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305" yWindow="-15" windowWidth="10200" windowHeight="8655" tabRatio="691" firstSheet="6" activeTab="15"/>
  </bookViews>
  <sheets>
    <sheet name="HK1" sheetId="7" r:id="rId1"/>
    <sheet name="HK2" sheetId="6" r:id="rId2"/>
    <sheet name="CA NĂM" sheetId="8" r:id="rId3"/>
    <sheet name="KHCB HK1" sheetId="19" r:id="rId4"/>
    <sheet name="KHCB HK2" sheetId="20" r:id="rId5"/>
    <sheet name="KHCB CN" sheetId="9" r:id="rId6"/>
    <sheet name="XUAT HK1 KHOA" sheetId="21" r:id="rId7"/>
    <sheet name="XUAT HK2 KHOA" sheetId="22" r:id="rId8"/>
    <sheet name="XUAT CN KHOA" sheetId="23" r:id="rId9"/>
    <sheet name="LLCT" sheetId="10" r:id="rId10"/>
    <sheet name="K-TE" sheetId="11" r:id="rId11"/>
    <sheet name="CNTT" sheetId="12" r:id="rId12"/>
    <sheet name="N-LA" sheetId="13" r:id="rId13"/>
    <sheet name="M-TT" sheetId="14" r:id="rId14"/>
    <sheet name="ĐLUC" sheetId="15" r:id="rId15"/>
    <sheet name="Đ-ĐT" sheetId="16" r:id="rId16"/>
    <sheet name="CKHI" sheetId="17" r:id="rId17"/>
    <sheet name="KIEM CHUC" sheetId="18" r:id="rId18"/>
  </sheets>
  <externalReferences>
    <externalReference r:id="rId19"/>
    <externalReference r:id="rId20"/>
  </externalReferences>
  <definedNames>
    <definedName name="_Fill" localSheetId="2" hidden="1">#REF!</definedName>
    <definedName name="_Fill" localSheetId="16" hidden="1">#REF!</definedName>
    <definedName name="_Fill" localSheetId="11" hidden="1">#REF!</definedName>
    <definedName name="_Fill" localSheetId="15" hidden="1">#REF!</definedName>
    <definedName name="_Fill" localSheetId="14" hidden="1">#REF!</definedName>
    <definedName name="_Fill" localSheetId="0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localSheetId="17" hidden="1">#REF!</definedName>
    <definedName name="_Fill" localSheetId="10" hidden="1">#REF!</definedName>
    <definedName name="_Fill" localSheetId="9" hidden="1">#REF!</definedName>
    <definedName name="_Fill" localSheetId="13" hidden="1">#REF!</definedName>
    <definedName name="_Fill" localSheetId="12" hidden="1">#REF!</definedName>
    <definedName name="_Fill" localSheetId="8" hidden="1">#REF!</definedName>
    <definedName name="_Fill" localSheetId="6" hidden="1">#REF!</definedName>
    <definedName name="_Fill" localSheetId="7" hidden="1">#REF!</definedName>
    <definedName name="_Fill" hidden="1">#REF!</definedName>
    <definedName name="_xlnm._FilterDatabase" localSheetId="2" hidden="1">'CA NĂM'!$A$3:$AI$258</definedName>
    <definedName name="_xlnm._FilterDatabase" localSheetId="16" hidden="1">CKHI!$A$3:$AI$40</definedName>
    <definedName name="_xlnm._FilterDatabase" localSheetId="11" hidden="1">CNTT!$A$3:$AI$40</definedName>
    <definedName name="_xlnm._FilterDatabase" localSheetId="15" hidden="1">'Đ-ĐT'!$A$3:$AI$42</definedName>
    <definedName name="_xlnm._FilterDatabase" localSheetId="14" hidden="1">ĐLUC!$A$3:$AI$27</definedName>
    <definedName name="_xlnm._FilterDatabase" localSheetId="0" hidden="1">'HK1'!$A$3:$AI$259</definedName>
    <definedName name="_xlnm._FilterDatabase" localSheetId="1" hidden="1">'HK2'!$A$3:$AI$258</definedName>
    <definedName name="_xlnm._FilterDatabase" localSheetId="5" hidden="1">'KHCB CN'!$A$3:$AI$65</definedName>
    <definedName name="_xlnm._FilterDatabase" localSheetId="3" hidden="1">'KHCB HK1'!$A$3:$AI$65</definedName>
    <definedName name="_xlnm._FilterDatabase" localSheetId="4" hidden="1">'KHCB HK2'!$A$3:$AI$65</definedName>
    <definedName name="_xlnm._FilterDatabase" localSheetId="17" hidden="1">'KIEM CHUC'!$A$3:$AI$32</definedName>
    <definedName name="_xlnm._FilterDatabase" localSheetId="10" hidden="1">'K-TE'!$A$3:$AI$18</definedName>
    <definedName name="_xlnm._FilterDatabase" localSheetId="9" hidden="1">LLCT!$A$3:$AI$23</definedName>
    <definedName name="_xlnm._FilterDatabase" localSheetId="13" hidden="1">'M-TT'!$A$3:$AI$14</definedName>
    <definedName name="_xlnm._FilterDatabase" localSheetId="12" hidden="1">'N-LA'!$A$3:$AI$16</definedName>
    <definedName name="_xlnm._FilterDatabase" localSheetId="8" hidden="1">'XUAT CN KHOA'!$A$3:$AI$65</definedName>
    <definedName name="_xlnm._FilterDatabase" localSheetId="6" hidden="1">'XUAT HK1 KHOA'!$A$3:$AI$65</definedName>
    <definedName name="_xlnm._FilterDatabase" localSheetId="7" hidden="1">'XUAT HK2 KHOA'!$A$3:$AI$65</definedName>
    <definedName name="_Key1" localSheetId="2" hidden="1">#REF!</definedName>
    <definedName name="_Key1" localSheetId="16" hidden="1">#REF!</definedName>
    <definedName name="_Key1" localSheetId="11" hidden="1">#REF!</definedName>
    <definedName name="_Key1" localSheetId="15" hidden="1">#REF!</definedName>
    <definedName name="_Key1" localSheetId="14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localSheetId="17" hidden="1">#REF!</definedName>
    <definedName name="_Key1" localSheetId="10" hidden="1">#REF!</definedName>
    <definedName name="_Key1" localSheetId="9" hidden="1">#REF!</definedName>
    <definedName name="_Key1" localSheetId="13" hidden="1">#REF!</definedName>
    <definedName name="_Key1" localSheetId="12" hidden="1">#REF!</definedName>
    <definedName name="_Key1" localSheetId="8" hidden="1">#REF!</definedName>
    <definedName name="_Key1" localSheetId="6" hidden="1">#REF!</definedName>
    <definedName name="_Key1" localSheetId="7" hidden="1">#REF!</definedName>
    <definedName name="_Key1" hidden="1">#REF!</definedName>
    <definedName name="_Key2" localSheetId="2" hidden="1">#REF!</definedName>
    <definedName name="_Key2" localSheetId="16" hidden="1">#REF!</definedName>
    <definedName name="_Key2" localSheetId="11" hidden="1">#REF!</definedName>
    <definedName name="_Key2" localSheetId="15" hidden="1">#REF!</definedName>
    <definedName name="_Key2" localSheetId="14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localSheetId="17" hidden="1">#REF!</definedName>
    <definedName name="_Key2" localSheetId="10" hidden="1">#REF!</definedName>
    <definedName name="_Key2" localSheetId="9" hidden="1">#REF!</definedName>
    <definedName name="_Key2" localSheetId="13" hidden="1">#REF!</definedName>
    <definedName name="_Key2" localSheetId="12" hidden="1">#REF!</definedName>
    <definedName name="_Key2" localSheetId="8" hidden="1">#REF!</definedName>
    <definedName name="_Key2" localSheetId="6" hidden="1">#REF!</definedName>
    <definedName name="_Key2" localSheetId="7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16" hidden="1">#REF!</definedName>
    <definedName name="_Sort" localSheetId="11" hidden="1">#REF!</definedName>
    <definedName name="_Sort" localSheetId="15" hidden="1">#REF!</definedName>
    <definedName name="_Sort" localSheetId="14" hidden="1">#REF!</definedName>
    <definedName name="_Sort" localSheetId="0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localSheetId="17" hidden="1">#REF!</definedName>
    <definedName name="_Sort" localSheetId="10" hidden="1">#REF!</definedName>
    <definedName name="_Sort" localSheetId="9" hidden="1">#REF!</definedName>
    <definedName name="_Sort" localSheetId="13" hidden="1">#REF!</definedName>
    <definedName name="_Sort" localSheetId="12" hidden="1">#REF!</definedName>
    <definedName name="_Sort" localSheetId="8" hidden="1">#REF!</definedName>
    <definedName name="_Sort" localSheetId="6" hidden="1">#REF!</definedName>
    <definedName name="_Sort" localSheetId="7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NĂM'!$1:$3</definedName>
    <definedName name="_xlnm.Print_Titles" localSheetId="16">CKHI!$1:$3</definedName>
    <definedName name="_xlnm.Print_Titles" localSheetId="11">CNTT!$1:$3</definedName>
    <definedName name="_xlnm.Print_Titles" localSheetId="15">'Đ-ĐT'!$1:$3</definedName>
    <definedName name="_xlnm.Print_Titles" localSheetId="14">ĐLUC!$1:$3</definedName>
    <definedName name="_xlnm.Print_Titles" localSheetId="5">'KHCB CN'!$1:$3</definedName>
    <definedName name="_xlnm.Print_Titles" localSheetId="3">'KHCB HK1'!$1:$3</definedName>
    <definedName name="_xlnm.Print_Titles" localSheetId="4">'KHCB HK2'!$1:$3</definedName>
    <definedName name="_xlnm.Print_Titles" localSheetId="17">'KIEM CHUC'!$1:$3</definedName>
    <definedName name="_xlnm.Print_Titles" localSheetId="10">'K-TE'!$1:$3</definedName>
    <definedName name="_xlnm.Print_Titles" localSheetId="9">LLCT!$1:$3</definedName>
    <definedName name="_xlnm.Print_Titles" localSheetId="13">'M-TT'!$1:$3</definedName>
    <definedName name="_xlnm.Print_Titles" localSheetId="12">'N-LA'!$1:$3</definedName>
    <definedName name="_xlnm.Print_Titles" localSheetId="8">'XUAT CN KHOA'!$1:$3</definedName>
    <definedName name="_xlnm.Print_Titles" localSheetId="6">'XUAT HK1 KHOA'!$1:$3</definedName>
    <definedName name="_xlnm.Print_Titles" localSheetId="7">'XUAT HK2 KHOA'!$1:$3</definedName>
  </definedNames>
  <calcPr calcId="144525"/>
</workbook>
</file>

<file path=xl/calcChain.xml><?xml version="1.0" encoding="utf-8"?>
<calcChain xmlns="http://schemas.openxmlformats.org/spreadsheetml/2006/main">
  <c r="AI5" i="16" l="1"/>
  <c r="AI6" i="16"/>
  <c r="AI7" i="16"/>
  <c r="AI8" i="16"/>
  <c r="AI9" i="16"/>
  <c r="AI10" i="16"/>
  <c r="AI11" i="16"/>
  <c r="AI12" i="16"/>
  <c r="AI13" i="16"/>
  <c r="AI14" i="16"/>
  <c r="AI15" i="16"/>
  <c r="AI16" i="16"/>
  <c r="AI17" i="16"/>
  <c r="AI18" i="16"/>
  <c r="AI19" i="16"/>
  <c r="AI20" i="16"/>
  <c r="AI21" i="16"/>
  <c r="AI22" i="16"/>
  <c r="AI23" i="16"/>
  <c r="AI24" i="16"/>
  <c r="AI25" i="16"/>
  <c r="AI26" i="16"/>
  <c r="AI27" i="16"/>
  <c r="AI28" i="16"/>
  <c r="AI29" i="16"/>
  <c r="AI30" i="16"/>
  <c r="AI31" i="16"/>
  <c r="AI32" i="16"/>
  <c r="AI33" i="16"/>
  <c r="AI34" i="16"/>
  <c r="AI35" i="16"/>
  <c r="AI36" i="16"/>
  <c r="AI37" i="16"/>
  <c r="AI38" i="16"/>
  <c r="AI39" i="16"/>
  <c r="AI40" i="16"/>
  <c r="AI41" i="16"/>
  <c r="AI42" i="16"/>
  <c r="AI4" i="16"/>
  <c r="E258" i="8" l="1"/>
  <c r="F258" i="8"/>
  <c r="G258" i="8"/>
  <c r="H258" i="8"/>
  <c r="I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V258" i="8"/>
  <c r="W258" i="8"/>
  <c r="X258" i="8"/>
  <c r="Y258" i="8"/>
  <c r="Z258" i="8"/>
  <c r="AA258" i="8"/>
  <c r="AB258" i="8"/>
  <c r="AC258" i="8"/>
  <c r="AD258" i="8"/>
  <c r="AE258" i="8"/>
  <c r="AF258" i="8"/>
  <c r="AG258" i="8"/>
  <c r="AH258" i="8"/>
  <c r="AI258" i="8" s="1"/>
  <c r="AH32" i="18" l="1"/>
  <c r="AH39" i="17"/>
  <c r="AH40" i="17"/>
  <c r="AH42" i="16" l="1"/>
  <c r="AH27" i="15"/>
  <c r="AI27" i="15" s="1"/>
  <c r="AH14" i="14"/>
  <c r="AI14" i="14" s="1"/>
  <c r="AH15" i="13"/>
  <c r="AH16" i="13"/>
  <c r="AH38" i="12"/>
  <c r="AH39" i="12"/>
  <c r="AH40" i="12"/>
  <c r="AH18" i="11"/>
  <c r="AH23" i="10"/>
  <c r="AE32" i="18"/>
  <c r="AE39" i="17"/>
  <c r="AE40" i="17"/>
  <c r="AE42" i="16"/>
  <c r="AE27" i="15"/>
  <c r="AE14" i="14"/>
  <c r="AE15" i="13"/>
  <c r="AE16" i="13"/>
  <c r="AE38" i="12"/>
  <c r="AE39" i="12"/>
  <c r="AE40" i="12"/>
  <c r="AE18" i="11"/>
  <c r="AE23" i="10"/>
  <c r="AB32" i="18"/>
  <c r="AB39" i="17"/>
  <c r="AB40" i="17"/>
  <c r="AB42" i="16"/>
  <c r="AB27" i="15"/>
  <c r="AB14" i="14"/>
  <c r="AB15" i="13"/>
  <c r="AB16" i="13"/>
  <c r="AB38" i="12"/>
  <c r="AB39" i="12"/>
  <c r="AB40" i="12"/>
  <c r="AB18" i="11"/>
  <c r="AB23" i="10"/>
  <c r="Y32" i="18"/>
  <c r="Y39" i="17"/>
  <c r="Y40" i="17"/>
  <c r="Y42" i="16"/>
  <c r="Y27" i="15"/>
  <c r="Y14" i="14"/>
  <c r="Y15" i="13"/>
  <c r="Y16" i="13"/>
  <c r="Y38" i="12"/>
  <c r="Y39" i="12"/>
  <c r="Y40" i="12"/>
  <c r="Y18" i="11"/>
  <c r="Y23" i="10"/>
  <c r="V32" i="18"/>
  <c r="V39" i="17"/>
  <c r="V40" i="17"/>
  <c r="V42" i="16"/>
  <c r="V27" i="15"/>
  <c r="V14" i="14"/>
  <c r="V15" i="13"/>
  <c r="V16" i="13"/>
  <c r="V38" i="12"/>
  <c r="V39" i="12"/>
  <c r="V40" i="12"/>
  <c r="V18" i="11"/>
  <c r="V23" i="10"/>
  <c r="R32" i="18"/>
  <c r="R39" i="17"/>
  <c r="R40" i="17"/>
  <c r="R42" i="16"/>
  <c r="R24" i="15"/>
  <c r="R27" i="15"/>
  <c r="R14" i="14"/>
  <c r="R15" i="13"/>
  <c r="R16" i="13"/>
  <c r="R38" i="12"/>
  <c r="R39" i="12"/>
  <c r="R40" i="12"/>
  <c r="R18" i="11"/>
  <c r="R23" i="10"/>
  <c r="N32" i="18"/>
  <c r="N39" i="17"/>
  <c r="N40" i="17"/>
  <c r="N42" i="16"/>
  <c r="N27" i="15"/>
  <c r="N14" i="14"/>
  <c r="N15" i="13"/>
  <c r="N16" i="13"/>
  <c r="N38" i="12"/>
  <c r="N39" i="12"/>
  <c r="N40" i="12"/>
  <c r="N18" i="11"/>
  <c r="N23" i="10"/>
  <c r="I32" i="18"/>
  <c r="I39" i="17"/>
  <c r="I40" i="17"/>
  <c r="I42" i="16"/>
  <c r="I27" i="15"/>
  <c r="I14" i="14"/>
  <c r="I15" i="13"/>
  <c r="I16" i="13"/>
  <c r="I38" i="12"/>
  <c r="I39" i="12"/>
  <c r="I40" i="12"/>
  <c r="I18" i="11"/>
  <c r="I23" i="10"/>
  <c r="AG40" i="23" l="1"/>
  <c r="AG41" i="23"/>
  <c r="AG42" i="23"/>
  <c r="AG43" i="23"/>
  <c r="AG44" i="23"/>
  <c r="AG45" i="23"/>
  <c r="AG46" i="23"/>
  <c r="AG47" i="23"/>
  <c r="AG48" i="23"/>
  <c r="AG49" i="23"/>
  <c r="AG50" i="23"/>
  <c r="AG51" i="23"/>
  <c r="AG52" i="23"/>
  <c r="AG53" i="23"/>
  <c r="AG54" i="23"/>
  <c r="AG55" i="23"/>
  <c r="AG56" i="23"/>
  <c r="AG57" i="23"/>
  <c r="AG58" i="23"/>
  <c r="AG59" i="23"/>
  <c r="AG60" i="23"/>
  <c r="AG61" i="23"/>
  <c r="AG62" i="23"/>
  <c r="AG63" i="23"/>
  <c r="AG64" i="23"/>
  <c r="AG65" i="23"/>
  <c r="AF40" i="23"/>
  <c r="AF41" i="23"/>
  <c r="AF42" i="23"/>
  <c r="AF43" i="23"/>
  <c r="AF44" i="23"/>
  <c r="AF45" i="23"/>
  <c r="AF46" i="23"/>
  <c r="AF47" i="23"/>
  <c r="AF48" i="23"/>
  <c r="AF49" i="23"/>
  <c r="AF50" i="23"/>
  <c r="AF51" i="23"/>
  <c r="AF52" i="23"/>
  <c r="AF53" i="23"/>
  <c r="AF54" i="23"/>
  <c r="AF55" i="23"/>
  <c r="AF56" i="23"/>
  <c r="AF57" i="23"/>
  <c r="AF58" i="23"/>
  <c r="AF59" i="23"/>
  <c r="AF60" i="23"/>
  <c r="AF61" i="23"/>
  <c r="AF62" i="23"/>
  <c r="AF63" i="23"/>
  <c r="AF64" i="23"/>
  <c r="AF65" i="23"/>
  <c r="O40" i="22"/>
  <c r="P40" i="22"/>
  <c r="Q40" i="22"/>
  <c r="R40" i="22"/>
  <c r="S40" i="22"/>
  <c r="T40" i="22"/>
  <c r="U40" i="22"/>
  <c r="V40" i="22"/>
  <c r="O41" i="22"/>
  <c r="P41" i="22"/>
  <c r="Q41" i="22"/>
  <c r="R41" i="22"/>
  <c r="S41" i="22"/>
  <c r="T41" i="22"/>
  <c r="U41" i="22"/>
  <c r="V41" i="22"/>
  <c r="O42" i="22"/>
  <c r="P42" i="22"/>
  <c r="Q42" i="22"/>
  <c r="R42" i="22"/>
  <c r="S42" i="22"/>
  <c r="T42" i="22"/>
  <c r="U42" i="22"/>
  <c r="V42" i="22"/>
  <c r="O43" i="22"/>
  <c r="P43" i="22"/>
  <c r="Q43" i="22"/>
  <c r="R43" i="22"/>
  <c r="S43" i="22"/>
  <c r="T43" i="22"/>
  <c r="U43" i="22"/>
  <c r="V43" i="22"/>
  <c r="O44" i="22"/>
  <c r="P44" i="22"/>
  <c r="Q44" i="22"/>
  <c r="R44" i="22"/>
  <c r="S44" i="22"/>
  <c r="T44" i="22"/>
  <c r="U44" i="22"/>
  <c r="V44" i="22"/>
  <c r="O45" i="22"/>
  <c r="P45" i="22"/>
  <c r="Q45" i="22"/>
  <c r="R45" i="22"/>
  <c r="S45" i="22"/>
  <c r="T45" i="22"/>
  <c r="U45" i="22"/>
  <c r="V45" i="22"/>
  <c r="O46" i="22"/>
  <c r="P46" i="22"/>
  <c r="Q46" i="22"/>
  <c r="R46" i="22"/>
  <c r="S46" i="22"/>
  <c r="T46" i="22"/>
  <c r="U46" i="22"/>
  <c r="V46" i="22"/>
  <c r="O47" i="22"/>
  <c r="P47" i="22"/>
  <c r="Q47" i="22"/>
  <c r="R47" i="22"/>
  <c r="S47" i="22"/>
  <c r="T47" i="22"/>
  <c r="U47" i="22"/>
  <c r="V47" i="22"/>
  <c r="O48" i="22"/>
  <c r="P48" i="22"/>
  <c r="Q48" i="22"/>
  <c r="R48" i="22"/>
  <c r="S48" i="22"/>
  <c r="T48" i="22"/>
  <c r="U48" i="22"/>
  <c r="V48" i="22"/>
  <c r="O49" i="22"/>
  <c r="P49" i="22"/>
  <c r="Q49" i="22"/>
  <c r="R49" i="22"/>
  <c r="S49" i="22"/>
  <c r="T49" i="22"/>
  <c r="U49" i="22"/>
  <c r="V49" i="22"/>
  <c r="O50" i="22"/>
  <c r="P50" i="22"/>
  <c r="Q50" i="22"/>
  <c r="R50" i="22"/>
  <c r="S50" i="22"/>
  <c r="T50" i="22"/>
  <c r="U50" i="22"/>
  <c r="V50" i="22"/>
  <c r="O51" i="22"/>
  <c r="P51" i="22"/>
  <c r="Q51" i="22"/>
  <c r="R51" i="22"/>
  <c r="S51" i="22"/>
  <c r="T51" i="22"/>
  <c r="U51" i="22"/>
  <c r="V51" i="22"/>
  <c r="O52" i="22"/>
  <c r="P52" i="22"/>
  <c r="Q52" i="22"/>
  <c r="R52" i="22"/>
  <c r="S52" i="22"/>
  <c r="T52" i="22"/>
  <c r="U52" i="22"/>
  <c r="V52" i="22"/>
  <c r="O53" i="22"/>
  <c r="P53" i="22"/>
  <c r="Q53" i="22"/>
  <c r="R53" i="22"/>
  <c r="S53" i="22"/>
  <c r="T53" i="22"/>
  <c r="U53" i="22"/>
  <c r="V53" i="22"/>
  <c r="O54" i="22"/>
  <c r="P54" i="22"/>
  <c r="Q54" i="22"/>
  <c r="R54" i="22"/>
  <c r="S54" i="22"/>
  <c r="T54" i="22"/>
  <c r="U54" i="22"/>
  <c r="V54" i="22"/>
  <c r="O55" i="22"/>
  <c r="P55" i="22"/>
  <c r="Q55" i="22"/>
  <c r="R55" i="22"/>
  <c r="S55" i="22"/>
  <c r="T55" i="22"/>
  <c r="U55" i="22"/>
  <c r="V55" i="22"/>
  <c r="O56" i="22"/>
  <c r="P56" i="22"/>
  <c r="Q56" i="22"/>
  <c r="R56" i="22"/>
  <c r="S56" i="22"/>
  <c r="T56" i="22"/>
  <c r="U56" i="22"/>
  <c r="V56" i="22"/>
  <c r="O57" i="22"/>
  <c r="P57" i="22"/>
  <c r="Q57" i="22"/>
  <c r="R57" i="22"/>
  <c r="S57" i="22"/>
  <c r="T57" i="22"/>
  <c r="U57" i="22"/>
  <c r="V57" i="22"/>
  <c r="O58" i="22"/>
  <c r="P58" i="22"/>
  <c r="Q58" i="22"/>
  <c r="R58" i="22"/>
  <c r="S58" i="22"/>
  <c r="T58" i="22"/>
  <c r="U58" i="22"/>
  <c r="V58" i="22"/>
  <c r="O59" i="22"/>
  <c r="P59" i="22"/>
  <c r="Q59" i="22"/>
  <c r="R59" i="22"/>
  <c r="S59" i="22"/>
  <c r="T59" i="22"/>
  <c r="U59" i="22"/>
  <c r="V59" i="22"/>
  <c r="O60" i="22"/>
  <c r="P60" i="22"/>
  <c r="Q60" i="22"/>
  <c r="R60" i="22"/>
  <c r="S60" i="22"/>
  <c r="T60" i="22"/>
  <c r="U60" i="22"/>
  <c r="V60" i="22"/>
  <c r="O61" i="22"/>
  <c r="P61" i="22"/>
  <c r="Q61" i="22"/>
  <c r="R61" i="22"/>
  <c r="S61" i="22"/>
  <c r="T61" i="22"/>
  <c r="U61" i="22"/>
  <c r="V61" i="22"/>
  <c r="O62" i="22"/>
  <c r="P62" i="22"/>
  <c r="Q62" i="22"/>
  <c r="R62" i="22"/>
  <c r="S62" i="22"/>
  <c r="T62" i="22"/>
  <c r="U62" i="22"/>
  <c r="V62" i="22"/>
  <c r="O63" i="22"/>
  <c r="P63" i="22"/>
  <c r="Q63" i="22"/>
  <c r="R63" i="22"/>
  <c r="S63" i="22"/>
  <c r="T63" i="22"/>
  <c r="U63" i="22"/>
  <c r="V63" i="22"/>
  <c r="O64" i="22"/>
  <c r="P64" i="22"/>
  <c r="Q64" i="22"/>
  <c r="R64" i="22"/>
  <c r="S64" i="22"/>
  <c r="T64" i="22"/>
  <c r="U64" i="22"/>
  <c r="V64" i="22"/>
  <c r="O65" i="22"/>
  <c r="P65" i="22"/>
  <c r="Q65" i="22"/>
  <c r="R65" i="22"/>
  <c r="S65" i="22"/>
  <c r="T65" i="22"/>
  <c r="U65" i="22"/>
  <c r="V65" i="22"/>
  <c r="O40" i="21"/>
  <c r="P40" i="21"/>
  <c r="Q40" i="21"/>
  <c r="R40" i="21"/>
  <c r="S40" i="21"/>
  <c r="T40" i="21"/>
  <c r="U40" i="21"/>
  <c r="V40" i="21"/>
  <c r="O41" i="21"/>
  <c r="P41" i="21"/>
  <c r="Q41" i="21"/>
  <c r="R41" i="21"/>
  <c r="S41" i="21"/>
  <c r="T41" i="21"/>
  <c r="U41" i="21"/>
  <c r="V41" i="21"/>
  <c r="O42" i="21"/>
  <c r="P42" i="21"/>
  <c r="Q42" i="21"/>
  <c r="R42" i="21"/>
  <c r="S42" i="21"/>
  <c r="T42" i="21"/>
  <c r="U42" i="21"/>
  <c r="V42" i="21"/>
  <c r="O43" i="21"/>
  <c r="P43" i="21"/>
  <c r="Q43" i="21"/>
  <c r="R43" i="21"/>
  <c r="S43" i="21"/>
  <c r="T43" i="21"/>
  <c r="U43" i="21"/>
  <c r="V43" i="21"/>
  <c r="O44" i="21"/>
  <c r="P44" i="21"/>
  <c r="Q44" i="21"/>
  <c r="R44" i="21"/>
  <c r="S44" i="21"/>
  <c r="T44" i="21"/>
  <c r="U44" i="21"/>
  <c r="V44" i="21"/>
  <c r="O45" i="21"/>
  <c r="P45" i="21"/>
  <c r="Q45" i="21"/>
  <c r="R45" i="21"/>
  <c r="S45" i="21"/>
  <c r="T45" i="21"/>
  <c r="U45" i="21"/>
  <c r="V45" i="21"/>
  <c r="O46" i="21"/>
  <c r="P46" i="21"/>
  <c r="Q46" i="21"/>
  <c r="R46" i="21"/>
  <c r="S46" i="21"/>
  <c r="T46" i="21"/>
  <c r="U46" i="21"/>
  <c r="V46" i="21"/>
  <c r="O47" i="21"/>
  <c r="P47" i="21"/>
  <c r="Q47" i="21"/>
  <c r="R47" i="21"/>
  <c r="S47" i="21"/>
  <c r="T47" i="21"/>
  <c r="U47" i="21"/>
  <c r="V47" i="21"/>
  <c r="O48" i="21"/>
  <c r="P48" i="21"/>
  <c r="Q48" i="21"/>
  <c r="R48" i="21"/>
  <c r="S48" i="21"/>
  <c r="T48" i="21"/>
  <c r="U48" i="21"/>
  <c r="V48" i="21"/>
  <c r="O49" i="21"/>
  <c r="P49" i="21"/>
  <c r="Q49" i="21"/>
  <c r="R49" i="21"/>
  <c r="S49" i="21"/>
  <c r="T49" i="21"/>
  <c r="U49" i="21"/>
  <c r="V49" i="21"/>
  <c r="O50" i="21"/>
  <c r="P50" i="21"/>
  <c r="Q50" i="21"/>
  <c r="R50" i="21"/>
  <c r="S50" i="21"/>
  <c r="T50" i="21"/>
  <c r="U50" i="21"/>
  <c r="V50" i="21"/>
  <c r="O51" i="21"/>
  <c r="P51" i="21"/>
  <c r="Q51" i="21"/>
  <c r="R51" i="21"/>
  <c r="S51" i="21"/>
  <c r="T51" i="21"/>
  <c r="U51" i="21"/>
  <c r="V51" i="21"/>
  <c r="O52" i="21"/>
  <c r="P52" i="21"/>
  <c r="Q52" i="21"/>
  <c r="R52" i="21"/>
  <c r="S52" i="21"/>
  <c r="T52" i="21"/>
  <c r="U52" i="21"/>
  <c r="V52" i="21"/>
  <c r="O53" i="21"/>
  <c r="P53" i="21"/>
  <c r="Q53" i="21"/>
  <c r="R53" i="21"/>
  <c r="S53" i="21"/>
  <c r="T53" i="21"/>
  <c r="U53" i="21"/>
  <c r="V53" i="21"/>
  <c r="O54" i="21"/>
  <c r="P54" i="21"/>
  <c r="Q54" i="21"/>
  <c r="R54" i="21"/>
  <c r="S54" i="21"/>
  <c r="T54" i="21"/>
  <c r="U54" i="21"/>
  <c r="V54" i="21"/>
  <c r="O55" i="21"/>
  <c r="P55" i="21"/>
  <c r="Q55" i="21"/>
  <c r="R55" i="21"/>
  <c r="S55" i="21"/>
  <c r="T55" i="21"/>
  <c r="U55" i="21"/>
  <c r="V55" i="21"/>
  <c r="O56" i="21"/>
  <c r="P56" i="21"/>
  <c r="Q56" i="21"/>
  <c r="R56" i="21"/>
  <c r="S56" i="21"/>
  <c r="T56" i="21"/>
  <c r="U56" i="21"/>
  <c r="V56" i="21"/>
  <c r="O57" i="21"/>
  <c r="P57" i="21"/>
  <c r="Q57" i="21"/>
  <c r="R57" i="21"/>
  <c r="S57" i="21"/>
  <c r="T57" i="21"/>
  <c r="U57" i="21"/>
  <c r="V57" i="21"/>
  <c r="O58" i="21"/>
  <c r="P58" i="21"/>
  <c r="Q58" i="21"/>
  <c r="R58" i="21"/>
  <c r="S58" i="21"/>
  <c r="T58" i="21"/>
  <c r="U58" i="21"/>
  <c r="V58" i="21"/>
  <c r="O59" i="21"/>
  <c r="P59" i="21"/>
  <c r="Q59" i="21"/>
  <c r="R59" i="21"/>
  <c r="S59" i="21"/>
  <c r="T59" i="21"/>
  <c r="U59" i="21"/>
  <c r="V59" i="21"/>
  <c r="O60" i="21"/>
  <c r="P60" i="21"/>
  <c r="Q60" i="21"/>
  <c r="R60" i="21"/>
  <c r="S60" i="21"/>
  <c r="T60" i="21"/>
  <c r="U60" i="21"/>
  <c r="V60" i="21"/>
  <c r="O61" i="21"/>
  <c r="P61" i="21"/>
  <c r="Q61" i="21"/>
  <c r="R61" i="21"/>
  <c r="S61" i="21"/>
  <c r="T61" i="21"/>
  <c r="U61" i="21"/>
  <c r="V61" i="21"/>
  <c r="O62" i="21"/>
  <c r="P62" i="21"/>
  <c r="Q62" i="21"/>
  <c r="R62" i="21"/>
  <c r="S62" i="21"/>
  <c r="T62" i="21"/>
  <c r="U62" i="21"/>
  <c r="V62" i="21"/>
  <c r="O63" i="21"/>
  <c r="P63" i="21"/>
  <c r="Q63" i="21"/>
  <c r="R63" i="21"/>
  <c r="S63" i="21"/>
  <c r="T63" i="21"/>
  <c r="U63" i="21"/>
  <c r="V63" i="21"/>
  <c r="O64" i="21"/>
  <c r="P64" i="21"/>
  <c r="Q64" i="21"/>
  <c r="R64" i="21"/>
  <c r="S64" i="21"/>
  <c r="T64" i="21"/>
  <c r="U64" i="21"/>
  <c r="V64" i="21"/>
  <c r="O65" i="21"/>
  <c r="P65" i="21"/>
  <c r="Q65" i="21"/>
  <c r="R65" i="21"/>
  <c r="S65" i="21"/>
  <c r="T65" i="21"/>
  <c r="U65" i="21"/>
  <c r="V65" i="21"/>
  <c r="E42" i="23" l="1"/>
  <c r="F42" i="23"/>
  <c r="G42" i="23"/>
  <c r="H42" i="23"/>
  <c r="I42" i="23"/>
  <c r="J42" i="23"/>
  <c r="K42" i="23"/>
  <c r="L42" i="23"/>
  <c r="M42" i="23"/>
  <c r="N42" i="23"/>
  <c r="O42" i="23"/>
  <c r="P42" i="23"/>
  <c r="Q42" i="23"/>
  <c r="R42" i="23"/>
  <c r="S42" i="23"/>
  <c r="T42" i="23"/>
  <c r="U42" i="23"/>
  <c r="V42" i="23"/>
  <c r="W42" i="23"/>
  <c r="X42" i="23"/>
  <c r="Y42" i="23"/>
  <c r="Z42" i="23"/>
  <c r="AA42" i="23"/>
  <c r="AB42" i="23"/>
  <c r="AC42" i="23"/>
  <c r="AD42" i="23"/>
  <c r="AE42" i="23"/>
  <c r="AH42" i="23"/>
  <c r="AI42" i="23" s="1"/>
  <c r="E43" i="23"/>
  <c r="F43" i="23"/>
  <c r="G43" i="23"/>
  <c r="H43" i="23"/>
  <c r="I43" i="23"/>
  <c r="J43" i="23"/>
  <c r="K43" i="23"/>
  <c r="L43" i="23"/>
  <c r="M43" i="23"/>
  <c r="N43" i="23"/>
  <c r="O43" i="23"/>
  <c r="P43" i="23"/>
  <c r="Q43" i="23"/>
  <c r="R43" i="23"/>
  <c r="S43" i="23"/>
  <c r="T43" i="23"/>
  <c r="U43" i="23"/>
  <c r="V43" i="23"/>
  <c r="W43" i="23"/>
  <c r="X43" i="23"/>
  <c r="Y43" i="23"/>
  <c r="Z43" i="23"/>
  <c r="AA43" i="23"/>
  <c r="AB43" i="23"/>
  <c r="AC43" i="23"/>
  <c r="AD43" i="23"/>
  <c r="AE43" i="23"/>
  <c r="AH43" i="23"/>
  <c r="AI43" i="23" s="1"/>
  <c r="E44" i="23"/>
  <c r="F44" i="23"/>
  <c r="G44" i="23"/>
  <c r="H44" i="23"/>
  <c r="I44" i="23"/>
  <c r="J44" i="23"/>
  <c r="K44" i="23"/>
  <c r="L44" i="23"/>
  <c r="M44" i="23"/>
  <c r="N44" i="23"/>
  <c r="O44" i="23"/>
  <c r="P44" i="23"/>
  <c r="Q44" i="23"/>
  <c r="R44" i="23"/>
  <c r="S44" i="23"/>
  <c r="T44" i="23"/>
  <c r="U44" i="23"/>
  <c r="V44" i="23"/>
  <c r="W44" i="23"/>
  <c r="X44" i="23"/>
  <c r="Y44" i="23"/>
  <c r="Z44" i="23"/>
  <c r="AA44" i="23"/>
  <c r="AB44" i="23"/>
  <c r="AC44" i="23"/>
  <c r="AD44" i="23"/>
  <c r="AE44" i="23"/>
  <c r="AH44" i="23"/>
  <c r="AI44" i="23" s="1"/>
  <c r="E45" i="23"/>
  <c r="F45" i="23"/>
  <c r="G45" i="23"/>
  <c r="H45" i="23"/>
  <c r="I45" i="23"/>
  <c r="J45" i="23"/>
  <c r="K45" i="23"/>
  <c r="L45" i="23"/>
  <c r="M45" i="23"/>
  <c r="N45" i="23"/>
  <c r="O45" i="23"/>
  <c r="P45" i="23"/>
  <c r="Q45" i="23"/>
  <c r="R45" i="23"/>
  <c r="S45" i="23"/>
  <c r="T45" i="23"/>
  <c r="U45" i="23"/>
  <c r="V45" i="23"/>
  <c r="W45" i="23"/>
  <c r="X45" i="23"/>
  <c r="Y45" i="23"/>
  <c r="Z45" i="23"/>
  <c r="AA45" i="23"/>
  <c r="AB45" i="23"/>
  <c r="AC45" i="23"/>
  <c r="AD45" i="23"/>
  <c r="AE45" i="23"/>
  <c r="AH45" i="23"/>
  <c r="AI45" i="23" s="1"/>
  <c r="E46" i="23"/>
  <c r="F46" i="23"/>
  <c r="G46" i="23"/>
  <c r="H46" i="23"/>
  <c r="I46" i="23"/>
  <c r="J46" i="23"/>
  <c r="K46" i="23"/>
  <c r="L46" i="23"/>
  <c r="M46" i="23"/>
  <c r="N46" i="23"/>
  <c r="O46" i="23"/>
  <c r="P46" i="23"/>
  <c r="Q46" i="23"/>
  <c r="R46" i="23"/>
  <c r="S46" i="23"/>
  <c r="T46" i="23"/>
  <c r="U46" i="23"/>
  <c r="V46" i="23"/>
  <c r="W46" i="23"/>
  <c r="X46" i="23"/>
  <c r="Y46" i="23"/>
  <c r="Z46" i="23"/>
  <c r="AA46" i="23"/>
  <c r="AB46" i="23"/>
  <c r="AC46" i="23"/>
  <c r="AD46" i="23"/>
  <c r="AE46" i="23"/>
  <c r="AH46" i="23"/>
  <c r="AI46" i="23" s="1"/>
  <c r="E47" i="23"/>
  <c r="F47" i="23"/>
  <c r="G47" i="23"/>
  <c r="H47" i="23"/>
  <c r="I47" i="23"/>
  <c r="J47" i="23"/>
  <c r="K47" i="23"/>
  <c r="L47" i="23"/>
  <c r="M47" i="23"/>
  <c r="N47" i="23"/>
  <c r="O47" i="23"/>
  <c r="P47" i="23"/>
  <c r="Q47" i="23"/>
  <c r="R47" i="23"/>
  <c r="S47" i="23"/>
  <c r="T47" i="23"/>
  <c r="U47" i="23"/>
  <c r="V47" i="23"/>
  <c r="W47" i="23"/>
  <c r="X47" i="23"/>
  <c r="Y47" i="23"/>
  <c r="Z47" i="23"/>
  <c r="AA47" i="23"/>
  <c r="AB47" i="23"/>
  <c r="AC47" i="23"/>
  <c r="AD47" i="23"/>
  <c r="AE47" i="23"/>
  <c r="AH47" i="23"/>
  <c r="AI47" i="23" s="1"/>
  <c r="E48" i="23"/>
  <c r="F48" i="23"/>
  <c r="G48" i="23"/>
  <c r="H48" i="23"/>
  <c r="I48" i="23"/>
  <c r="J48" i="23"/>
  <c r="K48" i="23"/>
  <c r="L48" i="23"/>
  <c r="M48" i="23"/>
  <c r="N48" i="23"/>
  <c r="O48" i="23"/>
  <c r="P48" i="23"/>
  <c r="Q48" i="23"/>
  <c r="R48" i="23"/>
  <c r="S48" i="23"/>
  <c r="T48" i="23"/>
  <c r="U48" i="23"/>
  <c r="V48" i="23"/>
  <c r="W48" i="23"/>
  <c r="X48" i="23"/>
  <c r="Y48" i="23"/>
  <c r="Z48" i="23"/>
  <c r="AA48" i="23"/>
  <c r="AB48" i="23"/>
  <c r="AC48" i="23"/>
  <c r="AD48" i="23"/>
  <c r="AE48" i="23"/>
  <c r="AH48" i="23"/>
  <c r="AI48" i="23" s="1"/>
  <c r="E49" i="23"/>
  <c r="F49" i="23"/>
  <c r="G49" i="23"/>
  <c r="H49" i="23"/>
  <c r="I49" i="23"/>
  <c r="J49" i="23"/>
  <c r="K49" i="23"/>
  <c r="L49" i="23"/>
  <c r="M49" i="23"/>
  <c r="N49" i="23"/>
  <c r="O49" i="23"/>
  <c r="P49" i="23"/>
  <c r="Q49" i="23"/>
  <c r="R49" i="23"/>
  <c r="S49" i="23"/>
  <c r="T49" i="23"/>
  <c r="U49" i="23"/>
  <c r="V49" i="23"/>
  <c r="W49" i="23"/>
  <c r="X49" i="23"/>
  <c r="Y49" i="23"/>
  <c r="Z49" i="23"/>
  <c r="AA49" i="23"/>
  <c r="AB49" i="23"/>
  <c r="AC49" i="23"/>
  <c r="AD49" i="23"/>
  <c r="AE49" i="23"/>
  <c r="AH49" i="23"/>
  <c r="AI49" i="23" s="1"/>
  <c r="E50" i="23"/>
  <c r="F50" i="23"/>
  <c r="G50" i="23"/>
  <c r="H50" i="23"/>
  <c r="I50" i="23"/>
  <c r="J50" i="23"/>
  <c r="K50" i="23"/>
  <c r="L50" i="23"/>
  <c r="M50" i="23"/>
  <c r="N50" i="23"/>
  <c r="O50" i="23"/>
  <c r="P50" i="23"/>
  <c r="Q50" i="23"/>
  <c r="R50" i="23"/>
  <c r="S50" i="23"/>
  <c r="T50" i="23"/>
  <c r="U50" i="23"/>
  <c r="V50" i="23"/>
  <c r="W50" i="23"/>
  <c r="X50" i="23"/>
  <c r="Y50" i="23"/>
  <c r="Z50" i="23"/>
  <c r="AA50" i="23"/>
  <c r="AB50" i="23"/>
  <c r="AC50" i="23"/>
  <c r="AD50" i="23"/>
  <c r="AE50" i="23"/>
  <c r="AH50" i="23"/>
  <c r="AI50" i="23" s="1"/>
  <c r="E51" i="23"/>
  <c r="F51" i="23"/>
  <c r="G51" i="23"/>
  <c r="H51" i="23"/>
  <c r="I51" i="23"/>
  <c r="J51" i="23"/>
  <c r="K51" i="23"/>
  <c r="L51" i="23"/>
  <c r="M51" i="23"/>
  <c r="N51" i="23"/>
  <c r="O51" i="23"/>
  <c r="P51" i="23"/>
  <c r="Q51" i="23"/>
  <c r="R51" i="23"/>
  <c r="S51" i="23"/>
  <c r="T51" i="23"/>
  <c r="U51" i="23"/>
  <c r="V51" i="23"/>
  <c r="W51" i="23"/>
  <c r="X51" i="23"/>
  <c r="Y51" i="23"/>
  <c r="Z51" i="23"/>
  <c r="AA51" i="23"/>
  <c r="AB51" i="23"/>
  <c r="AC51" i="23"/>
  <c r="AD51" i="23"/>
  <c r="AE51" i="23"/>
  <c r="AH51" i="23"/>
  <c r="AI51" i="23" s="1"/>
  <c r="E52" i="23"/>
  <c r="F52" i="23"/>
  <c r="G52" i="23"/>
  <c r="H52" i="23"/>
  <c r="I52" i="23"/>
  <c r="J52" i="23"/>
  <c r="K52" i="23"/>
  <c r="L52" i="23"/>
  <c r="M52" i="23"/>
  <c r="N52" i="23"/>
  <c r="O52" i="23"/>
  <c r="P52" i="23"/>
  <c r="Q52" i="23"/>
  <c r="R52" i="23"/>
  <c r="S52" i="23"/>
  <c r="T52" i="23"/>
  <c r="U52" i="23"/>
  <c r="V52" i="23"/>
  <c r="W52" i="23"/>
  <c r="X52" i="23"/>
  <c r="Y52" i="23"/>
  <c r="Z52" i="23"/>
  <c r="AA52" i="23"/>
  <c r="AB52" i="23"/>
  <c r="AC52" i="23"/>
  <c r="AD52" i="23"/>
  <c r="AE52" i="23"/>
  <c r="AH52" i="23"/>
  <c r="AI52" i="23" s="1"/>
  <c r="E53" i="23"/>
  <c r="F53" i="23"/>
  <c r="G53" i="23"/>
  <c r="H53" i="23"/>
  <c r="I53" i="23"/>
  <c r="J53" i="23"/>
  <c r="K53" i="23"/>
  <c r="L53" i="23"/>
  <c r="M53" i="23"/>
  <c r="N53" i="23"/>
  <c r="O53" i="23"/>
  <c r="P53" i="23"/>
  <c r="Q53" i="23"/>
  <c r="R53" i="23"/>
  <c r="S53" i="23"/>
  <c r="T53" i="23"/>
  <c r="U53" i="23"/>
  <c r="V53" i="23"/>
  <c r="W53" i="23"/>
  <c r="X53" i="23"/>
  <c r="Y53" i="23"/>
  <c r="Z53" i="23"/>
  <c r="AA53" i="23"/>
  <c r="AB53" i="23"/>
  <c r="AC53" i="23"/>
  <c r="AD53" i="23"/>
  <c r="AE53" i="23"/>
  <c r="AH53" i="23"/>
  <c r="AI53" i="23" s="1"/>
  <c r="E54" i="23"/>
  <c r="F54" i="23"/>
  <c r="G54" i="23"/>
  <c r="H54" i="23"/>
  <c r="I54" i="23"/>
  <c r="J54" i="23"/>
  <c r="K54" i="23"/>
  <c r="L54" i="23"/>
  <c r="M54" i="23"/>
  <c r="N54" i="23"/>
  <c r="O54" i="23"/>
  <c r="P54" i="23"/>
  <c r="Q54" i="23"/>
  <c r="R54" i="23"/>
  <c r="S54" i="23"/>
  <c r="T54" i="23"/>
  <c r="U54" i="23"/>
  <c r="V54" i="23"/>
  <c r="W54" i="23"/>
  <c r="X54" i="23"/>
  <c r="Y54" i="23"/>
  <c r="Z54" i="23"/>
  <c r="AA54" i="23"/>
  <c r="AB54" i="23"/>
  <c r="AC54" i="23"/>
  <c r="AD54" i="23"/>
  <c r="AE54" i="23"/>
  <c r="AH54" i="23"/>
  <c r="AI54" i="23" s="1"/>
  <c r="E55" i="23"/>
  <c r="F55" i="23"/>
  <c r="G55" i="23"/>
  <c r="H55" i="23"/>
  <c r="I55" i="23"/>
  <c r="J55" i="23"/>
  <c r="K55" i="23"/>
  <c r="L55" i="23"/>
  <c r="M55" i="23"/>
  <c r="N55" i="23"/>
  <c r="O55" i="23"/>
  <c r="P55" i="23"/>
  <c r="Q55" i="23"/>
  <c r="R55" i="23"/>
  <c r="S55" i="23"/>
  <c r="T55" i="23"/>
  <c r="U55" i="23"/>
  <c r="V55" i="23"/>
  <c r="W55" i="23"/>
  <c r="X55" i="23"/>
  <c r="Y55" i="23"/>
  <c r="Z55" i="23"/>
  <c r="AA55" i="23"/>
  <c r="AB55" i="23"/>
  <c r="AC55" i="23"/>
  <c r="AD55" i="23"/>
  <c r="AE55" i="23"/>
  <c r="AH55" i="23"/>
  <c r="AI55" i="23" s="1"/>
  <c r="E56" i="23"/>
  <c r="F56" i="23"/>
  <c r="G56" i="23"/>
  <c r="H56" i="23"/>
  <c r="I56" i="23"/>
  <c r="J56" i="23"/>
  <c r="K56" i="23"/>
  <c r="L56" i="23"/>
  <c r="M56" i="23"/>
  <c r="N56" i="23"/>
  <c r="O56" i="23"/>
  <c r="P56" i="23"/>
  <c r="Q56" i="23"/>
  <c r="R56" i="23"/>
  <c r="S56" i="23"/>
  <c r="T56" i="23"/>
  <c r="U56" i="23"/>
  <c r="V56" i="23"/>
  <c r="W56" i="23"/>
  <c r="X56" i="23"/>
  <c r="Y56" i="23"/>
  <c r="Z56" i="23"/>
  <c r="AA56" i="23"/>
  <c r="AB56" i="23"/>
  <c r="AC56" i="23"/>
  <c r="AD56" i="23"/>
  <c r="AE56" i="23"/>
  <c r="AH56" i="23"/>
  <c r="AI56" i="23" s="1"/>
  <c r="E57" i="23"/>
  <c r="F57" i="23"/>
  <c r="G57" i="23"/>
  <c r="H57" i="23"/>
  <c r="I57" i="23"/>
  <c r="J57" i="23"/>
  <c r="K57" i="23"/>
  <c r="L57" i="23"/>
  <c r="M57" i="23"/>
  <c r="N57" i="23"/>
  <c r="O57" i="23"/>
  <c r="P57" i="23"/>
  <c r="Q57" i="23"/>
  <c r="R57" i="23"/>
  <c r="S57" i="23"/>
  <c r="T57" i="23"/>
  <c r="U57" i="23"/>
  <c r="V57" i="23"/>
  <c r="W57" i="23"/>
  <c r="X57" i="23"/>
  <c r="Y57" i="23"/>
  <c r="Z57" i="23"/>
  <c r="AA57" i="23"/>
  <c r="AB57" i="23"/>
  <c r="AC57" i="23"/>
  <c r="AD57" i="23"/>
  <c r="AE57" i="23"/>
  <c r="AH57" i="23"/>
  <c r="AI57" i="23" s="1"/>
  <c r="E58" i="23"/>
  <c r="F58" i="23"/>
  <c r="G58" i="23"/>
  <c r="H58" i="23"/>
  <c r="I58" i="23"/>
  <c r="J58" i="23"/>
  <c r="K58" i="23"/>
  <c r="L58" i="23"/>
  <c r="M58" i="23"/>
  <c r="N58" i="23"/>
  <c r="O58" i="23"/>
  <c r="P58" i="23"/>
  <c r="Q58" i="23"/>
  <c r="R58" i="23"/>
  <c r="S58" i="23"/>
  <c r="T58" i="23"/>
  <c r="U58" i="23"/>
  <c r="V58" i="23"/>
  <c r="W58" i="23"/>
  <c r="X58" i="23"/>
  <c r="Y58" i="23"/>
  <c r="Z58" i="23"/>
  <c r="AA58" i="23"/>
  <c r="AB58" i="23"/>
  <c r="AC58" i="23"/>
  <c r="AD58" i="23"/>
  <c r="AE58" i="23"/>
  <c r="AH58" i="23"/>
  <c r="AI58" i="23" s="1"/>
  <c r="E59" i="23"/>
  <c r="F59" i="23"/>
  <c r="G59" i="23"/>
  <c r="H59" i="23"/>
  <c r="I59" i="23"/>
  <c r="J59" i="23"/>
  <c r="K59" i="23"/>
  <c r="L59" i="23"/>
  <c r="M59" i="23"/>
  <c r="N59" i="23"/>
  <c r="O59" i="23"/>
  <c r="P59" i="23"/>
  <c r="Q59" i="23"/>
  <c r="R59" i="23"/>
  <c r="S59" i="23"/>
  <c r="T59" i="23"/>
  <c r="U59" i="23"/>
  <c r="V59" i="23"/>
  <c r="W59" i="23"/>
  <c r="X59" i="23"/>
  <c r="Y59" i="23"/>
  <c r="Z59" i="23"/>
  <c r="AA59" i="23"/>
  <c r="AB59" i="23"/>
  <c r="AC59" i="23"/>
  <c r="AD59" i="23"/>
  <c r="AE59" i="23"/>
  <c r="AH59" i="23"/>
  <c r="AI59" i="23" s="1"/>
  <c r="E60" i="23"/>
  <c r="F60" i="23"/>
  <c r="G60" i="23"/>
  <c r="H60" i="23"/>
  <c r="I60" i="23"/>
  <c r="J60" i="23"/>
  <c r="K60" i="23"/>
  <c r="L60" i="23"/>
  <c r="M60" i="23"/>
  <c r="N60" i="23"/>
  <c r="O60" i="23"/>
  <c r="P60" i="23"/>
  <c r="Q60" i="23"/>
  <c r="R60" i="23"/>
  <c r="S60" i="23"/>
  <c r="T60" i="23"/>
  <c r="U60" i="23"/>
  <c r="V60" i="23"/>
  <c r="W60" i="23"/>
  <c r="X60" i="23"/>
  <c r="Y60" i="23"/>
  <c r="Z60" i="23"/>
  <c r="AA60" i="23"/>
  <c r="AB60" i="23"/>
  <c r="AC60" i="23"/>
  <c r="AD60" i="23"/>
  <c r="AE60" i="23"/>
  <c r="AH60" i="23"/>
  <c r="AI60" i="23" s="1"/>
  <c r="E61" i="23"/>
  <c r="F61" i="23"/>
  <c r="G61" i="23"/>
  <c r="H61" i="23"/>
  <c r="I61" i="23"/>
  <c r="J61" i="23"/>
  <c r="K61" i="23"/>
  <c r="L61" i="23"/>
  <c r="M61" i="23"/>
  <c r="N61" i="23"/>
  <c r="O61" i="23"/>
  <c r="P61" i="23"/>
  <c r="Q61" i="23"/>
  <c r="R61" i="23"/>
  <c r="S61" i="23"/>
  <c r="T61" i="23"/>
  <c r="U61" i="23"/>
  <c r="V61" i="23"/>
  <c r="W61" i="23"/>
  <c r="X61" i="23"/>
  <c r="Y61" i="23"/>
  <c r="Z61" i="23"/>
  <c r="AA61" i="23"/>
  <c r="AB61" i="23"/>
  <c r="AC61" i="23"/>
  <c r="AD61" i="23"/>
  <c r="AE61" i="23"/>
  <c r="AH61" i="23"/>
  <c r="AI61" i="23" s="1"/>
  <c r="E62" i="23"/>
  <c r="F62" i="23"/>
  <c r="G62" i="23"/>
  <c r="H62" i="23"/>
  <c r="I62" i="23"/>
  <c r="J62" i="23"/>
  <c r="K62" i="23"/>
  <c r="L62" i="23"/>
  <c r="M62" i="23"/>
  <c r="N62" i="23"/>
  <c r="O62" i="23"/>
  <c r="P62" i="23"/>
  <c r="Q62" i="23"/>
  <c r="R62" i="23"/>
  <c r="S62" i="23"/>
  <c r="T62" i="23"/>
  <c r="U62" i="23"/>
  <c r="V62" i="23"/>
  <c r="W62" i="23"/>
  <c r="X62" i="23"/>
  <c r="Y62" i="23"/>
  <c r="Z62" i="23"/>
  <c r="AA62" i="23"/>
  <c r="AB62" i="23"/>
  <c r="AC62" i="23"/>
  <c r="AD62" i="23"/>
  <c r="AE62" i="23"/>
  <c r="AH62" i="23"/>
  <c r="AI62" i="23" s="1"/>
  <c r="E63" i="23"/>
  <c r="F63" i="23"/>
  <c r="G63" i="23"/>
  <c r="H63" i="23"/>
  <c r="I63" i="23"/>
  <c r="J63" i="23"/>
  <c r="K63" i="23"/>
  <c r="L63" i="23"/>
  <c r="M63" i="23"/>
  <c r="N63" i="23"/>
  <c r="O63" i="23"/>
  <c r="P63" i="23"/>
  <c r="Q63" i="23"/>
  <c r="R63" i="23"/>
  <c r="S63" i="23"/>
  <c r="T63" i="23"/>
  <c r="U63" i="23"/>
  <c r="V63" i="23"/>
  <c r="W63" i="23"/>
  <c r="X63" i="23"/>
  <c r="Y63" i="23"/>
  <c r="Z63" i="23"/>
  <c r="AA63" i="23"/>
  <c r="AB63" i="23"/>
  <c r="AC63" i="23"/>
  <c r="AD63" i="23"/>
  <c r="AE63" i="23"/>
  <c r="AH63" i="23"/>
  <c r="AI63" i="23" s="1"/>
  <c r="E64" i="23"/>
  <c r="F64" i="23"/>
  <c r="G64" i="23"/>
  <c r="H64" i="23"/>
  <c r="I64" i="23"/>
  <c r="J64" i="23"/>
  <c r="K64" i="23"/>
  <c r="L64" i="23"/>
  <c r="M64" i="23"/>
  <c r="N64" i="23"/>
  <c r="O64" i="23"/>
  <c r="P64" i="23"/>
  <c r="Q64" i="23"/>
  <c r="R64" i="23"/>
  <c r="S64" i="23"/>
  <c r="T64" i="23"/>
  <c r="U64" i="23"/>
  <c r="V64" i="23"/>
  <c r="W64" i="23"/>
  <c r="X64" i="23"/>
  <c r="Y64" i="23"/>
  <c r="Z64" i="23"/>
  <c r="AA64" i="23"/>
  <c r="AB64" i="23"/>
  <c r="AC64" i="23"/>
  <c r="AD64" i="23"/>
  <c r="AE64" i="23"/>
  <c r="AH64" i="23"/>
  <c r="AI64" i="23" s="1"/>
  <c r="E65" i="23"/>
  <c r="F65" i="23"/>
  <c r="G65" i="23"/>
  <c r="H65" i="23"/>
  <c r="I65" i="23"/>
  <c r="J65" i="23"/>
  <c r="K65" i="23"/>
  <c r="L65" i="23"/>
  <c r="M65" i="23"/>
  <c r="N65" i="23"/>
  <c r="O65" i="23"/>
  <c r="P65" i="23"/>
  <c r="Q65" i="23"/>
  <c r="R65" i="23"/>
  <c r="S65" i="23"/>
  <c r="T65" i="23"/>
  <c r="U65" i="23"/>
  <c r="V65" i="23"/>
  <c r="W65" i="23"/>
  <c r="X65" i="23"/>
  <c r="Y65" i="23"/>
  <c r="Z65" i="23"/>
  <c r="AA65" i="23"/>
  <c r="AB65" i="23"/>
  <c r="AC65" i="23"/>
  <c r="AD65" i="23"/>
  <c r="AE65" i="23"/>
  <c r="AH65" i="23"/>
  <c r="AI65" i="23" s="1"/>
  <c r="D65" i="22"/>
  <c r="C65" i="22"/>
  <c r="B65" i="22"/>
  <c r="D64" i="22"/>
  <c r="AE64" i="22" s="1"/>
  <c r="C64" i="22"/>
  <c r="B64" i="22"/>
  <c r="D63" i="22"/>
  <c r="C63" i="22"/>
  <c r="B63" i="22"/>
  <c r="D62" i="22"/>
  <c r="C62" i="22"/>
  <c r="B62" i="22"/>
  <c r="D61" i="22"/>
  <c r="C61" i="22"/>
  <c r="B61" i="22"/>
  <c r="D60" i="22"/>
  <c r="AE60" i="22" s="1"/>
  <c r="C60" i="22"/>
  <c r="B60" i="22"/>
  <c r="D59" i="22"/>
  <c r="C59" i="22"/>
  <c r="B59" i="22"/>
  <c r="D58" i="22"/>
  <c r="C58" i="22"/>
  <c r="B58" i="22"/>
  <c r="D57" i="22"/>
  <c r="C57" i="22"/>
  <c r="B57" i="22"/>
  <c r="D56" i="22"/>
  <c r="AE56" i="22" s="1"/>
  <c r="C56" i="22"/>
  <c r="B56" i="22"/>
  <c r="D55" i="22"/>
  <c r="C55" i="22"/>
  <c r="B55" i="22"/>
  <c r="D54" i="22"/>
  <c r="C54" i="22"/>
  <c r="B54" i="22"/>
  <c r="D53" i="22"/>
  <c r="C53" i="22"/>
  <c r="B53" i="22"/>
  <c r="D52" i="22"/>
  <c r="AE52" i="22" s="1"/>
  <c r="C52" i="22"/>
  <c r="B52" i="22"/>
  <c r="D51" i="22"/>
  <c r="C51" i="22"/>
  <c r="B51" i="22"/>
  <c r="D50" i="22"/>
  <c r="C50" i="22"/>
  <c r="B50" i="22"/>
  <c r="D49" i="22"/>
  <c r="C49" i="22"/>
  <c r="B49" i="22"/>
  <c r="D48" i="22"/>
  <c r="AE48" i="22" s="1"/>
  <c r="C48" i="22"/>
  <c r="B48" i="22"/>
  <c r="D47" i="22"/>
  <c r="C47" i="22"/>
  <c r="B47" i="22"/>
  <c r="D46" i="22"/>
  <c r="C46" i="22"/>
  <c r="B46" i="22"/>
  <c r="D45" i="22"/>
  <c r="C45" i="22"/>
  <c r="B45" i="22"/>
  <c r="D44" i="22"/>
  <c r="AE44" i="22" s="1"/>
  <c r="C44" i="22"/>
  <c r="B44" i="22"/>
  <c r="D43" i="22"/>
  <c r="C43" i="22"/>
  <c r="B43" i="22"/>
  <c r="D42" i="22"/>
  <c r="C42" i="22"/>
  <c r="B42" i="22"/>
  <c r="D41" i="22"/>
  <c r="C41" i="22"/>
  <c r="B41" i="22"/>
  <c r="D40" i="22"/>
  <c r="C40" i="22"/>
  <c r="B40" i="22"/>
  <c r="D39" i="22"/>
  <c r="C39" i="22"/>
  <c r="B39" i="22"/>
  <c r="D38" i="22"/>
  <c r="C38" i="22"/>
  <c r="B38" i="22"/>
  <c r="D37" i="22"/>
  <c r="C37" i="22"/>
  <c r="B37" i="22"/>
  <c r="D36" i="22"/>
  <c r="C36" i="22"/>
  <c r="B36" i="22"/>
  <c r="D35" i="22"/>
  <c r="C35" i="22"/>
  <c r="B35" i="22"/>
  <c r="D34" i="22"/>
  <c r="C34" i="22"/>
  <c r="B34" i="22"/>
  <c r="D33" i="22"/>
  <c r="C33" i="22"/>
  <c r="B33" i="22"/>
  <c r="D32" i="22"/>
  <c r="C32" i="22"/>
  <c r="B32" i="22"/>
  <c r="D31" i="22"/>
  <c r="C31" i="22"/>
  <c r="B31" i="22"/>
  <c r="D30" i="22"/>
  <c r="C30" i="22"/>
  <c r="B30" i="22"/>
  <c r="D29" i="22"/>
  <c r="C29" i="22"/>
  <c r="B29" i="22"/>
  <c r="D28" i="22"/>
  <c r="C28" i="22"/>
  <c r="B28" i="22"/>
  <c r="D27" i="22"/>
  <c r="C27" i="22"/>
  <c r="B27" i="22"/>
  <c r="D26" i="22"/>
  <c r="C26" i="22"/>
  <c r="B26" i="22"/>
  <c r="D25" i="22"/>
  <c r="C25" i="22"/>
  <c r="B25" i="22"/>
  <c r="D24" i="22"/>
  <c r="C24" i="22"/>
  <c r="B24" i="22"/>
  <c r="D23" i="22"/>
  <c r="C23" i="22"/>
  <c r="B23" i="22"/>
  <c r="D22" i="22"/>
  <c r="C22" i="22"/>
  <c r="B22" i="22"/>
  <c r="D21" i="22"/>
  <c r="C21" i="22"/>
  <c r="B21" i="22"/>
  <c r="D20" i="22"/>
  <c r="C20" i="22"/>
  <c r="B20" i="22"/>
  <c r="D19" i="22"/>
  <c r="C19" i="22"/>
  <c r="B19" i="22"/>
  <c r="D18" i="22"/>
  <c r="C18" i="22"/>
  <c r="B18" i="22"/>
  <c r="D17" i="22"/>
  <c r="C17" i="22"/>
  <c r="B17" i="22"/>
  <c r="D16" i="22"/>
  <c r="C16" i="22"/>
  <c r="B16" i="22"/>
  <c r="D15" i="22"/>
  <c r="C15" i="22"/>
  <c r="B15" i="22"/>
  <c r="D14" i="22"/>
  <c r="C14" i="22"/>
  <c r="B14" i="22"/>
  <c r="D13" i="22"/>
  <c r="C13" i="22"/>
  <c r="B13" i="22"/>
  <c r="D12" i="22"/>
  <c r="C12" i="22"/>
  <c r="B12" i="22"/>
  <c r="D11" i="22"/>
  <c r="C11" i="22"/>
  <c r="B11" i="22"/>
  <c r="D10" i="22"/>
  <c r="C10" i="22"/>
  <c r="B10" i="22"/>
  <c r="D9" i="22"/>
  <c r="C9" i="22"/>
  <c r="B9" i="22"/>
  <c r="D8" i="22"/>
  <c r="C8" i="22"/>
  <c r="B8" i="22"/>
  <c r="D7" i="22"/>
  <c r="C7" i="22"/>
  <c r="B7" i="22"/>
  <c r="D6" i="22"/>
  <c r="C6" i="22"/>
  <c r="B6" i="22"/>
  <c r="D5" i="22"/>
  <c r="C5" i="22"/>
  <c r="B5" i="22"/>
  <c r="D4" i="22"/>
  <c r="C4" i="22"/>
  <c r="B4" i="22"/>
  <c r="B5" i="23"/>
  <c r="C5" i="23"/>
  <c r="D5" i="23"/>
  <c r="B6" i="23"/>
  <c r="C6" i="23"/>
  <c r="D6" i="23"/>
  <c r="B7" i="23"/>
  <c r="C7" i="23"/>
  <c r="D7" i="23"/>
  <c r="B8" i="23"/>
  <c r="C8" i="23"/>
  <c r="D8" i="23"/>
  <c r="B9" i="23"/>
  <c r="C9" i="23"/>
  <c r="D9" i="23"/>
  <c r="B10" i="23"/>
  <c r="C10" i="23"/>
  <c r="D10" i="23"/>
  <c r="B11" i="23"/>
  <c r="C11" i="23"/>
  <c r="D11" i="23"/>
  <c r="B12" i="23"/>
  <c r="C12" i="23"/>
  <c r="D12" i="23"/>
  <c r="B13" i="23"/>
  <c r="C13" i="23"/>
  <c r="D13" i="23"/>
  <c r="B14" i="23"/>
  <c r="C14" i="23"/>
  <c r="D14" i="23"/>
  <c r="B15" i="23"/>
  <c r="C15" i="23"/>
  <c r="D15" i="23"/>
  <c r="B16" i="23"/>
  <c r="C16" i="23"/>
  <c r="D16" i="23"/>
  <c r="B17" i="23"/>
  <c r="C17" i="23"/>
  <c r="D17" i="23"/>
  <c r="B18" i="23"/>
  <c r="C18" i="23"/>
  <c r="D18" i="23"/>
  <c r="B19" i="23"/>
  <c r="C19" i="23"/>
  <c r="D19" i="23"/>
  <c r="B20" i="23"/>
  <c r="C20" i="23"/>
  <c r="D20" i="23"/>
  <c r="B21" i="23"/>
  <c r="C21" i="23"/>
  <c r="D21" i="23"/>
  <c r="B22" i="23"/>
  <c r="C22" i="23"/>
  <c r="D22" i="23"/>
  <c r="B23" i="23"/>
  <c r="C23" i="23"/>
  <c r="D23" i="23"/>
  <c r="B24" i="23"/>
  <c r="C24" i="23"/>
  <c r="D24" i="23"/>
  <c r="B25" i="23"/>
  <c r="C25" i="23"/>
  <c r="D25" i="23"/>
  <c r="B26" i="23"/>
  <c r="C26" i="23"/>
  <c r="D26" i="23"/>
  <c r="B27" i="23"/>
  <c r="C27" i="23"/>
  <c r="D27" i="23"/>
  <c r="B28" i="23"/>
  <c r="C28" i="23"/>
  <c r="D28" i="23"/>
  <c r="B29" i="23"/>
  <c r="C29" i="23"/>
  <c r="D29" i="23"/>
  <c r="B30" i="23"/>
  <c r="C30" i="23"/>
  <c r="D30" i="23"/>
  <c r="B31" i="23"/>
  <c r="C31" i="23"/>
  <c r="D31" i="23"/>
  <c r="B32" i="23"/>
  <c r="C32" i="23"/>
  <c r="D32" i="23"/>
  <c r="B33" i="23"/>
  <c r="C33" i="23"/>
  <c r="D33" i="23"/>
  <c r="B34" i="23"/>
  <c r="C34" i="23"/>
  <c r="D34" i="23"/>
  <c r="B35" i="23"/>
  <c r="C35" i="23"/>
  <c r="D35" i="23"/>
  <c r="B36" i="23"/>
  <c r="C36" i="23"/>
  <c r="D36" i="23"/>
  <c r="B37" i="23"/>
  <c r="C37" i="23"/>
  <c r="D37" i="23"/>
  <c r="B38" i="23"/>
  <c r="C38" i="23"/>
  <c r="D38" i="23"/>
  <c r="B39" i="23"/>
  <c r="C39" i="23"/>
  <c r="D39" i="23"/>
  <c r="B40" i="23"/>
  <c r="C40" i="23"/>
  <c r="D40" i="23"/>
  <c r="B41" i="23"/>
  <c r="C41" i="23"/>
  <c r="D41" i="23"/>
  <c r="B42" i="23"/>
  <c r="C42" i="23"/>
  <c r="D42" i="23"/>
  <c r="B43" i="23"/>
  <c r="C43" i="23"/>
  <c r="D43" i="23"/>
  <c r="B44" i="23"/>
  <c r="C44" i="23"/>
  <c r="D44" i="23"/>
  <c r="B45" i="23"/>
  <c r="C45" i="23"/>
  <c r="D45" i="23"/>
  <c r="B46" i="23"/>
  <c r="C46" i="23"/>
  <c r="D46" i="23"/>
  <c r="B47" i="23"/>
  <c r="C47" i="23"/>
  <c r="D47" i="23"/>
  <c r="B48" i="23"/>
  <c r="C48" i="23"/>
  <c r="D48" i="23"/>
  <c r="B49" i="23"/>
  <c r="C49" i="23"/>
  <c r="D49" i="23"/>
  <c r="B50" i="23"/>
  <c r="C50" i="23"/>
  <c r="D50" i="23"/>
  <c r="B51" i="23"/>
  <c r="C51" i="23"/>
  <c r="D51" i="23"/>
  <c r="B52" i="23"/>
  <c r="C52" i="23"/>
  <c r="D52" i="23"/>
  <c r="B53" i="23"/>
  <c r="C53" i="23"/>
  <c r="D53" i="23"/>
  <c r="B54" i="23"/>
  <c r="C54" i="23"/>
  <c r="D54" i="23"/>
  <c r="B55" i="23"/>
  <c r="C55" i="23"/>
  <c r="D55" i="23"/>
  <c r="B56" i="23"/>
  <c r="C56" i="23"/>
  <c r="D56" i="23"/>
  <c r="B57" i="23"/>
  <c r="C57" i="23"/>
  <c r="D57" i="23"/>
  <c r="B58" i="23"/>
  <c r="C58" i="23"/>
  <c r="D58" i="23"/>
  <c r="B59" i="23"/>
  <c r="C59" i="23"/>
  <c r="D59" i="23"/>
  <c r="B60" i="23"/>
  <c r="C60" i="23"/>
  <c r="D60" i="23"/>
  <c r="B61" i="23"/>
  <c r="C61" i="23"/>
  <c r="D61" i="23"/>
  <c r="B62" i="23"/>
  <c r="C62" i="23"/>
  <c r="D62" i="23"/>
  <c r="B63" i="23"/>
  <c r="C63" i="23"/>
  <c r="D63" i="23"/>
  <c r="B64" i="23"/>
  <c r="C64" i="23"/>
  <c r="D64" i="23"/>
  <c r="B65" i="23"/>
  <c r="C65" i="23"/>
  <c r="D65" i="23"/>
  <c r="C4" i="23"/>
  <c r="D4" i="23"/>
  <c r="B4" i="23"/>
  <c r="AE65" i="22"/>
  <c r="AE63" i="22"/>
  <c r="AE62" i="22"/>
  <c r="AE61" i="22"/>
  <c r="AE59" i="22"/>
  <c r="AE58" i="22"/>
  <c r="AE57" i="22"/>
  <c r="AE55" i="22"/>
  <c r="AE54" i="22"/>
  <c r="AE53" i="22"/>
  <c r="AE51" i="22"/>
  <c r="AE50" i="22"/>
  <c r="AE49" i="22"/>
  <c r="AE47" i="22"/>
  <c r="AE46" i="22"/>
  <c r="AE45" i="22"/>
  <c r="AE43" i="22"/>
  <c r="AE42" i="22"/>
  <c r="AE42" i="21"/>
  <c r="AE43" i="21"/>
  <c r="AE44" i="21"/>
  <c r="AE45" i="21"/>
  <c r="AE46" i="21"/>
  <c r="AE47" i="21"/>
  <c r="AE48" i="21"/>
  <c r="AE49" i="21"/>
  <c r="AE50" i="21"/>
  <c r="AE51" i="21"/>
  <c r="AE52" i="21"/>
  <c r="AE53" i="21"/>
  <c r="AE54" i="21"/>
  <c r="AE55" i="21"/>
  <c r="AE56" i="21"/>
  <c r="AE57" i="21"/>
  <c r="AE58" i="21"/>
  <c r="AE59" i="21"/>
  <c r="AE60" i="21"/>
  <c r="AE61" i="21"/>
  <c r="AE62" i="21"/>
  <c r="AE63" i="21"/>
  <c r="AE64" i="21"/>
  <c r="AE65" i="21"/>
  <c r="AB65" i="21"/>
  <c r="AB64" i="21"/>
  <c r="AB63" i="21"/>
  <c r="AB62" i="21"/>
  <c r="AB61" i="21"/>
  <c r="AB60" i="21"/>
  <c r="AB59" i="21"/>
  <c r="AB58" i="21"/>
  <c r="AB57" i="21"/>
  <c r="AB56" i="21"/>
  <c r="AB55" i="21"/>
  <c r="AB54" i="21"/>
  <c r="AB53" i="21"/>
  <c r="AB52" i="21"/>
  <c r="AB51" i="21"/>
  <c r="AB50" i="21"/>
  <c r="AB49" i="21"/>
  <c r="AB48" i="21"/>
  <c r="AB47" i="21"/>
  <c r="AB46" i="21"/>
  <c r="AB45" i="21"/>
  <c r="AB44" i="21"/>
  <c r="AB43" i="21"/>
  <c r="AB42" i="21"/>
  <c r="AB65" i="22"/>
  <c r="AB63" i="22"/>
  <c r="AB62" i="22"/>
  <c r="AB61" i="22"/>
  <c r="AB59" i="22"/>
  <c r="AB58" i="22"/>
  <c r="AB57" i="22"/>
  <c r="AB55" i="22"/>
  <c r="AB54" i="22"/>
  <c r="AB53" i="22"/>
  <c r="AB51" i="22"/>
  <c r="AB50" i="22"/>
  <c r="AB49" i="22"/>
  <c r="AB47" i="22"/>
  <c r="AB46" i="22"/>
  <c r="AB45" i="22"/>
  <c r="AB43" i="22"/>
  <c r="AB42" i="22"/>
  <c r="Y65" i="22"/>
  <c r="Y63" i="22"/>
  <c r="Y62" i="22"/>
  <c r="Y61" i="22"/>
  <c r="Y59" i="22"/>
  <c r="Y58" i="22"/>
  <c r="Y57" i="22"/>
  <c r="Y55" i="22"/>
  <c r="Y54" i="22"/>
  <c r="Y53" i="22"/>
  <c r="Y51" i="22"/>
  <c r="Y50" i="22"/>
  <c r="Y49" i="22"/>
  <c r="Y47" i="22"/>
  <c r="Y46" i="22"/>
  <c r="Y45" i="22"/>
  <c r="Y43" i="22"/>
  <c r="Y42" i="22"/>
  <c r="Y42" i="21"/>
  <c r="Y43" i="21"/>
  <c r="Y44" i="21"/>
  <c r="Y45" i="21"/>
  <c r="Y46" i="21"/>
  <c r="Y47" i="21"/>
  <c r="Y48" i="21"/>
  <c r="Y49" i="21"/>
  <c r="Y50" i="21"/>
  <c r="Y51" i="21"/>
  <c r="Y52" i="21"/>
  <c r="Y53" i="21"/>
  <c r="Y54" i="21"/>
  <c r="Y55" i="21"/>
  <c r="Y56" i="21"/>
  <c r="Y57" i="21"/>
  <c r="Y58" i="21"/>
  <c r="Y59" i="21"/>
  <c r="Y60" i="21"/>
  <c r="Y61" i="21"/>
  <c r="Y62" i="21"/>
  <c r="Y63" i="21"/>
  <c r="Y64" i="21"/>
  <c r="Y65" i="21"/>
  <c r="N65" i="21"/>
  <c r="N64" i="21"/>
  <c r="N63" i="21"/>
  <c r="N62" i="21"/>
  <c r="N61" i="21"/>
  <c r="N60" i="21"/>
  <c r="N59" i="21"/>
  <c r="N58" i="21"/>
  <c r="N57" i="21"/>
  <c r="N56" i="21"/>
  <c r="N55" i="21"/>
  <c r="N54" i="21"/>
  <c r="N53" i="21"/>
  <c r="N52" i="21"/>
  <c r="N51" i="21"/>
  <c r="N50" i="21"/>
  <c r="N49" i="21"/>
  <c r="N48" i="21"/>
  <c r="N47" i="21"/>
  <c r="N46" i="21"/>
  <c r="N45" i="21"/>
  <c r="N44" i="21"/>
  <c r="N43" i="21"/>
  <c r="N42" i="21"/>
  <c r="N65" i="22"/>
  <c r="N63" i="22"/>
  <c r="N62" i="22"/>
  <c r="N61" i="22"/>
  <c r="N59" i="22"/>
  <c r="N58" i="22"/>
  <c r="N57" i="22"/>
  <c r="N55" i="22"/>
  <c r="N54" i="22"/>
  <c r="N53" i="22"/>
  <c r="N51" i="22"/>
  <c r="N50" i="22"/>
  <c r="N49" i="22"/>
  <c r="N47" i="22"/>
  <c r="N46" i="22"/>
  <c r="N45" i="22"/>
  <c r="N43" i="22"/>
  <c r="N42" i="22"/>
  <c r="I65" i="22"/>
  <c r="I63" i="22"/>
  <c r="I62" i="22"/>
  <c r="I61" i="22"/>
  <c r="I59" i="22"/>
  <c r="I58" i="22"/>
  <c r="I57" i="22"/>
  <c r="I55" i="22"/>
  <c r="I54" i="22"/>
  <c r="I53" i="22"/>
  <c r="I51" i="22"/>
  <c r="I50" i="22"/>
  <c r="I49" i="22"/>
  <c r="I47" i="22"/>
  <c r="I46" i="22"/>
  <c r="I45" i="22"/>
  <c r="I43" i="22"/>
  <c r="I42" i="22"/>
  <c r="I42" i="21"/>
  <c r="I43" i="21"/>
  <c r="I44" i="21"/>
  <c r="I45" i="21"/>
  <c r="I46" i="21"/>
  <c r="I47" i="21"/>
  <c r="I48" i="21"/>
  <c r="I49" i="21"/>
  <c r="I50" i="21"/>
  <c r="I51" i="21"/>
  <c r="I52" i="21"/>
  <c r="I53" i="21"/>
  <c r="I54" i="21"/>
  <c r="I55" i="21"/>
  <c r="I56" i="21"/>
  <c r="I57" i="21"/>
  <c r="I58" i="21"/>
  <c r="I59" i="21"/>
  <c r="I60" i="21"/>
  <c r="I61" i="21"/>
  <c r="I62" i="21"/>
  <c r="I63" i="21"/>
  <c r="I64" i="21"/>
  <c r="I65" i="21"/>
  <c r="I44" i="22" l="1"/>
  <c r="I48" i="22"/>
  <c r="I52" i="22"/>
  <c r="I56" i="22"/>
  <c r="I60" i="22"/>
  <c r="I64" i="22"/>
  <c r="N44" i="22"/>
  <c r="N48" i="22"/>
  <c r="N52" i="22"/>
  <c r="N56" i="22"/>
  <c r="N60" i="22"/>
  <c r="N64" i="22"/>
  <c r="Y44" i="22"/>
  <c r="Y48" i="22"/>
  <c r="Y52" i="22"/>
  <c r="Y56" i="22"/>
  <c r="Y60" i="22"/>
  <c r="Y64" i="22"/>
  <c r="AB44" i="22"/>
  <c r="AB48" i="22"/>
  <c r="AB52" i="22"/>
  <c r="AB56" i="22"/>
  <c r="AB60" i="22"/>
  <c r="AB64" i="22"/>
  <c r="AH64" i="22"/>
  <c r="AG64" i="22"/>
  <c r="AF64" i="22"/>
  <c r="AD64" i="22"/>
  <c r="AC64" i="22"/>
  <c r="AA64" i="22"/>
  <c r="Z64" i="22"/>
  <c r="X64" i="22"/>
  <c r="W64" i="22"/>
  <c r="M64" i="22"/>
  <c r="L64" i="22"/>
  <c r="K64" i="22"/>
  <c r="J64" i="22"/>
  <c r="H64" i="22"/>
  <c r="G64" i="22"/>
  <c r="F64" i="22"/>
  <c r="E64" i="22"/>
  <c r="AH63" i="22"/>
  <c r="AG63" i="22"/>
  <c r="AF63" i="22"/>
  <c r="AD63" i="22"/>
  <c r="AC63" i="22"/>
  <c r="AA63" i="22"/>
  <c r="Z63" i="22"/>
  <c r="X63" i="22"/>
  <c r="W63" i="22"/>
  <c r="M63" i="22"/>
  <c r="L63" i="22"/>
  <c r="K63" i="22"/>
  <c r="J63" i="22"/>
  <c r="H63" i="22"/>
  <c r="G63" i="22"/>
  <c r="F63" i="22"/>
  <c r="E63" i="22"/>
  <c r="AH62" i="22"/>
  <c r="AG62" i="22"/>
  <c r="AF62" i="22"/>
  <c r="AD62" i="22"/>
  <c r="AC62" i="22"/>
  <c r="AA62" i="22"/>
  <c r="Z62" i="22"/>
  <c r="X62" i="22"/>
  <c r="W62" i="22"/>
  <c r="M62" i="22"/>
  <c r="L62" i="22"/>
  <c r="K62" i="22"/>
  <c r="J62" i="22"/>
  <c r="H62" i="22"/>
  <c r="G62" i="22"/>
  <c r="F62" i="22"/>
  <c r="E62" i="22"/>
  <c r="AH61" i="22"/>
  <c r="AG61" i="22"/>
  <c r="AF61" i="22"/>
  <c r="AD61" i="22"/>
  <c r="AC61" i="22"/>
  <c r="AA61" i="22"/>
  <c r="Z61" i="22"/>
  <c r="X61" i="22"/>
  <c r="W61" i="22"/>
  <c r="M61" i="22"/>
  <c r="L61" i="22"/>
  <c r="K61" i="22"/>
  <c r="J61" i="22"/>
  <c r="H61" i="22"/>
  <c r="G61" i="22"/>
  <c r="F61" i="22"/>
  <c r="E61" i="22"/>
  <c r="AH60" i="22"/>
  <c r="AG60" i="22"/>
  <c r="AF60" i="22"/>
  <c r="AD60" i="22"/>
  <c r="AC60" i="22"/>
  <c r="AA60" i="22"/>
  <c r="Z60" i="22"/>
  <c r="X60" i="22"/>
  <c r="W60" i="22"/>
  <c r="M60" i="22"/>
  <c r="L60" i="22"/>
  <c r="K60" i="22"/>
  <c r="J60" i="22"/>
  <c r="H60" i="22"/>
  <c r="G60" i="22"/>
  <c r="F60" i="22"/>
  <c r="E60" i="22"/>
  <c r="AH59" i="22"/>
  <c r="AG59" i="22"/>
  <c r="AF59" i="22"/>
  <c r="AD59" i="22"/>
  <c r="AC59" i="22"/>
  <c r="AA59" i="22"/>
  <c r="Z59" i="22"/>
  <c r="X59" i="22"/>
  <c r="W59" i="22"/>
  <c r="M59" i="22"/>
  <c r="L59" i="22"/>
  <c r="K59" i="22"/>
  <c r="J59" i="22"/>
  <c r="H59" i="22"/>
  <c r="G59" i="22"/>
  <c r="F59" i="22"/>
  <c r="E59" i="22"/>
  <c r="AH58" i="22"/>
  <c r="AG58" i="22"/>
  <c r="AF58" i="22"/>
  <c r="AD58" i="22"/>
  <c r="AC58" i="22"/>
  <c r="AA58" i="22"/>
  <c r="Z58" i="22"/>
  <c r="X58" i="22"/>
  <c r="W58" i="22"/>
  <c r="M58" i="22"/>
  <c r="L58" i="22"/>
  <c r="K58" i="22"/>
  <c r="J58" i="22"/>
  <c r="H58" i="22"/>
  <c r="G58" i="22"/>
  <c r="F58" i="22"/>
  <c r="E58" i="22"/>
  <c r="AH57" i="22"/>
  <c r="AG57" i="22"/>
  <c r="AF57" i="22"/>
  <c r="AD57" i="22"/>
  <c r="AC57" i="22"/>
  <c r="AA57" i="22"/>
  <c r="Z57" i="22"/>
  <c r="X57" i="22"/>
  <c r="W57" i="22"/>
  <c r="M57" i="22"/>
  <c r="L57" i="22"/>
  <c r="K57" i="22"/>
  <c r="J57" i="22"/>
  <c r="H57" i="22"/>
  <c r="G57" i="22"/>
  <c r="F57" i="22"/>
  <c r="E57" i="22"/>
  <c r="AH56" i="22"/>
  <c r="AG56" i="22"/>
  <c r="AF56" i="22"/>
  <c r="AD56" i="22"/>
  <c r="AC56" i="22"/>
  <c r="AA56" i="22"/>
  <c r="Z56" i="22"/>
  <c r="X56" i="22"/>
  <c r="W56" i="22"/>
  <c r="M56" i="22"/>
  <c r="L56" i="22"/>
  <c r="K56" i="22"/>
  <c r="J56" i="22"/>
  <c r="H56" i="22"/>
  <c r="G56" i="22"/>
  <c r="F56" i="22"/>
  <c r="E56" i="22"/>
  <c r="AH55" i="22"/>
  <c r="AG55" i="22"/>
  <c r="AF55" i="22"/>
  <c r="AD55" i="22"/>
  <c r="AC55" i="22"/>
  <c r="AA55" i="22"/>
  <c r="Z55" i="22"/>
  <c r="X55" i="22"/>
  <c r="W55" i="22"/>
  <c r="M55" i="22"/>
  <c r="L55" i="22"/>
  <c r="K55" i="22"/>
  <c r="J55" i="22"/>
  <c r="H55" i="22"/>
  <c r="G55" i="22"/>
  <c r="F55" i="22"/>
  <c r="E55" i="22"/>
  <c r="AH54" i="22"/>
  <c r="AG54" i="22"/>
  <c r="AF54" i="22"/>
  <c r="AD54" i="22"/>
  <c r="AC54" i="22"/>
  <c r="AA54" i="22"/>
  <c r="Z54" i="22"/>
  <c r="X54" i="22"/>
  <c r="W54" i="22"/>
  <c r="M54" i="22"/>
  <c r="L54" i="22"/>
  <c r="K54" i="22"/>
  <c r="J54" i="22"/>
  <c r="H54" i="22"/>
  <c r="G54" i="22"/>
  <c r="F54" i="22"/>
  <c r="E54" i="22"/>
  <c r="AH53" i="22"/>
  <c r="AG53" i="22"/>
  <c r="AF53" i="22"/>
  <c r="AD53" i="22"/>
  <c r="AC53" i="22"/>
  <c r="AA53" i="22"/>
  <c r="Z53" i="22"/>
  <c r="X53" i="22"/>
  <c r="W53" i="22"/>
  <c r="M53" i="22"/>
  <c r="L53" i="22"/>
  <c r="K53" i="22"/>
  <c r="J53" i="22"/>
  <c r="H53" i="22"/>
  <c r="G53" i="22"/>
  <c r="F53" i="22"/>
  <c r="E53" i="22"/>
  <c r="AH52" i="22"/>
  <c r="AG52" i="22"/>
  <c r="AF52" i="22"/>
  <c r="AD52" i="22"/>
  <c r="AC52" i="22"/>
  <c r="AA52" i="22"/>
  <c r="Z52" i="22"/>
  <c r="X52" i="22"/>
  <c r="W52" i="22"/>
  <c r="M52" i="22"/>
  <c r="L52" i="22"/>
  <c r="K52" i="22"/>
  <c r="J52" i="22"/>
  <c r="H52" i="22"/>
  <c r="G52" i="22"/>
  <c r="F52" i="22"/>
  <c r="E52" i="22"/>
  <c r="AH51" i="22"/>
  <c r="AG51" i="22"/>
  <c r="AF51" i="22"/>
  <c r="AD51" i="22"/>
  <c r="AC51" i="22"/>
  <c r="AA51" i="22"/>
  <c r="Z51" i="22"/>
  <c r="X51" i="22"/>
  <c r="W51" i="22"/>
  <c r="M51" i="22"/>
  <c r="L51" i="22"/>
  <c r="K51" i="22"/>
  <c r="J51" i="22"/>
  <c r="H51" i="22"/>
  <c r="G51" i="22"/>
  <c r="F51" i="22"/>
  <c r="E51" i="22"/>
  <c r="AH50" i="22"/>
  <c r="AG50" i="22"/>
  <c r="AF50" i="22"/>
  <c r="AD50" i="22"/>
  <c r="AC50" i="22"/>
  <c r="AA50" i="22"/>
  <c r="Z50" i="22"/>
  <c r="X50" i="22"/>
  <c r="W50" i="22"/>
  <c r="M50" i="22"/>
  <c r="L50" i="22"/>
  <c r="K50" i="22"/>
  <c r="J50" i="22"/>
  <c r="H50" i="22"/>
  <c r="G50" i="22"/>
  <c r="F50" i="22"/>
  <c r="E50" i="22"/>
  <c r="AH49" i="22"/>
  <c r="AG49" i="22"/>
  <c r="AF49" i="22"/>
  <c r="AD49" i="22"/>
  <c r="AC49" i="22"/>
  <c r="AA49" i="22"/>
  <c r="Z49" i="22"/>
  <c r="X49" i="22"/>
  <c r="W49" i="22"/>
  <c r="M49" i="22"/>
  <c r="L49" i="22"/>
  <c r="K49" i="22"/>
  <c r="J49" i="22"/>
  <c r="H49" i="22"/>
  <c r="G49" i="22"/>
  <c r="F49" i="22"/>
  <c r="E49" i="22"/>
  <c r="AH48" i="22"/>
  <c r="AG48" i="22"/>
  <c r="AF48" i="22"/>
  <c r="AD48" i="22"/>
  <c r="AC48" i="22"/>
  <c r="AA48" i="22"/>
  <c r="Z48" i="22"/>
  <c r="X48" i="22"/>
  <c r="W48" i="22"/>
  <c r="M48" i="22"/>
  <c r="L48" i="22"/>
  <c r="K48" i="22"/>
  <c r="J48" i="22"/>
  <c r="H48" i="22"/>
  <c r="G48" i="22"/>
  <c r="F48" i="22"/>
  <c r="E48" i="22"/>
  <c r="AH47" i="22"/>
  <c r="AG47" i="22"/>
  <c r="AF47" i="22"/>
  <c r="AD47" i="22"/>
  <c r="AC47" i="22"/>
  <c r="AA47" i="22"/>
  <c r="Z47" i="22"/>
  <c r="X47" i="22"/>
  <c r="W47" i="22"/>
  <c r="M47" i="22"/>
  <c r="L47" i="22"/>
  <c r="K47" i="22"/>
  <c r="J47" i="22"/>
  <c r="H47" i="22"/>
  <c r="G47" i="22"/>
  <c r="F47" i="22"/>
  <c r="E47" i="22"/>
  <c r="AH46" i="22"/>
  <c r="AG46" i="22"/>
  <c r="AF46" i="22"/>
  <c r="AD46" i="22"/>
  <c r="AC46" i="22"/>
  <c r="AA46" i="22"/>
  <c r="Z46" i="22"/>
  <c r="X46" i="22"/>
  <c r="W46" i="22"/>
  <c r="M46" i="22"/>
  <c r="L46" i="22"/>
  <c r="K46" i="22"/>
  <c r="J46" i="22"/>
  <c r="H46" i="22"/>
  <c r="G46" i="22"/>
  <c r="F46" i="22"/>
  <c r="E46" i="22"/>
  <c r="AH45" i="22"/>
  <c r="AG45" i="22"/>
  <c r="AF45" i="22"/>
  <c r="AD45" i="22"/>
  <c r="AC45" i="22"/>
  <c r="AA45" i="22"/>
  <c r="Z45" i="22"/>
  <c r="X45" i="22"/>
  <c r="W45" i="22"/>
  <c r="M45" i="22"/>
  <c r="L45" i="22"/>
  <c r="K45" i="22"/>
  <c r="J45" i="22"/>
  <c r="H45" i="22"/>
  <c r="G45" i="22"/>
  <c r="F45" i="22"/>
  <c r="E45" i="22"/>
  <c r="AH44" i="22"/>
  <c r="AG44" i="22"/>
  <c r="AF44" i="22"/>
  <c r="AD44" i="22"/>
  <c r="AC44" i="22"/>
  <c r="AA44" i="22"/>
  <c r="Z44" i="22"/>
  <c r="X44" i="22"/>
  <c r="W44" i="22"/>
  <c r="M44" i="22"/>
  <c r="L44" i="22"/>
  <c r="K44" i="22"/>
  <c r="J44" i="22"/>
  <c r="H44" i="22"/>
  <c r="G44" i="22"/>
  <c r="F44" i="22"/>
  <c r="E44" i="22"/>
  <c r="AH43" i="22"/>
  <c r="AG43" i="22"/>
  <c r="AF43" i="22"/>
  <c r="AD43" i="22"/>
  <c r="AC43" i="22"/>
  <c r="AA43" i="22"/>
  <c r="Z43" i="22"/>
  <c r="X43" i="22"/>
  <c r="W43" i="22"/>
  <c r="M43" i="22"/>
  <c r="L43" i="22"/>
  <c r="K43" i="22"/>
  <c r="J43" i="22"/>
  <c r="H43" i="22"/>
  <c r="G43" i="22"/>
  <c r="F43" i="22"/>
  <c r="E43" i="22"/>
  <c r="AH42" i="22"/>
  <c r="AG42" i="22"/>
  <c r="AF42" i="22"/>
  <c r="AD42" i="22"/>
  <c r="AC42" i="22"/>
  <c r="AA42" i="22"/>
  <c r="Z42" i="22"/>
  <c r="X42" i="22"/>
  <c r="W42" i="22"/>
  <c r="M42" i="22"/>
  <c r="L42" i="22"/>
  <c r="K42" i="22"/>
  <c r="J42" i="22"/>
  <c r="H42" i="22"/>
  <c r="G42" i="22"/>
  <c r="F42" i="22"/>
  <c r="E42" i="22"/>
  <c r="AH64" i="21"/>
  <c r="AG64" i="21"/>
  <c r="AF64" i="21"/>
  <c r="AD64" i="21"/>
  <c r="AC64" i="21"/>
  <c r="AA64" i="21"/>
  <c r="Z64" i="21"/>
  <c r="X64" i="21"/>
  <c r="W64" i="21"/>
  <c r="M64" i="21"/>
  <c r="L64" i="21"/>
  <c r="K64" i="21"/>
  <c r="J64" i="21"/>
  <c r="H64" i="21"/>
  <c r="G64" i="21"/>
  <c r="F64" i="21"/>
  <c r="E64" i="21"/>
  <c r="AH63" i="21"/>
  <c r="AG63" i="21"/>
  <c r="AF63" i="21"/>
  <c r="AD63" i="21"/>
  <c r="AC63" i="21"/>
  <c r="AA63" i="21"/>
  <c r="Z63" i="21"/>
  <c r="X63" i="21"/>
  <c r="W63" i="21"/>
  <c r="M63" i="21"/>
  <c r="L63" i="21"/>
  <c r="K63" i="21"/>
  <c r="J63" i="21"/>
  <c r="H63" i="21"/>
  <c r="G63" i="21"/>
  <c r="F63" i="21"/>
  <c r="E63" i="21"/>
  <c r="AH62" i="21"/>
  <c r="AG62" i="21"/>
  <c r="AF62" i="21"/>
  <c r="AD62" i="21"/>
  <c r="AC62" i="21"/>
  <c r="AA62" i="21"/>
  <c r="Z62" i="21"/>
  <c r="X62" i="21"/>
  <c r="W62" i="21"/>
  <c r="M62" i="21"/>
  <c r="L62" i="21"/>
  <c r="K62" i="21"/>
  <c r="J62" i="21"/>
  <c r="H62" i="21"/>
  <c r="G62" i="21"/>
  <c r="F62" i="21"/>
  <c r="E62" i="21"/>
  <c r="AH61" i="21"/>
  <c r="AG61" i="21"/>
  <c r="AF61" i="21"/>
  <c r="AD61" i="21"/>
  <c r="AC61" i="21"/>
  <c r="AA61" i="21"/>
  <c r="Z61" i="21"/>
  <c r="X61" i="21"/>
  <c r="W61" i="21"/>
  <c r="M61" i="21"/>
  <c r="L61" i="21"/>
  <c r="K61" i="21"/>
  <c r="J61" i="21"/>
  <c r="H61" i="21"/>
  <c r="G61" i="21"/>
  <c r="F61" i="21"/>
  <c r="E61" i="21"/>
  <c r="AH60" i="21"/>
  <c r="AG60" i="21"/>
  <c r="AF60" i="21"/>
  <c r="AD60" i="21"/>
  <c r="AC60" i="21"/>
  <c r="AA60" i="21"/>
  <c r="Z60" i="21"/>
  <c r="X60" i="21"/>
  <c r="W60" i="21"/>
  <c r="M60" i="21"/>
  <c r="L60" i="21"/>
  <c r="K60" i="21"/>
  <c r="J60" i="21"/>
  <c r="H60" i="21"/>
  <c r="G60" i="21"/>
  <c r="F60" i="21"/>
  <c r="E60" i="21"/>
  <c r="AH59" i="21"/>
  <c r="AG59" i="21"/>
  <c r="AF59" i="21"/>
  <c r="AD59" i="21"/>
  <c r="AC59" i="21"/>
  <c r="AA59" i="21"/>
  <c r="Z59" i="21"/>
  <c r="X59" i="21"/>
  <c r="W59" i="21"/>
  <c r="M59" i="21"/>
  <c r="L59" i="21"/>
  <c r="K59" i="21"/>
  <c r="J59" i="21"/>
  <c r="H59" i="21"/>
  <c r="G59" i="21"/>
  <c r="F59" i="21"/>
  <c r="E59" i="21"/>
  <c r="AH58" i="21"/>
  <c r="AG58" i="21"/>
  <c r="AF58" i="21"/>
  <c r="AD58" i="21"/>
  <c r="AC58" i="21"/>
  <c r="AA58" i="21"/>
  <c r="Z58" i="21"/>
  <c r="X58" i="21"/>
  <c r="W58" i="21"/>
  <c r="M58" i="21"/>
  <c r="L58" i="21"/>
  <c r="K58" i="21"/>
  <c r="J58" i="21"/>
  <c r="H58" i="21"/>
  <c r="G58" i="21"/>
  <c r="F58" i="21"/>
  <c r="E58" i="21"/>
  <c r="AH57" i="21"/>
  <c r="AG57" i="21"/>
  <c r="AF57" i="21"/>
  <c r="AD57" i="21"/>
  <c r="AC57" i="21"/>
  <c r="AA57" i="21"/>
  <c r="Z57" i="21"/>
  <c r="X57" i="21"/>
  <c r="W57" i="21"/>
  <c r="M57" i="21"/>
  <c r="L57" i="21"/>
  <c r="K57" i="21"/>
  <c r="J57" i="21"/>
  <c r="H57" i="21"/>
  <c r="G57" i="21"/>
  <c r="F57" i="21"/>
  <c r="E57" i="21"/>
  <c r="AH56" i="21"/>
  <c r="AG56" i="21"/>
  <c r="AF56" i="21"/>
  <c r="AD56" i="21"/>
  <c r="AC56" i="21"/>
  <c r="AA56" i="21"/>
  <c r="Z56" i="21"/>
  <c r="X56" i="21"/>
  <c r="W56" i="21"/>
  <c r="M56" i="21"/>
  <c r="L56" i="21"/>
  <c r="K56" i="21"/>
  <c r="J56" i="21"/>
  <c r="H56" i="21"/>
  <c r="G56" i="21"/>
  <c r="F56" i="21"/>
  <c r="E56" i="21"/>
  <c r="AH55" i="21"/>
  <c r="AG55" i="21"/>
  <c r="AF55" i="21"/>
  <c r="AD55" i="21"/>
  <c r="AC55" i="21"/>
  <c r="AA55" i="21"/>
  <c r="Z55" i="21"/>
  <c r="X55" i="21"/>
  <c r="W55" i="21"/>
  <c r="M55" i="21"/>
  <c r="L55" i="21"/>
  <c r="K55" i="21"/>
  <c r="J55" i="21"/>
  <c r="H55" i="21"/>
  <c r="G55" i="21"/>
  <c r="F55" i="21"/>
  <c r="E55" i="21"/>
  <c r="AH54" i="21"/>
  <c r="AG54" i="21"/>
  <c r="AF54" i="21"/>
  <c r="AD54" i="21"/>
  <c r="AC54" i="21"/>
  <c r="AA54" i="21"/>
  <c r="Z54" i="21"/>
  <c r="X54" i="21"/>
  <c r="W54" i="21"/>
  <c r="M54" i="21"/>
  <c r="L54" i="21"/>
  <c r="K54" i="21"/>
  <c r="J54" i="21"/>
  <c r="H54" i="21"/>
  <c r="G54" i="21"/>
  <c r="F54" i="21"/>
  <c r="E54" i="21"/>
  <c r="AH53" i="21"/>
  <c r="AG53" i="21"/>
  <c r="AF53" i="21"/>
  <c r="AD53" i="21"/>
  <c r="AC53" i="21"/>
  <c r="AA53" i="21"/>
  <c r="Z53" i="21"/>
  <c r="X53" i="21"/>
  <c r="W53" i="21"/>
  <c r="M53" i="21"/>
  <c r="L53" i="21"/>
  <c r="K53" i="21"/>
  <c r="J53" i="21"/>
  <c r="H53" i="21"/>
  <c r="G53" i="21"/>
  <c r="F53" i="21"/>
  <c r="E53" i="21"/>
  <c r="AH52" i="21"/>
  <c r="AG52" i="21"/>
  <c r="AF52" i="21"/>
  <c r="AD52" i="21"/>
  <c r="AC52" i="21"/>
  <c r="AA52" i="21"/>
  <c r="Z52" i="21"/>
  <c r="X52" i="21"/>
  <c r="W52" i="21"/>
  <c r="M52" i="21"/>
  <c r="L52" i="21"/>
  <c r="K52" i="21"/>
  <c r="J52" i="21"/>
  <c r="H52" i="21"/>
  <c r="G52" i="21"/>
  <c r="F52" i="21"/>
  <c r="E52" i="21"/>
  <c r="AH51" i="21"/>
  <c r="AG51" i="21"/>
  <c r="AF51" i="21"/>
  <c r="AD51" i="21"/>
  <c r="AC51" i="21"/>
  <c r="AA51" i="21"/>
  <c r="Z51" i="21"/>
  <c r="X51" i="21"/>
  <c r="W51" i="21"/>
  <c r="M51" i="21"/>
  <c r="L51" i="21"/>
  <c r="K51" i="21"/>
  <c r="J51" i="21"/>
  <c r="H51" i="21"/>
  <c r="G51" i="21"/>
  <c r="F51" i="21"/>
  <c r="E51" i="21"/>
  <c r="AH50" i="21"/>
  <c r="AG50" i="21"/>
  <c r="AF50" i="21"/>
  <c r="AD50" i="21"/>
  <c r="AC50" i="21"/>
  <c r="AA50" i="21"/>
  <c r="Z50" i="21"/>
  <c r="X50" i="21"/>
  <c r="W50" i="21"/>
  <c r="M50" i="21"/>
  <c r="L50" i="21"/>
  <c r="K50" i="21"/>
  <c r="J50" i="21"/>
  <c r="H50" i="21"/>
  <c r="G50" i="21"/>
  <c r="F50" i="21"/>
  <c r="E50" i="21"/>
  <c r="AH49" i="21"/>
  <c r="AG49" i="21"/>
  <c r="AF49" i="21"/>
  <c r="AD49" i="21"/>
  <c r="AC49" i="21"/>
  <c r="AA49" i="21"/>
  <c r="Z49" i="21"/>
  <c r="X49" i="21"/>
  <c r="W49" i="21"/>
  <c r="M49" i="21"/>
  <c r="L49" i="21"/>
  <c r="K49" i="21"/>
  <c r="J49" i="21"/>
  <c r="H49" i="21"/>
  <c r="G49" i="21"/>
  <c r="F49" i="21"/>
  <c r="E49" i="21"/>
  <c r="AH48" i="21"/>
  <c r="AG48" i="21"/>
  <c r="AF48" i="21"/>
  <c r="AD48" i="21"/>
  <c r="AC48" i="21"/>
  <c r="AA48" i="21"/>
  <c r="Z48" i="21"/>
  <c r="X48" i="21"/>
  <c r="W48" i="21"/>
  <c r="M48" i="21"/>
  <c r="L48" i="21"/>
  <c r="K48" i="21"/>
  <c r="J48" i="21"/>
  <c r="H48" i="21"/>
  <c r="G48" i="21"/>
  <c r="F48" i="21"/>
  <c r="E48" i="21"/>
  <c r="AH47" i="21"/>
  <c r="AG47" i="21"/>
  <c r="AF47" i="21"/>
  <c r="AD47" i="21"/>
  <c r="AC47" i="21"/>
  <c r="AA47" i="21"/>
  <c r="Z47" i="21"/>
  <c r="X47" i="21"/>
  <c r="W47" i="21"/>
  <c r="M47" i="21"/>
  <c r="L47" i="21"/>
  <c r="K47" i="21"/>
  <c r="J47" i="21"/>
  <c r="H47" i="21"/>
  <c r="G47" i="21"/>
  <c r="F47" i="21"/>
  <c r="E47" i="21"/>
  <c r="AH46" i="21"/>
  <c r="AG46" i="21"/>
  <c r="AF46" i="21"/>
  <c r="AD46" i="21"/>
  <c r="AC46" i="21"/>
  <c r="AA46" i="21"/>
  <c r="Z46" i="21"/>
  <c r="X46" i="21"/>
  <c r="W46" i="21"/>
  <c r="M46" i="21"/>
  <c r="L46" i="21"/>
  <c r="K46" i="21"/>
  <c r="J46" i="21"/>
  <c r="H46" i="21"/>
  <c r="G46" i="21"/>
  <c r="F46" i="21"/>
  <c r="E46" i="21"/>
  <c r="AH45" i="21"/>
  <c r="AG45" i="21"/>
  <c r="AF45" i="21"/>
  <c r="AD45" i="21"/>
  <c r="AC45" i="21"/>
  <c r="AA45" i="21"/>
  <c r="Z45" i="21"/>
  <c r="X45" i="21"/>
  <c r="W45" i="21"/>
  <c r="M45" i="21"/>
  <c r="L45" i="21"/>
  <c r="K45" i="21"/>
  <c r="J45" i="21"/>
  <c r="H45" i="21"/>
  <c r="G45" i="21"/>
  <c r="F45" i="21"/>
  <c r="E45" i="21"/>
  <c r="AH44" i="21"/>
  <c r="AG44" i="21"/>
  <c r="AF44" i="21"/>
  <c r="AD44" i="21"/>
  <c r="AC44" i="21"/>
  <c r="AA44" i="21"/>
  <c r="Z44" i="21"/>
  <c r="X44" i="21"/>
  <c r="W44" i="21"/>
  <c r="M44" i="21"/>
  <c r="L44" i="21"/>
  <c r="K44" i="21"/>
  <c r="J44" i="21"/>
  <c r="H44" i="21"/>
  <c r="G44" i="21"/>
  <c r="F44" i="21"/>
  <c r="E44" i="21"/>
  <c r="AH43" i="21"/>
  <c r="AG43" i="21"/>
  <c r="AF43" i="21"/>
  <c r="AD43" i="21"/>
  <c r="AC43" i="21"/>
  <c r="AA43" i="21"/>
  <c r="Z43" i="21"/>
  <c r="X43" i="21"/>
  <c r="W43" i="21"/>
  <c r="M43" i="21"/>
  <c r="L43" i="21"/>
  <c r="K43" i="21"/>
  <c r="J43" i="21"/>
  <c r="H43" i="21"/>
  <c r="G43" i="21"/>
  <c r="F43" i="21"/>
  <c r="E43" i="21"/>
  <c r="AH42" i="21"/>
  <c r="AG42" i="21"/>
  <c r="AF42" i="21"/>
  <c r="AD42" i="21"/>
  <c r="AC42" i="21"/>
  <c r="AA42" i="21"/>
  <c r="Z42" i="21"/>
  <c r="X42" i="21"/>
  <c r="W42" i="21"/>
  <c r="M42" i="21"/>
  <c r="L42" i="21"/>
  <c r="K42" i="21"/>
  <c r="J42" i="21"/>
  <c r="H42" i="21"/>
  <c r="G42" i="21"/>
  <c r="F42" i="21"/>
  <c r="E42" i="21"/>
  <c r="AG41" i="21"/>
  <c r="AF41" i="21"/>
  <c r="AD41" i="21"/>
  <c r="AC41" i="21"/>
  <c r="AE41" i="21" s="1"/>
  <c r="AA41" i="21"/>
  <c r="Z41" i="21"/>
  <c r="X41" i="21"/>
  <c r="W41" i="21"/>
  <c r="Y41" i="21" s="1"/>
  <c r="M41" i="21"/>
  <c r="L41" i="21"/>
  <c r="K41" i="21"/>
  <c r="J41" i="21"/>
  <c r="H41" i="21"/>
  <c r="G41" i="21"/>
  <c r="F41" i="21"/>
  <c r="E41" i="21"/>
  <c r="AG40" i="21"/>
  <c r="AF40" i="21"/>
  <c r="AD40" i="21"/>
  <c r="AC40" i="21"/>
  <c r="AE40" i="21" s="1"/>
  <c r="AA40" i="21"/>
  <c r="Z40" i="21"/>
  <c r="X40" i="21"/>
  <c r="W40" i="21"/>
  <c r="Y40" i="21" s="1"/>
  <c r="M40" i="21"/>
  <c r="L40" i="21"/>
  <c r="K40" i="21"/>
  <c r="J40" i="21"/>
  <c r="H40" i="21"/>
  <c r="G40" i="21"/>
  <c r="F40" i="21"/>
  <c r="E40" i="21"/>
  <c r="I40" i="21" l="1"/>
  <c r="AH40" i="21" s="1"/>
  <c r="AB40" i="21"/>
  <c r="AB41" i="21"/>
  <c r="N40" i="21"/>
  <c r="I41" i="21"/>
  <c r="N41" i="21"/>
  <c r="AH41" i="21" l="1"/>
  <c r="A65" i="23" l="1"/>
  <c r="A64" i="23"/>
  <c r="A63" i="23"/>
  <c r="A62" i="23"/>
  <c r="A61" i="23"/>
  <c r="A60" i="23"/>
  <c r="A59" i="23"/>
  <c r="A58" i="23"/>
  <c r="A57" i="23"/>
  <c r="A56" i="23"/>
  <c r="A55" i="23"/>
  <c r="A54" i="23"/>
  <c r="A53" i="23"/>
  <c r="A52" i="23"/>
  <c r="A51" i="23"/>
  <c r="A50" i="23"/>
  <c r="A49" i="23"/>
  <c r="A48" i="23"/>
  <c r="A47" i="23"/>
  <c r="A46" i="23"/>
  <c r="A45" i="23"/>
  <c r="A44" i="23"/>
  <c r="A43" i="23"/>
  <c r="A42" i="23"/>
  <c r="A41" i="23"/>
  <c r="A40" i="23"/>
  <c r="A39" i="23"/>
  <c r="A38" i="23"/>
  <c r="A37" i="23"/>
  <c r="A36" i="23"/>
  <c r="A35" i="23"/>
  <c r="A34" i="23"/>
  <c r="A33" i="23"/>
  <c r="A32" i="23"/>
  <c r="A31" i="23"/>
  <c r="A30" i="23"/>
  <c r="A29" i="23"/>
  <c r="A28" i="23"/>
  <c r="A27" i="23"/>
  <c r="A26" i="23"/>
  <c r="A25" i="23"/>
  <c r="A24" i="23"/>
  <c r="A23" i="23"/>
  <c r="A22" i="23"/>
  <c r="A21" i="23"/>
  <c r="A20" i="23"/>
  <c r="A19" i="23"/>
  <c r="A18" i="23"/>
  <c r="A17" i="23"/>
  <c r="A16" i="23"/>
  <c r="A15" i="23"/>
  <c r="A14" i="23"/>
  <c r="A13" i="23"/>
  <c r="A12" i="23"/>
  <c r="A11" i="23"/>
  <c r="A10" i="23"/>
  <c r="A9" i="23"/>
  <c r="A8" i="23"/>
  <c r="A7" i="23"/>
  <c r="A6" i="23"/>
  <c r="A5" i="23"/>
  <c r="A4" i="23"/>
  <c r="AH65" i="22"/>
  <c r="AI65" i="22" s="1"/>
  <c r="AG65" i="22"/>
  <c r="AF65" i="22"/>
  <c r="AD65" i="22"/>
  <c r="AC65" i="22"/>
  <c r="AA65" i="22"/>
  <c r="Z65" i="22"/>
  <c r="X65" i="22"/>
  <c r="W65" i="22"/>
  <c r="M65" i="22"/>
  <c r="L65" i="22"/>
  <c r="K65" i="22"/>
  <c r="J65" i="22"/>
  <c r="H65" i="22"/>
  <c r="G65" i="22"/>
  <c r="F65" i="22"/>
  <c r="E65" i="22"/>
  <c r="A65" i="22"/>
  <c r="AI64" i="22"/>
  <c r="A64" i="22"/>
  <c r="AI63" i="22"/>
  <c r="A63" i="22"/>
  <c r="AI62" i="22"/>
  <c r="A62" i="22"/>
  <c r="AI61" i="22"/>
  <c r="A61" i="22"/>
  <c r="AI60" i="22"/>
  <c r="A60" i="22"/>
  <c r="AI59" i="22"/>
  <c r="A59" i="22"/>
  <c r="AI58" i="22"/>
  <c r="A58" i="22"/>
  <c r="AI57" i="22"/>
  <c r="A57" i="22"/>
  <c r="AI56" i="22"/>
  <c r="A56" i="22"/>
  <c r="AI55" i="22"/>
  <c r="A55" i="22"/>
  <c r="AI54" i="22"/>
  <c r="A54" i="22"/>
  <c r="AI53" i="22"/>
  <c r="A53" i="22"/>
  <c r="AI52" i="22"/>
  <c r="A52" i="22"/>
  <c r="AI51" i="22"/>
  <c r="A51" i="22"/>
  <c r="AI50" i="22"/>
  <c r="A50" i="22"/>
  <c r="AI49" i="22"/>
  <c r="A49" i="22"/>
  <c r="AI48" i="22"/>
  <c r="A48" i="22"/>
  <c r="AI47" i="22"/>
  <c r="A47" i="22"/>
  <c r="AI46" i="22"/>
  <c r="A46" i="22"/>
  <c r="AI45" i="22"/>
  <c r="A45" i="22"/>
  <c r="AI44" i="22"/>
  <c r="A44" i="22"/>
  <c r="AI43" i="22"/>
  <c r="A43" i="22"/>
  <c r="AI42" i="22"/>
  <c r="A42" i="22"/>
  <c r="A41" i="22"/>
  <c r="A40" i="22"/>
  <c r="A39" i="22"/>
  <c r="A38" i="22"/>
  <c r="A37" i="22"/>
  <c r="A36" i="22"/>
  <c r="A35" i="22"/>
  <c r="A34" i="22"/>
  <c r="A33" i="22"/>
  <c r="A32" i="22"/>
  <c r="A31" i="22"/>
  <c r="A30" i="22"/>
  <c r="A29" i="22"/>
  <c r="A28" i="22"/>
  <c r="A27" i="22"/>
  <c r="A26" i="22"/>
  <c r="A25" i="22"/>
  <c r="A24" i="22"/>
  <c r="A23" i="22"/>
  <c r="A22" i="22"/>
  <c r="A21" i="22"/>
  <c r="A20" i="22"/>
  <c r="A19" i="22"/>
  <c r="A18" i="22"/>
  <c r="A17" i="22"/>
  <c r="A16" i="22"/>
  <c r="A15" i="22"/>
  <c r="A14" i="22"/>
  <c r="A13" i="22"/>
  <c r="A12" i="22"/>
  <c r="A11" i="22"/>
  <c r="A10" i="22"/>
  <c r="A9" i="22"/>
  <c r="A8" i="22"/>
  <c r="A7" i="22"/>
  <c r="A6" i="22"/>
  <c r="A5" i="22"/>
  <c r="A4" i="22"/>
  <c r="AH65" i="21"/>
  <c r="AI65" i="21" s="1"/>
  <c r="AG65" i="21"/>
  <c r="AF65" i="21"/>
  <c r="AD65" i="21"/>
  <c r="AC65" i="21"/>
  <c r="AA65" i="21"/>
  <c r="Z65" i="21"/>
  <c r="X65" i="21"/>
  <c r="W65" i="21"/>
  <c r="M65" i="21"/>
  <c r="L65" i="21"/>
  <c r="K65" i="21"/>
  <c r="J65" i="21"/>
  <c r="H65" i="21"/>
  <c r="G65" i="21"/>
  <c r="F65" i="21"/>
  <c r="E65" i="21"/>
  <c r="A65" i="21"/>
  <c r="AI64" i="21"/>
  <c r="A64" i="21"/>
  <c r="AI63" i="21"/>
  <c r="A63" i="21"/>
  <c r="AI62" i="21"/>
  <c r="A62" i="21"/>
  <c r="AI61" i="21"/>
  <c r="A61" i="21"/>
  <c r="AI60" i="21"/>
  <c r="A60" i="21"/>
  <c r="AI59" i="21"/>
  <c r="A59" i="21"/>
  <c r="AI58" i="21"/>
  <c r="A58" i="21"/>
  <c r="AI57" i="21"/>
  <c r="A57" i="21"/>
  <c r="AI56" i="21"/>
  <c r="A56" i="21"/>
  <c r="AI55" i="21"/>
  <c r="A55" i="21"/>
  <c r="AI54" i="21"/>
  <c r="A54" i="21"/>
  <c r="AI53" i="21"/>
  <c r="A53" i="21"/>
  <c r="AI52" i="21"/>
  <c r="A52" i="21"/>
  <c r="AI51" i="21"/>
  <c r="A51" i="21"/>
  <c r="AI50" i="21"/>
  <c r="A50" i="21"/>
  <c r="AI49" i="21"/>
  <c r="A49" i="21"/>
  <c r="AI48" i="21"/>
  <c r="A48" i="21"/>
  <c r="AI47" i="21"/>
  <c r="A47" i="21"/>
  <c r="AI46" i="21"/>
  <c r="A46" i="21"/>
  <c r="AI45" i="21"/>
  <c r="A45" i="21"/>
  <c r="AI44" i="21"/>
  <c r="A44" i="21"/>
  <c r="AI43" i="21"/>
  <c r="A43" i="21"/>
  <c r="AI42" i="21"/>
  <c r="A42" i="21"/>
  <c r="AI41" i="21"/>
  <c r="A41" i="21"/>
  <c r="AI40" i="21"/>
  <c r="A40" i="21"/>
  <c r="A39" i="21"/>
  <c r="A38" i="21"/>
  <c r="A37" i="21"/>
  <c r="A36" i="21"/>
  <c r="A35" i="21"/>
  <c r="A34" i="21"/>
  <c r="A33" i="21"/>
  <c r="A32" i="21"/>
  <c r="A31" i="21"/>
  <c r="A30" i="21"/>
  <c r="A29" i="21"/>
  <c r="A28" i="21"/>
  <c r="A27" i="21"/>
  <c r="A26" i="21"/>
  <c r="A25" i="21"/>
  <c r="A24" i="21"/>
  <c r="A23" i="21"/>
  <c r="A22" i="21"/>
  <c r="A21" i="21"/>
  <c r="A20" i="21"/>
  <c r="A19" i="21"/>
  <c r="A18" i="21"/>
  <c r="A17" i="21"/>
  <c r="A16" i="21"/>
  <c r="A15" i="21"/>
  <c r="A14" i="21"/>
  <c r="A13" i="21"/>
  <c r="A12" i="21"/>
  <c r="A11" i="21"/>
  <c r="A10" i="21"/>
  <c r="A9" i="21"/>
  <c r="A8" i="21"/>
  <c r="A7" i="21"/>
  <c r="A6" i="21"/>
  <c r="A5" i="21"/>
  <c r="A4" i="21"/>
  <c r="AH65" i="9"/>
  <c r="AH65" i="20"/>
  <c r="AI65" i="20" s="1"/>
  <c r="AH65" i="19"/>
  <c r="AI65" i="19" s="1"/>
  <c r="E65" i="20"/>
  <c r="F65" i="20"/>
  <c r="G65" i="20"/>
  <c r="H65" i="20"/>
  <c r="I65" i="20"/>
  <c r="J65" i="20"/>
  <c r="K65" i="20"/>
  <c r="L65" i="20"/>
  <c r="M65" i="20"/>
  <c r="N65" i="20"/>
  <c r="O65" i="20"/>
  <c r="P65" i="20"/>
  <c r="Q65" i="20"/>
  <c r="R65" i="20"/>
  <c r="S65" i="20"/>
  <c r="T65" i="20"/>
  <c r="U65" i="20"/>
  <c r="V65" i="20"/>
  <c r="W65" i="20"/>
  <c r="X65" i="20"/>
  <c r="Y65" i="20"/>
  <c r="Z65" i="20"/>
  <c r="AA65" i="20"/>
  <c r="AB65" i="20"/>
  <c r="AC65" i="20"/>
  <c r="AD65" i="20"/>
  <c r="AE65" i="20"/>
  <c r="AF65" i="20"/>
  <c r="AG65" i="20"/>
  <c r="E65" i="19"/>
  <c r="F65" i="19"/>
  <c r="G65" i="19"/>
  <c r="H65" i="19"/>
  <c r="I65" i="19"/>
  <c r="J65" i="19"/>
  <c r="K65" i="19"/>
  <c r="L65" i="19"/>
  <c r="M65" i="19"/>
  <c r="N65" i="19"/>
  <c r="O65" i="19"/>
  <c r="P65" i="19"/>
  <c r="Q65" i="19"/>
  <c r="R65" i="19"/>
  <c r="S65" i="19"/>
  <c r="T65" i="19"/>
  <c r="U65" i="19"/>
  <c r="V65" i="19"/>
  <c r="W65" i="19"/>
  <c r="X65" i="19"/>
  <c r="Y65" i="19"/>
  <c r="Z65" i="19"/>
  <c r="AA65" i="19"/>
  <c r="AB65" i="19"/>
  <c r="AC65" i="19"/>
  <c r="AD65" i="19"/>
  <c r="AE65" i="19"/>
  <c r="AF65" i="19"/>
  <c r="AG65" i="19"/>
  <c r="A65" i="20"/>
  <c r="A64" i="20"/>
  <c r="A63" i="20"/>
  <c r="A62" i="20"/>
  <c r="A61" i="20"/>
  <c r="A60" i="20"/>
  <c r="A59" i="20"/>
  <c r="A58" i="20"/>
  <c r="A57" i="20"/>
  <c r="A56" i="20"/>
  <c r="A55" i="20"/>
  <c r="A54" i="20"/>
  <c r="A53" i="20"/>
  <c r="A52" i="20"/>
  <c r="A51" i="20"/>
  <c r="A50" i="20"/>
  <c r="A49" i="20"/>
  <c r="A48" i="20"/>
  <c r="A47" i="20"/>
  <c r="A46" i="20"/>
  <c r="A45" i="20"/>
  <c r="A44" i="20"/>
  <c r="A43" i="20"/>
  <c r="A42" i="20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11" i="20"/>
  <c r="A10" i="20"/>
  <c r="A9" i="20"/>
  <c r="A8" i="20"/>
  <c r="A7" i="20"/>
  <c r="A6" i="20"/>
  <c r="A5" i="20"/>
  <c r="A4" i="20"/>
  <c r="A65" i="19"/>
  <c r="A64" i="19"/>
  <c r="A63" i="19"/>
  <c r="A62" i="19"/>
  <c r="A61" i="19"/>
  <c r="A60" i="19"/>
  <c r="A59" i="19"/>
  <c r="A58" i="19"/>
  <c r="A57" i="19"/>
  <c r="A56" i="19"/>
  <c r="A55" i="19"/>
  <c r="A54" i="19"/>
  <c r="A53" i="19"/>
  <c r="A52" i="19"/>
  <c r="A51" i="19"/>
  <c r="A50" i="19"/>
  <c r="A49" i="19"/>
  <c r="A48" i="19"/>
  <c r="A47" i="19"/>
  <c r="A46" i="19"/>
  <c r="A45" i="19"/>
  <c r="A44" i="19"/>
  <c r="A43" i="19"/>
  <c r="A42" i="19"/>
  <c r="A41" i="19"/>
  <c r="A40" i="19"/>
  <c r="A39" i="19"/>
  <c r="A38" i="19"/>
  <c r="A37" i="19"/>
  <c r="A36" i="19"/>
  <c r="A35" i="19"/>
  <c r="A34" i="19"/>
  <c r="A33" i="19"/>
  <c r="A32" i="19"/>
  <c r="A31" i="19"/>
  <c r="A30" i="19"/>
  <c r="A29" i="19"/>
  <c r="A28" i="19"/>
  <c r="A27" i="19"/>
  <c r="A26" i="19"/>
  <c r="A25" i="19"/>
  <c r="A24" i="19"/>
  <c r="A23" i="19"/>
  <c r="A22" i="19"/>
  <c r="A21" i="19"/>
  <c r="A20" i="19"/>
  <c r="A19" i="19"/>
  <c r="A18" i="19"/>
  <c r="A17" i="19"/>
  <c r="A16" i="19"/>
  <c r="A15" i="19"/>
  <c r="A14" i="19"/>
  <c r="A13" i="19"/>
  <c r="A12" i="19"/>
  <c r="A11" i="19"/>
  <c r="A10" i="19"/>
  <c r="A9" i="19"/>
  <c r="A8" i="19"/>
  <c r="A7" i="19"/>
  <c r="A6" i="19"/>
  <c r="A5" i="19"/>
  <c r="A4" i="19"/>
  <c r="A9" i="18" l="1"/>
  <c r="A37" i="17"/>
  <c r="A39" i="17"/>
  <c r="A24" i="15"/>
  <c r="A26" i="15"/>
  <c r="AI32" i="18"/>
  <c r="AG32" i="18"/>
  <c r="AF32" i="18"/>
  <c r="AD32" i="18"/>
  <c r="AC32" i="18"/>
  <c r="AA32" i="18"/>
  <c r="Z32" i="18"/>
  <c r="X32" i="18"/>
  <c r="W32" i="18"/>
  <c r="U32" i="18"/>
  <c r="T32" i="18"/>
  <c r="S32" i="18"/>
  <c r="Q32" i="18"/>
  <c r="P32" i="18"/>
  <c r="O32" i="18"/>
  <c r="M32" i="18"/>
  <c r="L32" i="18"/>
  <c r="K32" i="18"/>
  <c r="J32" i="18"/>
  <c r="H32" i="18"/>
  <c r="G32" i="18"/>
  <c r="F32" i="18"/>
  <c r="E32" i="18"/>
  <c r="A32" i="18"/>
  <c r="A31" i="18"/>
  <c r="A30" i="18"/>
  <c r="A29" i="18"/>
  <c r="A28" i="18"/>
  <c r="A27" i="18"/>
  <c r="A26" i="18"/>
  <c r="A25" i="18"/>
  <c r="A24" i="18"/>
  <c r="A23" i="18"/>
  <c r="A22" i="18"/>
  <c r="A21" i="18"/>
  <c r="A20" i="18"/>
  <c r="A19" i="18"/>
  <c r="A18" i="18"/>
  <c r="A17" i="18"/>
  <c r="A16" i="18"/>
  <c r="A15" i="18"/>
  <c r="A14" i="18"/>
  <c r="A13" i="18"/>
  <c r="A12" i="18"/>
  <c r="A11" i="18"/>
  <c r="A10" i="18"/>
  <c r="A8" i="18"/>
  <c r="A7" i="18"/>
  <c r="A6" i="18"/>
  <c r="A5" i="18"/>
  <c r="A4" i="18"/>
  <c r="AI40" i="17"/>
  <c r="AG40" i="17"/>
  <c r="AF40" i="17"/>
  <c r="AD40" i="17"/>
  <c r="AC40" i="17"/>
  <c r="AA40" i="17"/>
  <c r="Z40" i="17"/>
  <c r="X40" i="17"/>
  <c r="W40" i="17"/>
  <c r="U40" i="17"/>
  <c r="T40" i="17"/>
  <c r="S40" i="17"/>
  <c r="Q40" i="17"/>
  <c r="P40" i="17"/>
  <c r="O40" i="17"/>
  <c r="M40" i="17"/>
  <c r="L40" i="17"/>
  <c r="K40" i="17"/>
  <c r="J40" i="17"/>
  <c r="H40" i="17"/>
  <c r="G40" i="17"/>
  <c r="F40" i="17"/>
  <c r="E40" i="17"/>
  <c r="A40" i="17"/>
  <c r="A38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A11" i="17"/>
  <c r="A10" i="17"/>
  <c r="A9" i="17"/>
  <c r="A8" i="17"/>
  <c r="A7" i="17"/>
  <c r="A6" i="17"/>
  <c r="A5" i="17"/>
  <c r="A4" i="17"/>
  <c r="AG42" i="16"/>
  <c r="AF42" i="16"/>
  <c r="AD42" i="16"/>
  <c r="AC42" i="16"/>
  <c r="AA42" i="16"/>
  <c r="Z42" i="16"/>
  <c r="X42" i="16"/>
  <c r="W42" i="16"/>
  <c r="U42" i="16"/>
  <c r="T42" i="16"/>
  <c r="S42" i="16"/>
  <c r="Q42" i="16"/>
  <c r="P42" i="16"/>
  <c r="O42" i="16"/>
  <c r="M42" i="16"/>
  <c r="L42" i="16"/>
  <c r="K42" i="16"/>
  <c r="J42" i="16"/>
  <c r="H42" i="16"/>
  <c r="G42" i="16"/>
  <c r="F42" i="16"/>
  <c r="E42" i="16"/>
  <c r="A42" i="16"/>
  <c r="A41" i="16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6" i="16"/>
  <c r="A5" i="16"/>
  <c r="A4" i="16"/>
  <c r="AG27" i="15"/>
  <c r="AF27" i="15"/>
  <c r="AD27" i="15"/>
  <c r="AC27" i="15"/>
  <c r="AA27" i="15"/>
  <c r="Z27" i="15"/>
  <c r="X27" i="15"/>
  <c r="W27" i="15"/>
  <c r="U27" i="15"/>
  <c r="T27" i="15"/>
  <c r="S27" i="15"/>
  <c r="Q27" i="15"/>
  <c r="P27" i="15"/>
  <c r="O27" i="15"/>
  <c r="M27" i="15"/>
  <c r="L27" i="15"/>
  <c r="K27" i="15"/>
  <c r="J27" i="15"/>
  <c r="H27" i="15"/>
  <c r="G27" i="15"/>
  <c r="F27" i="15"/>
  <c r="E27" i="15"/>
  <c r="A27" i="15"/>
  <c r="A25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6" i="15"/>
  <c r="A5" i="15"/>
  <c r="A4" i="15"/>
  <c r="AG14" i="14"/>
  <c r="AF14" i="14"/>
  <c r="AD14" i="14"/>
  <c r="AC14" i="14"/>
  <c r="AA14" i="14"/>
  <c r="Z14" i="14"/>
  <c r="X14" i="14"/>
  <c r="W14" i="14"/>
  <c r="U14" i="14"/>
  <c r="T14" i="14"/>
  <c r="S14" i="14"/>
  <c r="Q14" i="14"/>
  <c r="P14" i="14"/>
  <c r="O14" i="14"/>
  <c r="M14" i="14"/>
  <c r="L14" i="14"/>
  <c r="K14" i="14"/>
  <c r="J14" i="14"/>
  <c r="H14" i="14"/>
  <c r="G14" i="14"/>
  <c r="F14" i="14"/>
  <c r="E14" i="14"/>
  <c r="A14" i="14"/>
  <c r="A13" i="14"/>
  <c r="A12" i="14"/>
  <c r="A11" i="14"/>
  <c r="A10" i="14"/>
  <c r="A9" i="14"/>
  <c r="A8" i="14"/>
  <c r="A7" i="14"/>
  <c r="A6" i="14"/>
  <c r="A5" i="14"/>
  <c r="A4" i="14"/>
  <c r="AI16" i="13" l="1"/>
  <c r="AG16" i="13"/>
  <c r="AF16" i="13"/>
  <c r="AD16" i="13"/>
  <c r="AC16" i="13"/>
  <c r="AA16" i="13"/>
  <c r="Z16" i="13"/>
  <c r="X16" i="13"/>
  <c r="W16" i="13"/>
  <c r="U16" i="13"/>
  <c r="T16" i="13"/>
  <c r="S16" i="13"/>
  <c r="Q16" i="13"/>
  <c r="P16" i="13"/>
  <c r="O16" i="13"/>
  <c r="M16" i="13"/>
  <c r="L16" i="13"/>
  <c r="K16" i="13"/>
  <c r="J16" i="13"/>
  <c r="H16" i="13"/>
  <c r="G16" i="13"/>
  <c r="F16" i="13"/>
  <c r="E16" i="13"/>
  <c r="A16" i="13"/>
  <c r="A14" i="13"/>
  <c r="A13" i="13"/>
  <c r="A12" i="13"/>
  <c r="A11" i="13"/>
  <c r="A10" i="13"/>
  <c r="A9" i="13"/>
  <c r="A8" i="13"/>
  <c r="A7" i="13"/>
  <c r="A6" i="13"/>
  <c r="A5" i="13"/>
  <c r="A4" i="13"/>
  <c r="AI40" i="12" l="1"/>
  <c r="AG40" i="12"/>
  <c r="AF40" i="12"/>
  <c r="AD40" i="12"/>
  <c r="AC40" i="12"/>
  <c r="AA40" i="12"/>
  <c r="Z40" i="12"/>
  <c r="X40" i="12"/>
  <c r="W40" i="12"/>
  <c r="U40" i="12"/>
  <c r="T40" i="12"/>
  <c r="S40" i="12"/>
  <c r="Q40" i="12"/>
  <c r="P40" i="12"/>
  <c r="O40" i="12"/>
  <c r="M40" i="12"/>
  <c r="L40" i="12"/>
  <c r="K40" i="12"/>
  <c r="J40" i="12"/>
  <c r="H40" i="12"/>
  <c r="G40" i="12"/>
  <c r="F40" i="12"/>
  <c r="E40" i="12"/>
  <c r="A40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4" i="12"/>
  <c r="AI18" i="11"/>
  <c r="AG18" i="11"/>
  <c r="AF18" i="11"/>
  <c r="AD18" i="11"/>
  <c r="AC18" i="11"/>
  <c r="AA18" i="11"/>
  <c r="Z18" i="11"/>
  <c r="X18" i="11"/>
  <c r="W18" i="11"/>
  <c r="U18" i="11"/>
  <c r="T18" i="11"/>
  <c r="S18" i="11"/>
  <c r="Q18" i="11"/>
  <c r="P18" i="11"/>
  <c r="O18" i="11"/>
  <c r="M18" i="11"/>
  <c r="L18" i="11"/>
  <c r="K18" i="11"/>
  <c r="J18" i="11"/>
  <c r="H18" i="11"/>
  <c r="G18" i="11"/>
  <c r="F18" i="11"/>
  <c r="E18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4" i="11"/>
  <c r="AI23" i="10"/>
  <c r="AG23" i="10"/>
  <c r="AF23" i="10"/>
  <c r="AD23" i="10"/>
  <c r="AC23" i="10"/>
  <c r="AA23" i="10"/>
  <c r="Z23" i="10"/>
  <c r="X23" i="10"/>
  <c r="W23" i="10"/>
  <c r="U23" i="10"/>
  <c r="T23" i="10"/>
  <c r="S23" i="10"/>
  <c r="Q23" i="10"/>
  <c r="P23" i="10"/>
  <c r="O23" i="10"/>
  <c r="M23" i="10"/>
  <c r="L23" i="10"/>
  <c r="K23" i="10"/>
  <c r="J23" i="10"/>
  <c r="H23" i="10"/>
  <c r="G23" i="10"/>
  <c r="F23" i="10"/>
  <c r="E23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I65" i="9" l="1"/>
  <c r="AG65" i="9"/>
  <c r="AF65" i="9"/>
  <c r="AE65" i="9"/>
  <c r="AD65" i="9"/>
  <c r="AC65" i="9"/>
  <c r="AB65" i="9"/>
  <c r="AA65" i="9"/>
  <c r="Z65" i="9"/>
  <c r="Y65" i="9"/>
  <c r="X65" i="9"/>
  <c r="W65" i="9"/>
  <c r="V65" i="9"/>
  <c r="U65" i="9"/>
  <c r="T65" i="9"/>
  <c r="S65" i="9"/>
  <c r="R65" i="9"/>
  <c r="Q65" i="9"/>
  <c r="P65" i="9"/>
  <c r="O65" i="9"/>
  <c r="N65" i="9"/>
  <c r="M65" i="9"/>
  <c r="L65" i="9"/>
  <c r="K65" i="9"/>
  <c r="J65" i="9"/>
  <c r="I65" i="9"/>
  <c r="H65" i="9"/>
  <c r="G65" i="9"/>
  <c r="F65" i="9"/>
  <c r="E65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4" i="9"/>
  <c r="AG257" i="7" l="1"/>
  <c r="AF257" i="7"/>
  <c r="AE257" i="7"/>
  <c r="AD257" i="7"/>
  <c r="AC257" i="7"/>
  <c r="AB257" i="7"/>
  <c r="AA257" i="7"/>
  <c r="Z257" i="7"/>
  <c r="Y257" i="7"/>
  <c r="X257" i="7"/>
  <c r="W257" i="7"/>
  <c r="V257" i="7"/>
  <c r="U257" i="7"/>
  <c r="T257" i="7"/>
  <c r="S257" i="7"/>
  <c r="R257" i="7"/>
  <c r="Q257" i="7"/>
  <c r="P257" i="7"/>
  <c r="O257" i="7"/>
  <c r="N257" i="7"/>
  <c r="M257" i="7"/>
  <c r="L257" i="7"/>
  <c r="K257" i="7"/>
  <c r="J257" i="7"/>
  <c r="I257" i="7"/>
  <c r="H257" i="7"/>
  <c r="G257" i="7"/>
  <c r="F257" i="7"/>
  <c r="E257" i="7"/>
  <c r="AG256" i="7"/>
  <c r="AF256" i="7"/>
  <c r="AE256" i="7"/>
  <c r="AD256" i="7"/>
  <c r="AC256" i="7"/>
  <c r="AB256" i="7"/>
  <c r="AA256" i="7"/>
  <c r="Z256" i="7"/>
  <c r="Y256" i="7"/>
  <c r="X256" i="7"/>
  <c r="W256" i="7"/>
  <c r="V256" i="7"/>
  <c r="U256" i="7"/>
  <c r="T256" i="7"/>
  <c r="S256" i="7"/>
  <c r="R256" i="7"/>
  <c r="Q256" i="7"/>
  <c r="P256" i="7"/>
  <c r="O256" i="7"/>
  <c r="N256" i="7"/>
  <c r="M256" i="7"/>
  <c r="L256" i="7"/>
  <c r="K256" i="7"/>
  <c r="J256" i="7"/>
  <c r="I256" i="7"/>
  <c r="H256" i="7"/>
  <c r="G256" i="7"/>
  <c r="F256" i="7"/>
  <c r="E256" i="7"/>
  <c r="AG255" i="7"/>
  <c r="AF255" i="7"/>
  <c r="AE255" i="7"/>
  <c r="AD255" i="7"/>
  <c r="AC255" i="7"/>
  <c r="AB255" i="7"/>
  <c r="AA255" i="7"/>
  <c r="Z255" i="7"/>
  <c r="Y255" i="7"/>
  <c r="X255" i="7"/>
  <c r="W255" i="7"/>
  <c r="V255" i="7"/>
  <c r="U255" i="7"/>
  <c r="T255" i="7"/>
  <c r="S255" i="7"/>
  <c r="R255" i="7"/>
  <c r="Q255" i="7"/>
  <c r="P255" i="7"/>
  <c r="O255" i="7"/>
  <c r="N255" i="7"/>
  <c r="M255" i="7"/>
  <c r="L255" i="7"/>
  <c r="K255" i="7"/>
  <c r="J255" i="7"/>
  <c r="I255" i="7"/>
  <c r="H255" i="7"/>
  <c r="G255" i="7"/>
  <c r="F255" i="7"/>
  <c r="E255" i="7"/>
  <c r="AG254" i="7"/>
  <c r="AF254" i="7"/>
  <c r="AE254" i="7"/>
  <c r="AD254" i="7"/>
  <c r="AC254" i="7"/>
  <c r="AB254" i="7"/>
  <c r="AA254" i="7"/>
  <c r="Z254" i="7"/>
  <c r="Y254" i="7"/>
  <c r="X254" i="7"/>
  <c r="W254" i="7"/>
  <c r="V254" i="7"/>
  <c r="U254" i="7"/>
  <c r="T254" i="7"/>
  <c r="S254" i="7"/>
  <c r="R254" i="7"/>
  <c r="Q254" i="7"/>
  <c r="P254" i="7"/>
  <c r="O254" i="7"/>
  <c r="N254" i="7"/>
  <c r="M254" i="7"/>
  <c r="L254" i="7"/>
  <c r="K254" i="7"/>
  <c r="J254" i="7"/>
  <c r="I254" i="7"/>
  <c r="H254" i="7"/>
  <c r="G254" i="7"/>
  <c r="F254" i="7"/>
  <c r="E254" i="7"/>
  <c r="AG253" i="7"/>
  <c r="AF253" i="7"/>
  <c r="AE253" i="7"/>
  <c r="AD253" i="7"/>
  <c r="AC253" i="7"/>
  <c r="AB253" i="7"/>
  <c r="AA253" i="7"/>
  <c r="Z253" i="7"/>
  <c r="Y253" i="7"/>
  <c r="X253" i="7"/>
  <c r="W253" i="7"/>
  <c r="V253" i="7"/>
  <c r="U253" i="7"/>
  <c r="T253" i="7"/>
  <c r="S253" i="7"/>
  <c r="R253" i="7"/>
  <c r="Q253" i="7"/>
  <c r="P253" i="7"/>
  <c r="O253" i="7"/>
  <c r="N253" i="7"/>
  <c r="M253" i="7"/>
  <c r="L253" i="7"/>
  <c r="K253" i="7"/>
  <c r="J253" i="7"/>
  <c r="I253" i="7"/>
  <c r="H253" i="7"/>
  <c r="G253" i="7"/>
  <c r="F253" i="7"/>
  <c r="E253" i="7"/>
  <c r="AG252" i="7"/>
  <c r="AF252" i="7"/>
  <c r="AE252" i="7"/>
  <c r="AD252" i="7"/>
  <c r="AC252" i="7"/>
  <c r="AB252" i="7"/>
  <c r="AA252" i="7"/>
  <c r="Z252" i="7"/>
  <c r="Y252" i="7"/>
  <c r="X252" i="7"/>
  <c r="W252" i="7"/>
  <c r="V252" i="7"/>
  <c r="U252" i="7"/>
  <c r="T252" i="7"/>
  <c r="S252" i="7"/>
  <c r="R252" i="7"/>
  <c r="Q252" i="7"/>
  <c r="P252" i="7"/>
  <c r="O252" i="7"/>
  <c r="N252" i="7"/>
  <c r="M252" i="7"/>
  <c r="L252" i="7"/>
  <c r="K252" i="7"/>
  <c r="J252" i="7"/>
  <c r="I252" i="7"/>
  <c r="H252" i="7"/>
  <c r="G252" i="7"/>
  <c r="F252" i="7"/>
  <c r="E252" i="7"/>
  <c r="AG251" i="7"/>
  <c r="AF251" i="7"/>
  <c r="AE251" i="7"/>
  <c r="AD251" i="7"/>
  <c r="AC251" i="7"/>
  <c r="AB251" i="7"/>
  <c r="AA251" i="7"/>
  <c r="Z251" i="7"/>
  <c r="Y251" i="7"/>
  <c r="X251" i="7"/>
  <c r="W251" i="7"/>
  <c r="V251" i="7"/>
  <c r="U251" i="7"/>
  <c r="T251" i="7"/>
  <c r="S251" i="7"/>
  <c r="R251" i="7"/>
  <c r="Q251" i="7"/>
  <c r="P251" i="7"/>
  <c r="O251" i="7"/>
  <c r="N251" i="7"/>
  <c r="M251" i="7"/>
  <c r="L251" i="7"/>
  <c r="K251" i="7"/>
  <c r="J251" i="7"/>
  <c r="I251" i="7"/>
  <c r="H251" i="7"/>
  <c r="G251" i="7"/>
  <c r="F251" i="7"/>
  <c r="E251" i="7"/>
  <c r="AG250" i="7"/>
  <c r="AF250" i="7"/>
  <c r="AE250" i="7"/>
  <c r="AD250" i="7"/>
  <c r="AC250" i="7"/>
  <c r="AB250" i="7"/>
  <c r="AA250" i="7"/>
  <c r="Z250" i="7"/>
  <c r="Y250" i="7"/>
  <c r="X250" i="7"/>
  <c r="W250" i="7"/>
  <c r="V250" i="7"/>
  <c r="U250" i="7"/>
  <c r="T250" i="7"/>
  <c r="S250" i="7"/>
  <c r="R250" i="7"/>
  <c r="Q250" i="7"/>
  <c r="P250" i="7"/>
  <c r="O250" i="7"/>
  <c r="N250" i="7"/>
  <c r="M250" i="7"/>
  <c r="L250" i="7"/>
  <c r="K250" i="7"/>
  <c r="J250" i="7"/>
  <c r="I250" i="7"/>
  <c r="H250" i="7"/>
  <c r="G250" i="7"/>
  <c r="F250" i="7"/>
  <c r="E250" i="7"/>
  <c r="AG249" i="7"/>
  <c r="AF249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AG248" i="7"/>
  <c r="AF248" i="7"/>
  <c r="AE248" i="7"/>
  <c r="AD248" i="7"/>
  <c r="AC248" i="7"/>
  <c r="AB248" i="7"/>
  <c r="AA248" i="7"/>
  <c r="Z248" i="7"/>
  <c r="Y248" i="7"/>
  <c r="X248" i="7"/>
  <c r="W248" i="7"/>
  <c r="V248" i="7"/>
  <c r="U248" i="7"/>
  <c r="T248" i="7"/>
  <c r="S248" i="7"/>
  <c r="R248" i="7"/>
  <c r="Q248" i="7"/>
  <c r="P248" i="7"/>
  <c r="O248" i="7"/>
  <c r="N248" i="7"/>
  <c r="M248" i="7"/>
  <c r="L248" i="7"/>
  <c r="K248" i="7"/>
  <c r="J248" i="7"/>
  <c r="I248" i="7"/>
  <c r="H248" i="7"/>
  <c r="G248" i="7"/>
  <c r="F248" i="7"/>
  <c r="E248" i="7"/>
  <c r="AG247" i="7"/>
  <c r="AF247" i="7"/>
  <c r="AE247" i="7"/>
  <c r="AD247" i="7"/>
  <c r="AC247" i="7"/>
  <c r="AB247" i="7"/>
  <c r="AA247" i="7"/>
  <c r="Z247" i="7"/>
  <c r="Y247" i="7"/>
  <c r="X247" i="7"/>
  <c r="W247" i="7"/>
  <c r="V247" i="7"/>
  <c r="U247" i="7"/>
  <c r="T247" i="7"/>
  <c r="S247" i="7"/>
  <c r="R247" i="7"/>
  <c r="Q247" i="7"/>
  <c r="P247" i="7"/>
  <c r="O247" i="7"/>
  <c r="N247" i="7"/>
  <c r="M247" i="7"/>
  <c r="L247" i="7"/>
  <c r="K247" i="7"/>
  <c r="J247" i="7"/>
  <c r="I247" i="7"/>
  <c r="H247" i="7"/>
  <c r="G247" i="7"/>
  <c r="F247" i="7"/>
  <c r="E247" i="7"/>
  <c r="AG246" i="7"/>
  <c r="AF246" i="7"/>
  <c r="AE246" i="7"/>
  <c r="AD246" i="7"/>
  <c r="AC246" i="7"/>
  <c r="AB246" i="7"/>
  <c r="AA246" i="7"/>
  <c r="Z246" i="7"/>
  <c r="Y246" i="7"/>
  <c r="X246" i="7"/>
  <c r="W246" i="7"/>
  <c r="V246" i="7"/>
  <c r="U246" i="7"/>
  <c r="T246" i="7"/>
  <c r="S246" i="7"/>
  <c r="R246" i="7"/>
  <c r="Q246" i="7"/>
  <c r="P246" i="7"/>
  <c r="O246" i="7"/>
  <c r="N246" i="7"/>
  <c r="M246" i="7"/>
  <c r="L246" i="7"/>
  <c r="K246" i="7"/>
  <c r="J246" i="7"/>
  <c r="I246" i="7"/>
  <c r="H246" i="7"/>
  <c r="G246" i="7"/>
  <c r="F246" i="7"/>
  <c r="E246" i="7"/>
  <c r="AG245" i="7"/>
  <c r="AF245" i="7"/>
  <c r="AE245" i="7"/>
  <c r="AD245" i="7"/>
  <c r="AC245" i="7"/>
  <c r="AB245" i="7"/>
  <c r="AA245" i="7"/>
  <c r="Z245" i="7"/>
  <c r="Y245" i="7"/>
  <c r="X245" i="7"/>
  <c r="W245" i="7"/>
  <c r="V245" i="7"/>
  <c r="U245" i="7"/>
  <c r="T245" i="7"/>
  <c r="S245" i="7"/>
  <c r="R245" i="7"/>
  <c r="Q245" i="7"/>
  <c r="P245" i="7"/>
  <c r="O245" i="7"/>
  <c r="N245" i="7"/>
  <c r="M245" i="7"/>
  <c r="L245" i="7"/>
  <c r="K245" i="7"/>
  <c r="J245" i="7"/>
  <c r="I245" i="7"/>
  <c r="H245" i="7"/>
  <c r="G245" i="7"/>
  <c r="F245" i="7"/>
  <c r="E245" i="7"/>
  <c r="AG244" i="7"/>
  <c r="AF244" i="7"/>
  <c r="AE244" i="7"/>
  <c r="AD244" i="7"/>
  <c r="AC244" i="7"/>
  <c r="AB244" i="7"/>
  <c r="AA244" i="7"/>
  <c r="Z244" i="7"/>
  <c r="Y244" i="7"/>
  <c r="X244" i="7"/>
  <c r="W244" i="7"/>
  <c r="V244" i="7"/>
  <c r="U244" i="7"/>
  <c r="T244" i="7"/>
  <c r="S244" i="7"/>
  <c r="R244" i="7"/>
  <c r="Q244" i="7"/>
  <c r="P244" i="7"/>
  <c r="O244" i="7"/>
  <c r="N244" i="7"/>
  <c r="M244" i="7"/>
  <c r="L244" i="7"/>
  <c r="K244" i="7"/>
  <c r="J244" i="7"/>
  <c r="I244" i="7"/>
  <c r="H244" i="7"/>
  <c r="G244" i="7"/>
  <c r="F244" i="7"/>
  <c r="E244" i="7"/>
  <c r="AG243" i="7"/>
  <c r="AF243" i="7"/>
  <c r="AE243" i="7"/>
  <c r="AD243" i="7"/>
  <c r="AC243" i="7"/>
  <c r="AB243" i="7"/>
  <c r="AA243" i="7"/>
  <c r="Z243" i="7"/>
  <c r="Y243" i="7"/>
  <c r="X243" i="7"/>
  <c r="W243" i="7"/>
  <c r="V243" i="7"/>
  <c r="U243" i="7"/>
  <c r="T243" i="7"/>
  <c r="S243" i="7"/>
  <c r="R243" i="7"/>
  <c r="Q243" i="7"/>
  <c r="P243" i="7"/>
  <c r="O243" i="7"/>
  <c r="N243" i="7"/>
  <c r="M243" i="7"/>
  <c r="L243" i="7"/>
  <c r="K243" i="7"/>
  <c r="J243" i="7"/>
  <c r="I243" i="7"/>
  <c r="H243" i="7"/>
  <c r="G243" i="7"/>
  <c r="F243" i="7"/>
  <c r="E243" i="7"/>
  <c r="AG242" i="7"/>
  <c r="AF242" i="7"/>
  <c r="AE242" i="7"/>
  <c r="AD242" i="7"/>
  <c r="AC242" i="7"/>
  <c r="AB242" i="7"/>
  <c r="AA242" i="7"/>
  <c r="Z242" i="7"/>
  <c r="Y242" i="7"/>
  <c r="X242" i="7"/>
  <c r="W242" i="7"/>
  <c r="V242" i="7"/>
  <c r="U242" i="7"/>
  <c r="T242" i="7"/>
  <c r="S242" i="7"/>
  <c r="R242" i="7"/>
  <c r="Q242" i="7"/>
  <c r="P242" i="7"/>
  <c r="O242" i="7"/>
  <c r="N242" i="7"/>
  <c r="M242" i="7"/>
  <c r="L242" i="7"/>
  <c r="K242" i="7"/>
  <c r="J242" i="7"/>
  <c r="I242" i="7"/>
  <c r="H242" i="7"/>
  <c r="G242" i="7"/>
  <c r="F242" i="7"/>
  <c r="E242" i="7"/>
  <c r="AG241" i="7"/>
  <c r="AF241" i="7"/>
  <c r="AE241" i="7"/>
  <c r="AD241" i="7"/>
  <c r="AC241" i="7"/>
  <c r="AB241" i="7"/>
  <c r="AA241" i="7"/>
  <c r="Z241" i="7"/>
  <c r="Y241" i="7"/>
  <c r="X241" i="7"/>
  <c r="W241" i="7"/>
  <c r="V241" i="7"/>
  <c r="U241" i="7"/>
  <c r="T241" i="7"/>
  <c r="S241" i="7"/>
  <c r="R241" i="7"/>
  <c r="Q241" i="7"/>
  <c r="P241" i="7"/>
  <c r="O241" i="7"/>
  <c r="N241" i="7"/>
  <c r="M241" i="7"/>
  <c r="L241" i="7"/>
  <c r="K241" i="7"/>
  <c r="J241" i="7"/>
  <c r="I241" i="7"/>
  <c r="H241" i="7"/>
  <c r="G241" i="7"/>
  <c r="F241" i="7"/>
  <c r="E241" i="7"/>
  <c r="AG240" i="7"/>
  <c r="AF240" i="7"/>
  <c r="AE240" i="7"/>
  <c r="AD240" i="7"/>
  <c r="AC240" i="7"/>
  <c r="AB240" i="7"/>
  <c r="AA240" i="7"/>
  <c r="Z240" i="7"/>
  <c r="Y240" i="7"/>
  <c r="X240" i="7"/>
  <c r="W240" i="7"/>
  <c r="V240" i="7"/>
  <c r="U240" i="7"/>
  <c r="T240" i="7"/>
  <c r="S240" i="7"/>
  <c r="R240" i="7"/>
  <c r="Q240" i="7"/>
  <c r="P240" i="7"/>
  <c r="O240" i="7"/>
  <c r="N240" i="7"/>
  <c r="M240" i="7"/>
  <c r="L240" i="7"/>
  <c r="K240" i="7"/>
  <c r="J240" i="7"/>
  <c r="I240" i="7"/>
  <c r="H240" i="7"/>
  <c r="G240" i="7"/>
  <c r="F240" i="7"/>
  <c r="E240" i="7"/>
  <c r="AG239" i="7"/>
  <c r="AF239" i="7"/>
  <c r="AE239" i="7"/>
  <c r="AD239" i="7"/>
  <c r="AC239" i="7"/>
  <c r="AB239" i="7"/>
  <c r="AA239" i="7"/>
  <c r="Z239" i="7"/>
  <c r="Y239" i="7"/>
  <c r="X239" i="7"/>
  <c r="W239" i="7"/>
  <c r="V239" i="7"/>
  <c r="U239" i="7"/>
  <c r="T239" i="7"/>
  <c r="S239" i="7"/>
  <c r="R239" i="7"/>
  <c r="Q239" i="7"/>
  <c r="P239" i="7"/>
  <c r="O239" i="7"/>
  <c r="N239" i="7"/>
  <c r="M239" i="7"/>
  <c r="L239" i="7"/>
  <c r="K239" i="7"/>
  <c r="J239" i="7"/>
  <c r="I239" i="7"/>
  <c r="H239" i="7"/>
  <c r="G239" i="7"/>
  <c r="F239" i="7"/>
  <c r="E239" i="7"/>
  <c r="AG238" i="7"/>
  <c r="AF238" i="7"/>
  <c r="AE238" i="7"/>
  <c r="AD238" i="7"/>
  <c r="AC238" i="7"/>
  <c r="AB238" i="7"/>
  <c r="AA238" i="7"/>
  <c r="Z238" i="7"/>
  <c r="Y238" i="7"/>
  <c r="X238" i="7"/>
  <c r="W238" i="7"/>
  <c r="V238" i="7"/>
  <c r="U238" i="7"/>
  <c r="T238" i="7"/>
  <c r="S238" i="7"/>
  <c r="R238" i="7"/>
  <c r="Q238" i="7"/>
  <c r="P238" i="7"/>
  <c r="O238" i="7"/>
  <c r="N238" i="7"/>
  <c r="M238" i="7"/>
  <c r="L238" i="7"/>
  <c r="K238" i="7"/>
  <c r="J238" i="7"/>
  <c r="I238" i="7"/>
  <c r="H238" i="7"/>
  <c r="G238" i="7"/>
  <c r="F238" i="7"/>
  <c r="E238" i="7"/>
  <c r="AG237" i="7"/>
  <c r="AF237" i="7"/>
  <c r="AE237" i="7"/>
  <c r="AD237" i="7"/>
  <c r="AC237" i="7"/>
  <c r="AB237" i="7"/>
  <c r="AA237" i="7"/>
  <c r="Z237" i="7"/>
  <c r="Y237" i="7"/>
  <c r="X237" i="7"/>
  <c r="W237" i="7"/>
  <c r="V237" i="7"/>
  <c r="U237" i="7"/>
  <c r="T237" i="7"/>
  <c r="S237" i="7"/>
  <c r="R237" i="7"/>
  <c r="Q237" i="7"/>
  <c r="P237" i="7"/>
  <c r="O237" i="7"/>
  <c r="N237" i="7"/>
  <c r="M237" i="7"/>
  <c r="L237" i="7"/>
  <c r="K237" i="7"/>
  <c r="J237" i="7"/>
  <c r="I237" i="7"/>
  <c r="H237" i="7"/>
  <c r="G237" i="7"/>
  <c r="F237" i="7"/>
  <c r="E237" i="7"/>
  <c r="AG236" i="7"/>
  <c r="AF236" i="7"/>
  <c r="AE236" i="7"/>
  <c r="AD236" i="7"/>
  <c r="AC236" i="7"/>
  <c r="AB236" i="7"/>
  <c r="AA236" i="7"/>
  <c r="Z236" i="7"/>
  <c r="Y236" i="7"/>
  <c r="X236" i="7"/>
  <c r="W236" i="7"/>
  <c r="V236" i="7"/>
  <c r="U236" i="7"/>
  <c r="T236" i="7"/>
  <c r="S236" i="7"/>
  <c r="R236" i="7"/>
  <c r="Q236" i="7"/>
  <c r="P236" i="7"/>
  <c r="O236" i="7"/>
  <c r="N236" i="7"/>
  <c r="M236" i="7"/>
  <c r="L236" i="7"/>
  <c r="K236" i="7"/>
  <c r="J236" i="7"/>
  <c r="I236" i="7"/>
  <c r="H236" i="7"/>
  <c r="G236" i="7"/>
  <c r="F236" i="7"/>
  <c r="E236" i="7"/>
  <c r="AG235" i="7"/>
  <c r="AF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AG234" i="7"/>
  <c r="AF234" i="7"/>
  <c r="AE234" i="7"/>
  <c r="AD234" i="7"/>
  <c r="AC234" i="7"/>
  <c r="AB234" i="7"/>
  <c r="AA234" i="7"/>
  <c r="Z234" i="7"/>
  <c r="Y234" i="7"/>
  <c r="X234" i="7"/>
  <c r="W234" i="7"/>
  <c r="V234" i="7"/>
  <c r="U234" i="7"/>
  <c r="T234" i="7"/>
  <c r="S234" i="7"/>
  <c r="R234" i="7"/>
  <c r="Q234" i="7"/>
  <c r="P234" i="7"/>
  <c r="O234" i="7"/>
  <c r="N234" i="7"/>
  <c r="M234" i="7"/>
  <c r="L234" i="7"/>
  <c r="K234" i="7"/>
  <c r="J234" i="7"/>
  <c r="I234" i="7"/>
  <c r="H234" i="7"/>
  <c r="G234" i="7"/>
  <c r="F234" i="7"/>
  <c r="E234" i="7"/>
  <c r="AG233" i="7"/>
  <c r="AF233" i="7"/>
  <c r="AE233" i="7"/>
  <c r="AD233" i="7"/>
  <c r="AC233" i="7"/>
  <c r="AB233" i="7"/>
  <c r="AA233" i="7"/>
  <c r="Z233" i="7"/>
  <c r="Y233" i="7"/>
  <c r="X233" i="7"/>
  <c r="W233" i="7"/>
  <c r="V233" i="7"/>
  <c r="U233" i="7"/>
  <c r="T233" i="7"/>
  <c r="S233" i="7"/>
  <c r="R233" i="7"/>
  <c r="Q233" i="7"/>
  <c r="P233" i="7"/>
  <c r="O233" i="7"/>
  <c r="N233" i="7"/>
  <c r="M233" i="7"/>
  <c r="L233" i="7"/>
  <c r="K233" i="7"/>
  <c r="J233" i="7"/>
  <c r="I233" i="7"/>
  <c r="H233" i="7"/>
  <c r="G233" i="7"/>
  <c r="F233" i="7"/>
  <c r="E233" i="7"/>
  <c r="AG232" i="7"/>
  <c r="AF232" i="7"/>
  <c r="AE232" i="7"/>
  <c r="AD232" i="7"/>
  <c r="AC232" i="7"/>
  <c r="AB232" i="7"/>
  <c r="AA232" i="7"/>
  <c r="Z232" i="7"/>
  <c r="Y232" i="7"/>
  <c r="X232" i="7"/>
  <c r="W232" i="7"/>
  <c r="V232" i="7"/>
  <c r="U232" i="7"/>
  <c r="T232" i="7"/>
  <c r="S232" i="7"/>
  <c r="R232" i="7"/>
  <c r="Q232" i="7"/>
  <c r="P232" i="7"/>
  <c r="O232" i="7"/>
  <c r="N232" i="7"/>
  <c r="M232" i="7"/>
  <c r="L232" i="7"/>
  <c r="K232" i="7"/>
  <c r="J232" i="7"/>
  <c r="I232" i="7"/>
  <c r="H232" i="7"/>
  <c r="G232" i="7"/>
  <c r="F232" i="7"/>
  <c r="E232" i="7"/>
  <c r="AG231" i="7"/>
  <c r="AF231" i="7"/>
  <c r="AE231" i="7"/>
  <c r="AD231" i="7"/>
  <c r="AC231" i="7"/>
  <c r="AB231" i="7"/>
  <c r="AA231" i="7"/>
  <c r="Z231" i="7"/>
  <c r="Y231" i="7"/>
  <c r="X231" i="7"/>
  <c r="W231" i="7"/>
  <c r="V231" i="7"/>
  <c r="U231" i="7"/>
  <c r="T231" i="7"/>
  <c r="S231" i="7"/>
  <c r="R231" i="7"/>
  <c r="Q231" i="7"/>
  <c r="P231" i="7"/>
  <c r="O231" i="7"/>
  <c r="N231" i="7"/>
  <c r="M231" i="7"/>
  <c r="L231" i="7"/>
  <c r="K231" i="7"/>
  <c r="J231" i="7"/>
  <c r="I231" i="7"/>
  <c r="H231" i="7"/>
  <c r="G231" i="7"/>
  <c r="F231" i="7"/>
  <c r="E231" i="7"/>
  <c r="AG230" i="7"/>
  <c r="AF230" i="7"/>
  <c r="AE230" i="7"/>
  <c r="AD230" i="7"/>
  <c r="AC230" i="7"/>
  <c r="AB230" i="7"/>
  <c r="AA230" i="7"/>
  <c r="Z230" i="7"/>
  <c r="Y230" i="7"/>
  <c r="X230" i="7"/>
  <c r="W230" i="7"/>
  <c r="V230" i="7"/>
  <c r="U230" i="7"/>
  <c r="T230" i="7"/>
  <c r="S230" i="7"/>
  <c r="R230" i="7"/>
  <c r="Q230" i="7"/>
  <c r="P230" i="7"/>
  <c r="O230" i="7"/>
  <c r="N230" i="7"/>
  <c r="M230" i="7"/>
  <c r="L230" i="7"/>
  <c r="K230" i="7"/>
  <c r="J230" i="7"/>
  <c r="I230" i="7"/>
  <c r="H230" i="7"/>
  <c r="G230" i="7"/>
  <c r="F230" i="7"/>
  <c r="E230" i="7"/>
  <c r="AG229" i="7"/>
  <c r="AF229" i="7"/>
  <c r="AE229" i="7"/>
  <c r="AD229" i="7"/>
  <c r="AC229" i="7"/>
  <c r="AB229" i="7"/>
  <c r="AA229" i="7"/>
  <c r="Z229" i="7"/>
  <c r="Y229" i="7"/>
  <c r="X229" i="7"/>
  <c r="W229" i="7"/>
  <c r="V229" i="7"/>
  <c r="U229" i="7"/>
  <c r="T229" i="7"/>
  <c r="S229" i="7"/>
  <c r="R229" i="7"/>
  <c r="Q229" i="7"/>
  <c r="P229" i="7"/>
  <c r="O229" i="7"/>
  <c r="N229" i="7"/>
  <c r="M229" i="7"/>
  <c r="L229" i="7"/>
  <c r="K229" i="7"/>
  <c r="J229" i="7"/>
  <c r="I229" i="7"/>
  <c r="H229" i="7"/>
  <c r="G229" i="7"/>
  <c r="F229" i="7"/>
  <c r="E229" i="7"/>
  <c r="AG228" i="7"/>
  <c r="AF228" i="7"/>
  <c r="AE228" i="7"/>
  <c r="AD228" i="7"/>
  <c r="AC228" i="7"/>
  <c r="AB228" i="7"/>
  <c r="AA228" i="7"/>
  <c r="Z228" i="7"/>
  <c r="Y228" i="7"/>
  <c r="X228" i="7"/>
  <c r="W228" i="7"/>
  <c r="V228" i="7"/>
  <c r="U228" i="7"/>
  <c r="T228" i="7"/>
  <c r="S228" i="7"/>
  <c r="R228" i="7"/>
  <c r="Q228" i="7"/>
  <c r="P228" i="7"/>
  <c r="O228" i="7"/>
  <c r="N228" i="7"/>
  <c r="M228" i="7"/>
  <c r="L228" i="7"/>
  <c r="K228" i="7"/>
  <c r="J228" i="7"/>
  <c r="I228" i="7"/>
  <c r="H228" i="7"/>
  <c r="G228" i="7"/>
  <c r="F228" i="7"/>
  <c r="E228" i="7"/>
  <c r="AG227" i="7"/>
  <c r="AF227" i="7"/>
  <c r="AE227" i="7"/>
  <c r="AD227" i="7"/>
  <c r="AC227" i="7"/>
  <c r="AB227" i="7"/>
  <c r="AA227" i="7"/>
  <c r="Z227" i="7"/>
  <c r="Y227" i="7"/>
  <c r="X227" i="7"/>
  <c r="W227" i="7"/>
  <c r="V227" i="7"/>
  <c r="U227" i="7"/>
  <c r="T227" i="7"/>
  <c r="S227" i="7"/>
  <c r="R227" i="7"/>
  <c r="Q227" i="7"/>
  <c r="P227" i="7"/>
  <c r="O227" i="7"/>
  <c r="N227" i="7"/>
  <c r="M227" i="7"/>
  <c r="L227" i="7"/>
  <c r="K227" i="7"/>
  <c r="J227" i="7"/>
  <c r="I227" i="7"/>
  <c r="H227" i="7"/>
  <c r="G227" i="7"/>
  <c r="F227" i="7"/>
  <c r="E227" i="7"/>
  <c r="AG226" i="7"/>
  <c r="AF226" i="7"/>
  <c r="AE226" i="7"/>
  <c r="AD226" i="7"/>
  <c r="AC226" i="7"/>
  <c r="AB226" i="7"/>
  <c r="AA226" i="7"/>
  <c r="Z226" i="7"/>
  <c r="Y226" i="7"/>
  <c r="X226" i="7"/>
  <c r="W226" i="7"/>
  <c r="V226" i="7"/>
  <c r="U226" i="7"/>
  <c r="T226" i="7"/>
  <c r="S226" i="7"/>
  <c r="R226" i="7"/>
  <c r="Q226" i="7"/>
  <c r="P226" i="7"/>
  <c r="O226" i="7"/>
  <c r="N226" i="7"/>
  <c r="M226" i="7"/>
  <c r="L226" i="7"/>
  <c r="K226" i="7"/>
  <c r="J226" i="7"/>
  <c r="I226" i="7"/>
  <c r="H226" i="7"/>
  <c r="G226" i="7"/>
  <c r="F226" i="7"/>
  <c r="E226" i="7"/>
  <c r="AG225" i="7"/>
  <c r="AF225" i="7"/>
  <c r="AE225" i="7"/>
  <c r="AD225" i="7"/>
  <c r="AC225" i="7"/>
  <c r="AB225" i="7"/>
  <c r="AA225" i="7"/>
  <c r="Z225" i="7"/>
  <c r="Y225" i="7"/>
  <c r="X225" i="7"/>
  <c r="W225" i="7"/>
  <c r="V225" i="7"/>
  <c r="U225" i="7"/>
  <c r="T225" i="7"/>
  <c r="S225" i="7"/>
  <c r="R225" i="7"/>
  <c r="Q225" i="7"/>
  <c r="P225" i="7"/>
  <c r="O225" i="7"/>
  <c r="N225" i="7"/>
  <c r="M225" i="7"/>
  <c r="L225" i="7"/>
  <c r="K225" i="7"/>
  <c r="J225" i="7"/>
  <c r="I225" i="7"/>
  <c r="H225" i="7"/>
  <c r="G225" i="7"/>
  <c r="F225" i="7"/>
  <c r="E225" i="7"/>
  <c r="AG224" i="7"/>
  <c r="AF224" i="7"/>
  <c r="AE224" i="7"/>
  <c r="AD224" i="7"/>
  <c r="AC224" i="7"/>
  <c r="AB224" i="7"/>
  <c r="AA224" i="7"/>
  <c r="Z224" i="7"/>
  <c r="Y224" i="7"/>
  <c r="X224" i="7"/>
  <c r="W224" i="7"/>
  <c r="V224" i="7"/>
  <c r="U224" i="7"/>
  <c r="T224" i="7"/>
  <c r="S224" i="7"/>
  <c r="R224" i="7"/>
  <c r="Q224" i="7"/>
  <c r="P224" i="7"/>
  <c r="O224" i="7"/>
  <c r="N224" i="7"/>
  <c r="M224" i="7"/>
  <c r="L224" i="7"/>
  <c r="K224" i="7"/>
  <c r="J224" i="7"/>
  <c r="I224" i="7"/>
  <c r="H224" i="7"/>
  <c r="G224" i="7"/>
  <c r="F224" i="7"/>
  <c r="E224" i="7"/>
  <c r="AG223" i="7"/>
  <c r="AF223" i="7"/>
  <c r="AE223" i="7"/>
  <c r="AD223" i="7"/>
  <c r="AC223" i="7"/>
  <c r="AB223" i="7"/>
  <c r="AA223" i="7"/>
  <c r="Z223" i="7"/>
  <c r="Y223" i="7"/>
  <c r="X223" i="7"/>
  <c r="W223" i="7"/>
  <c r="V223" i="7"/>
  <c r="U223" i="7"/>
  <c r="T223" i="7"/>
  <c r="S223" i="7"/>
  <c r="R223" i="7"/>
  <c r="Q223" i="7"/>
  <c r="P223" i="7"/>
  <c r="O223" i="7"/>
  <c r="N223" i="7"/>
  <c r="M223" i="7"/>
  <c r="L223" i="7"/>
  <c r="K223" i="7"/>
  <c r="J223" i="7"/>
  <c r="I223" i="7"/>
  <c r="H223" i="7"/>
  <c r="G223" i="7"/>
  <c r="F223" i="7"/>
  <c r="E223" i="7"/>
  <c r="AG222" i="7"/>
  <c r="AF222" i="7"/>
  <c r="AE222" i="7"/>
  <c r="AD222" i="7"/>
  <c r="AC222" i="7"/>
  <c r="AB222" i="7"/>
  <c r="AA222" i="7"/>
  <c r="Z222" i="7"/>
  <c r="Y222" i="7"/>
  <c r="X222" i="7"/>
  <c r="W222" i="7"/>
  <c r="V222" i="7"/>
  <c r="U222" i="7"/>
  <c r="T222" i="7"/>
  <c r="S222" i="7"/>
  <c r="R222" i="7"/>
  <c r="Q222" i="7"/>
  <c r="P222" i="7"/>
  <c r="O222" i="7"/>
  <c r="N222" i="7"/>
  <c r="M222" i="7"/>
  <c r="L222" i="7"/>
  <c r="K222" i="7"/>
  <c r="J222" i="7"/>
  <c r="I222" i="7"/>
  <c r="H222" i="7"/>
  <c r="G222" i="7"/>
  <c r="F222" i="7"/>
  <c r="E222" i="7"/>
  <c r="AG221" i="7"/>
  <c r="AF221" i="7"/>
  <c r="AE221" i="7"/>
  <c r="AD221" i="7"/>
  <c r="AC221" i="7"/>
  <c r="AB221" i="7"/>
  <c r="AA221" i="7"/>
  <c r="Z221" i="7"/>
  <c r="Y221" i="7"/>
  <c r="X221" i="7"/>
  <c r="W221" i="7"/>
  <c r="V221" i="7"/>
  <c r="U221" i="7"/>
  <c r="T221" i="7"/>
  <c r="S221" i="7"/>
  <c r="R221" i="7"/>
  <c r="Q221" i="7"/>
  <c r="P221" i="7"/>
  <c r="O221" i="7"/>
  <c r="N221" i="7"/>
  <c r="M221" i="7"/>
  <c r="L221" i="7"/>
  <c r="K221" i="7"/>
  <c r="J221" i="7"/>
  <c r="I221" i="7"/>
  <c r="H221" i="7"/>
  <c r="G221" i="7"/>
  <c r="F221" i="7"/>
  <c r="E221" i="7"/>
  <c r="AG220" i="7"/>
  <c r="AF220" i="7"/>
  <c r="AE220" i="7"/>
  <c r="AD220" i="7"/>
  <c r="AC220" i="7"/>
  <c r="AB220" i="7"/>
  <c r="AA220" i="7"/>
  <c r="Z220" i="7"/>
  <c r="Y220" i="7"/>
  <c r="X220" i="7"/>
  <c r="W220" i="7"/>
  <c r="V220" i="7"/>
  <c r="U220" i="7"/>
  <c r="T220" i="7"/>
  <c r="S220" i="7"/>
  <c r="R220" i="7"/>
  <c r="Q220" i="7"/>
  <c r="P220" i="7"/>
  <c r="O220" i="7"/>
  <c r="N220" i="7"/>
  <c r="M220" i="7"/>
  <c r="L220" i="7"/>
  <c r="K220" i="7"/>
  <c r="J220" i="7"/>
  <c r="I220" i="7"/>
  <c r="H220" i="7"/>
  <c r="G220" i="7"/>
  <c r="F220" i="7"/>
  <c r="E220" i="7"/>
  <c r="AG219" i="7"/>
  <c r="AF219" i="7"/>
  <c r="AE219" i="7"/>
  <c r="AD219" i="7"/>
  <c r="AC219" i="7"/>
  <c r="AB219" i="7"/>
  <c r="AA219" i="7"/>
  <c r="Z219" i="7"/>
  <c r="Y219" i="7"/>
  <c r="X219" i="7"/>
  <c r="W219" i="7"/>
  <c r="V219" i="7"/>
  <c r="U219" i="7"/>
  <c r="T219" i="7"/>
  <c r="S219" i="7"/>
  <c r="R219" i="7"/>
  <c r="Q219" i="7"/>
  <c r="P219" i="7"/>
  <c r="O219" i="7"/>
  <c r="N219" i="7"/>
  <c r="M219" i="7"/>
  <c r="L219" i="7"/>
  <c r="K219" i="7"/>
  <c r="J219" i="7"/>
  <c r="I219" i="7"/>
  <c r="H219" i="7"/>
  <c r="G219" i="7"/>
  <c r="F219" i="7"/>
  <c r="E219" i="7"/>
  <c r="AG218" i="7"/>
  <c r="AF218" i="7"/>
  <c r="AE218" i="7"/>
  <c r="AD218" i="7"/>
  <c r="AC218" i="7"/>
  <c r="AB218" i="7"/>
  <c r="AA218" i="7"/>
  <c r="Z218" i="7"/>
  <c r="Y218" i="7"/>
  <c r="X218" i="7"/>
  <c r="W218" i="7"/>
  <c r="V218" i="7"/>
  <c r="U218" i="7"/>
  <c r="T218" i="7"/>
  <c r="S218" i="7"/>
  <c r="R218" i="7"/>
  <c r="Q218" i="7"/>
  <c r="P218" i="7"/>
  <c r="O218" i="7"/>
  <c r="N218" i="7"/>
  <c r="M218" i="7"/>
  <c r="L218" i="7"/>
  <c r="K218" i="7"/>
  <c r="J218" i="7"/>
  <c r="I218" i="7"/>
  <c r="H218" i="7"/>
  <c r="G218" i="7"/>
  <c r="F218" i="7"/>
  <c r="E218" i="7"/>
  <c r="AG217" i="7"/>
  <c r="AF217" i="7"/>
  <c r="AE217" i="7"/>
  <c r="AD217" i="7"/>
  <c r="AC217" i="7"/>
  <c r="AB217" i="7"/>
  <c r="AA217" i="7"/>
  <c r="Z217" i="7"/>
  <c r="Y217" i="7"/>
  <c r="X217" i="7"/>
  <c r="W217" i="7"/>
  <c r="V217" i="7"/>
  <c r="U217" i="7"/>
  <c r="T217" i="7"/>
  <c r="S217" i="7"/>
  <c r="R217" i="7"/>
  <c r="Q217" i="7"/>
  <c r="P217" i="7"/>
  <c r="O217" i="7"/>
  <c r="N217" i="7"/>
  <c r="M217" i="7"/>
  <c r="L217" i="7"/>
  <c r="K217" i="7"/>
  <c r="J217" i="7"/>
  <c r="I217" i="7"/>
  <c r="H217" i="7"/>
  <c r="G217" i="7"/>
  <c r="F217" i="7"/>
  <c r="E217" i="7"/>
  <c r="AG216" i="7"/>
  <c r="AF216" i="7"/>
  <c r="AE216" i="7"/>
  <c r="AD216" i="7"/>
  <c r="AC216" i="7"/>
  <c r="AB216" i="7"/>
  <c r="AA216" i="7"/>
  <c r="Z216" i="7"/>
  <c r="Y216" i="7"/>
  <c r="X216" i="7"/>
  <c r="W216" i="7"/>
  <c r="V216" i="7"/>
  <c r="U216" i="7"/>
  <c r="T216" i="7"/>
  <c r="S216" i="7"/>
  <c r="R216" i="7"/>
  <c r="Q216" i="7"/>
  <c r="P216" i="7"/>
  <c r="O216" i="7"/>
  <c r="N216" i="7"/>
  <c r="M216" i="7"/>
  <c r="L216" i="7"/>
  <c r="K216" i="7"/>
  <c r="J216" i="7"/>
  <c r="I216" i="7"/>
  <c r="H216" i="7"/>
  <c r="G216" i="7"/>
  <c r="F216" i="7"/>
  <c r="E216" i="7"/>
  <c r="AG215" i="7"/>
  <c r="AF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AG214" i="7"/>
  <c r="AF214" i="7"/>
  <c r="AE214" i="7"/>
  <c r="AD214" i="7"/>
  <c r="AC214" i="7"/>
  <c r="AB214" i="7"/>
  <c r="AA214" i="7"/>
  <c r="Z214" i="7"/>
  <c r="Y214" i="7"/>
  <c r="X214" i="7"/>
  <c r="W214" i="7"/>
  <c r="V214" i="7"/>
  <c r="U214" i="7"/>
  <c r="T214" i="7"/>
  <c r="S214" i="7"/>
  <c r="R214" i="7"/>
  <c r="Q214" i="7"/>
  <c r="P214" i="7"/>
  <c r="O214" i="7"/>
  <c r="N214" i="7"/>
  <c r="M214" i="7"/>
  <c r="L214" i="7"/>
  <c r="K214" i="7"/>
  <c r="J214" i="7"/>
  <c r="I214" i="7"/>
  <c r="H214" i="7"/>
  <c r="G214" i="7"/>
  <c r="F214" i="7"/>
  <c r="E214" i="7"/>
  <c r="AG213" i="7"/>
  <c r="AF213" i="7"/>
  <c r="AE213" i="7"/>
  <c r="AD213" i="7"/>
  <c r="AC213" i="7"/>
  <c r="AB213" i="7"/>
  <c r="AA213" i="7"/>
  <c r="Z213" i="7"/>
  <c r="Y213" i="7"/>
  <c r="X213" i="7"/>
  <c r="W213" i="7"/>
  <c r="V213" i="7"/>
  <c r="U213" i="7"/>
  <c r="T213" i="7"/>
  <c r="S213" i="7"/>
  <c r="R213" i="7"/>
  <c r="Q213" i="7"/>
  <c r="P213" i="7"/>
  <c r="O213" i="7"/>
  <c r="N213" i="7"/>
  <c r="M213" i="7"/>
  <c r="L213" i="7"/>
  <c r="K213" i="7"/>
  <c r="J213" i="7"/>
  <c r="I213" i="7"/>
  <c r="H213" i="7"/>
  <c r="G213" i="7"/>
  <c r="F213" i="7"/>
  <c r="E213" i="7"/>
  <c r="AG212" i="7"/>
  <c r="AF212" i="7"/>
  <c r="AE212" i="7"/>
  <c r="AD212" i="7"/>
  <c r="AC212" i="7"/>
  <c r="AB212" i="7"/>
  <c r="AA212" i="7"/>
  <c r="Z212" i="7"/>
  <c r="Y212" i="7"/>
  <c r="X212" i="7"/>
  <c r="W212" i="7"/>
  <c r="V212" i="7"/>
  <c r="U212" i="7"/>
  <c r="T212" i="7"/>
  <c r="S212" i="7"/>
  <c r="R212" i="7"/>
  <c r="Q212" i="7"/>
  <c r="P212" i="7"/>
  <c r="O212" i="7"/>
  <c r="N212" i="7"/>
  <c r="M212" i="7"/>
  <c r="L212" i="7"/>
  <c r="K212" i="7"/>
  <c r="J212" i="7"/>
  <c r="I212" i="7"/>
  <c r="H212" i="7"/>
  <c r="G212" i="7"/>
  <c r="F212" i="7"/>
  <c r="E212" i="7"/>
  <c r="AG211" i="7"/>
  <c r="AF211" i="7"/>
  <c r="AE211" i="7"/>
  <c r="AD211" i="7"/>
  <c r="AC211" i="7"/>
  <c r="AB211" i="7"/>
  <c r="AA211" i="7"/>
  <c r="Z211" i="7"/>
  <c r="Y211" i="7"/>
  <c r="X211" i="7"/>
  <c r="W211" i="7"/>
  <c r="V211" i="7"/>
  <c r="U211" i="7"/>
  <c r="T211" i="7"/>
  <c r="S211" i="7"/>
  <c r="R211" i="7"/>
  <c r="Q211" i="7"/>
  <c r="P211" i="7"/>
  <c r="O211" i="7"/>
  <c r="N211" i="7"/>
  <c r="M211" i="7"/>
  <c r="L211" i="7"/>
  <c r="K211" i="7"/>
  <c r="J211" i="7"/>
  <c r="I211" i="7"/>
  <c r="H211" i="7"/>
  <c r="G211" i="7"/>
  <c r="F211" i="7"/>
  <c r="E211" i="7"/>
  <c r="AG209" i="7"/>
  <c r="AF209" i="7"/>
  <c r="AE209" i="7"/>
  <c r="AD209" i="7"/>
  <c r="AC209" i="7"/>
  <c r="AB209" i="7"/>
  <c r="AA209" i="7"/>
  <c r="Z209" i="7"/>
  <c r="Y209" i="7"/>
  <c r="X209" i="7"/>
  <c r="W209" i="7"/>
  <c r="V209" i="7"/>
  <c r="U209" i="7"/>
  <c r="T209" i="7"/>
  <c r="S209" i="7"/>
  <c r="R209" i="7"/>
  <c r="Q209" i="7"/>
  <c r="P209" i="7"/>
  <c r="O209" i="7"/>
  <c r="N209" i="7"/>
  <c r="M209" i="7"/>
  <c r="L209" i="7"/>
  <c r="K209" i="7"/>
  <c r="J209" i="7"/>
  <c r="I209" i="7"/>
  <c r="H209" i="7"/>
  <c r="G209" i="7"/>
  <c r="F209" i="7"/>
  <c r="E209" i="7"/>
  <c r="AG208" i="7"/>
  <c r="AF208" i="7"/>
  <c r="AE208" i="7"/>
  <c r="AD208" i="7"/>
  <c r="AC208" i="7"/>
  <c r="AB208" i="7"/>
  <c r="AA208" i="7"/>
  <c r="Z208" i="7"/>
  <c r="Y208" i="7"/>
  <c r="X208" i="7"/>
  <c r="W208" i="7"/>
  <c r="V208" i="7"/>
  <c r="U208" i="7"/>
  <c r="T208" i="7"/>
  <c r="S208" i="7"/>
  <c r="R208" i="7"/>
  <c r="Q208" i="7"/>
  <c r="P208" i="7"/>
  <c r="O208" i="7"/>
  <c r="N208" i="7"/>
  <c r="M208" i="7"/>
  <c r="L208" i="7"/>
  <c r="K208" i="7"/>
  <c r="J208" i="7"/>
  <c r="I208" i="7"/>
  <c r="H208" i="7"/>
  <c r="G208" i="7"/>
  <c r="F208" i="7"/>
  <c r="E208" i="7"/>
  <c r="AG207" i="7"/>
  <c r="AF207" i="7"/>
  <c r="AE207" i="7"/>
  <c r="AD207" i="7"/>
  <c r="AC207" i="7"/>
  <c r="AB207" i="7"/>
  <c r="AA207" i="7"/>
  <c r="Z207" i="7"/>
  <c r="Y207" i="7"/>
  <c r="X207" i="7"/>
  <c r="W207" i="7"/>
  <c r="V207" i="7"/>
  <c r="U207" i="7"/>
  <c r="T207" i="7"/>
  <c r="S207" i="7"/>
  <c r="R207" i="7"/>
  <c r="Q207" i="7"/>
  <c r="P207" i="7"/>
  <c r="O207" i="7"/>
  <c r="N207" i="7"/>
  <c r="M207" i="7"/>
  <c r="L207" i="7"/>
  <c r="K207" i="7"/>
  <c r="J207" i="7"/>
  <c r="I207" i="7"/>
  <c r="H207" i="7"/>
  <c r="G207" i="7"/>
  <c r="F207" i="7"/>
  <c r="E207" i="7"/>
  <c r="AG206" i="7"/>
  <c r="AF206" i="7"/>
  <c r="AE206" i="7"/>
  <c r="AD206" i="7"/>
  <c r="AC206" i="7"/>
  <c r="AB206" i="7"/>
  <c r="AA206" i="7"/>
  <c r="Z206" i="7"/>
  <c r="Y206" i="7"/>
  <c r="X206" i="7"/>
  <c r="W206" i="7"/>
  <c r="V206" i="7"/>
  <c r="U206" i="7"/>
  <c r="T206" i="7"/>
  <c r="S206" i="7"/>
  <c r="R206" i="7"/>
  <c r="Q206" i="7"/>
  <c r="P206" i="7"/>
  <c r="O206" i="7"/>
  <c r="N206" i="7"/>
  <c r="M206" i="7"/>
  <c r="L206" i="7"/>
  <c r="K206" i="7"/>
  <c r="J206" i="7"/>
  <c r="I206" i="7"/>
  <c r="H206" i="7"/>
  <c r="G206" i="7"/>
  <c r="F206" i="7"/>
  <c r="E206" i="7"/>
  <c r="AG205" i="7"/>
  <c r="AF205" i="7"/>
  <c r="AE205" i="7"/>
  <c r="AD205" i="7"/>
  <c r="AC205" i="7"/>
  <c r="AB205" i="7"/>
  <c r="AA205" i="7"/>
  <c r="Z205" i="7"/>
  <c r="Y205" i="7"/>
  <c r="X205" i="7"/>
  <c r="W205" i="7"/>
  <c r="V205" i="7"/>
  <c r="U205" i="7"/>
  <c r="T205" i="7"/>
  <c r="S205" i="7"/>
  <c r="R205" i="7"/>
  <c r="Q205" i="7"/>
  <c r="P205" i="7"/>
  <c r="O205" i="7"/>
  <c r="N205" i="7"/>
  <c r="M205" i="7"/>
  <c r="L205" i="7"/>
  <c r="K205" i="7"/>
  <c r="J205" i="7"/>
  <c r="I205" i="7"/>
  <c r="H205" i="7"/>
  <c r="G205" i="7"/>
  <c r="F205" i="7"/>
  <c r="E205" i="7"/>
  <c r="AG204" i="7"/>
  <c r="AF204" i="7"/>
  <c r="AE204" i="7"/>
  <c r="AD204" i="7"/>
  <c r="AC204" i="7"/>
  <c r="AB204" i="7"/>
  <c r="AA204" i="7"/>
  <c r="Z204" i="7"/>
  <c r="Y204" i="7"/>
  <c r="X204" i="7"/>
  <c r="W204" i="7"/>
  <c r="V204" i="7"/>
  <c r="U204" i="7"/>
  <c r="T204" i="7"/>
  <c r="S204" i="7"/>
  <c r="R204" i="7"/>
  <c r="Q204" i="7"/>
  <c r="P204" i="7"/>
  <c r="O204" i="7"/>
  <c r="N204" i="7"/>
  <c r="M204" i="7"/>
  <c r="L204" i="7"/>
  <c r="K204" i="7"/>
  <c r="J204" i="7"/>
  <c r="I204" i="7"/>
  <c r="H204" i="7"/>
  <c r="G204" i="7"/>
  <c r="F204" i="7"/>
  <c r="E204" i="7"/>
  <c r="AG203" i="7"/>
  <c r="AF203" i="7"/>
  <c r="AE203" i="7"/>
  <c r="AD203" i="7"/>
  <c r="AC203" i="7"/>
  <c r="AB203" i="7"/>
  <c r="AA203" i="7"/>
  <c r="Z203" i="7"/>
  <c r="Y203" i="7"/>
  <c r="X203" i="7"/>
  <c r="W203" i="7"/>
  <c r="V203" i="7"/>
  <c r="U203" i="7"/>
  <c r="T203" i="7"/>
  <c r="S203" i="7"/>
  <c r="R203" i="7"/>
  <c r="Q203" i="7"/>
  <c r="P203" i="7"/>
  <c r="O203" i="7"/>
  <c r="N203" i="7"/>
  <c r="M203" i="7"/>
  <c r="L203" i="7"/>
  <c r="K203" i="7"/>
  <c r="J203" i="7"/>
  <c r="I203" i="7"/>
  <c r="H203" i="7"/>
  <c r="G203" i="7"/>
  <c r="F203" i="7"/>
  <c r="E203" i="7"/>
  <c r="AG202" i="7"/>
  <c r="AF202" i="7"/>
  <c r="AE202" i="7"/>
  <c r="AD202" i="7"/>
  <c r="AC202" i="7"/>
  <c r="AB202" i="7"/>
  <c r="AA202" i="7"/>
  <c r="Z202" i="7"/>
  <c r="Y202" i="7"/>
  <c r="X202" i="7"/>
  <c r="W202" i="7"/>
  <c r="V202" i="7"/>
  <c r="U202" i="7"/>
  <c r="T202" i="7"/>
  <c r="S202" i="7"/>
  <c r="R202" i="7"/>
  <c r="Q202" i="7"/>
  <c r="P202" i="7"/>
  <c r="O202" i="7"/>
  <c r="N202" i="7"/>
  <c r="M202" i="7"/>
  <c r="L202" i="7"/>
  <c r="K202" i="7"/>
  <c r="J202" i="7"/>
  <c r="I202" i="7"/>
  <c r="H202" i="7"/>
  <c r="G202" i="7"/>
  <c r="F202" i="7"/>
  <c r="E202" i="7"/>
  <c r="AG201" i="7"/>
  <c r="AF201" i="7"/>
  <c r="AE201" i="7"/>
  <c r="AD201" i="7"/>
  <c r="AC201" i="7"/>
  <c r="AB201" i="7"/>
  <c r="AA201" i="7"/>
  <c r="Z201" i="7"/>
  <c r="Y201" i="7"/>
  <c r="X201" i="7"/>
  <c r="W201" i="7"/>
  <c r="V201" i="7"/>
  <c r="U201" i="7"/>
  <c r="T201" i="7"/>
  <c r="S201" i="7"/>
  <c r="R201" i="7"/>
  <c r="Q201" i="7"/>
  <c r="P201" i="7"/>
  <c r="O201" i="7"/>
  <c r="N201" i="7"/>
  <c r="M201" i="7"/>
  <c r="L201" i="7"/>
  <c r="K201" i="7"/>
  <c r="J201" i="7"/>
  <c r="I201" i="7"/>
  <c r="H201" i="7"/>
  <c r="G201" i="7"/>
  <c r="F201" i="7"/>
  <c r="E201" i="7"/>
  <c r="AG200" i="7"/>
  <c r="AF200" i="7"/>
  <c r="AE200" i="7"/>
  <c r="AD200" i="7"/>
  <c r="AC200" i="7"/>
  <c r="AB200" i="7"/>
  <c r="AA200" i="7"/>
  <c r="Z200" i="7"/>
  <c r="Y200" i="7"/>
  <c r="X200" i="7"/>
  <c r="W200" i="7"/>
  <c r="V200" i="7"/>
  <c r="U200" i="7"/>
  <c r="T200" i="7"/>
  <c r="S200" i="7"/>
  <c r="R200" i="7"/>
  <c r="Q200" i="7"/>
  <c r="P200" i="7"/>
  <c r="O200" i="7"/>
  <c r="N200" i="7"/>
  <c r="M200" i="7"/>
  <c r="L200" i="7"/>
  <c r="K200" i="7"/>
  <c r="J200" i="7"/>
  <c r="I200" i="7"/>
  <c r="H200" i="7"/>
  <c r="G200" i="7"/>
  <c r="F200" i="7"/>
  <c r="E200" i="7"/>
  <c r="AG199" i="7"/>
  <c r="AF199" i="7"/>
  <c r="AE199" i="7"/>
  <c r="AD199" i="7"/>
  <c r="AC199" i="7"/>
  <c r="AB199" i="7"/>
  <c r="AA199" i="7"/>
  <c r="Z199" i="7"/>
  <c r="Y199" i="7"/>
  <c r="X199" i="7"/>
  <c r="W199" i="7"/>
  <c r="V199" i="7"/>
  <c r="U199" i="7"/>
  <c r="T199" i="7"/>
  <c r="S199" i="7"/>
  <c r="R199" i="7"/>
  <c r="Q199" i="7"/>
  <c r="P199" i="7"/>
  <c r="O199" i="7"/>
  <c r="N199" i="7"/>
  <c r="M199" i="7"/>
  <c r="L199" i="7"/>
  <c r="K199" i="7"/>
  <c r="J199" i="7"/>
  <c r="I199" i="7"/>
  <c r="H199" i="7"/>
  <c r="G199" i="7"/>
  <c r="F199" i="7"/>
  <c r="E199" i="7"/>
  <c r="AG198" i="7"/>
  <c r="AF198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AG197" i="7"/>
  <c r="AF197" i="7"/>
  <c r="AE197" i="7"/>
  <c r="AD197" i="7"/>
  <c r="AC197" i="7"/>
  <c r="AB197" i="7"/>
  <c r="AA197" i="7"/>
  <c r="Z197" i="7"/>
  <c r="Y197" i="7"/>
  <c r="X197" i="7"/>
  <c r="W197" i="7"/>
  <c r="V197" i="7"/>
  <c r="U197" i="7"/>
  <c r="T197" i="7"/>
  <c r="S197" i="7"/>
  <c r="R197" i="7"/>
  <c r="Q197" i="7"/>
  <c r="P197" i="7"/>
  <c r="O197" i="7"/>
  <c r="N197" i="7"/>
  <c r="M197" i="7"/>
  <c r="L197" i="7"/>
  <c r="K197" i="7"/>
  <c r="J197" i="7"/>
  <c r="I197" i="7"/>
  <c r="H197" i="7"/>
  <c r="G197" i="7"/>
  <c r="F197" i="7"/>
  <c r="E197" i="7"/>
  <c r="AG196" i="7"/>
  <c r="AF196" i="7"/>
  <c r="AE196" i="7"/>
  <c r="AD196" i="7"/>
  <c r="AC196" i="7"/>
  <c r="AB196" i="7"/>
  <c r="AA196" i="7"/>
  <c r="Z196" i="7"/>
  <c r="Y196" i="7"/>
  <c r="X196" i="7"/>
  <c r="W196" i="7"/>
  <c r="V196" i="7"/>
  <c r="U196" i="7"/>
  <c r="T196" i="7"/>
  <c r="S196" i="7"/>
  <c r="R196" i="7"/>
  <c r="Q196" i="7"/>
  <c r="P196" i="7"/>
  <c r="O196" i="7"/>
  <c r="N196" i="7"/>
  <c r="M196" i="7"/>
  <c r="L196" i="7"/>
  <c r="K196" i="7"/>
  <c r="J196" i="7"/>
  <c r="I196" i="7"/>
  <c r="H196" i="7"/>
  <c r="G196" i="7"/>
  <c r="F196" i="7"/>
  <c r="E196" i="7"/>
  <c r="AG195" i="7"/>
  <c r="AF195" i="7"/>
  <c r="AE195" i="7"/>
  <c r="AD195" i="7"/>
  <c r="AC195" i="7"/>
  <c r="AB195" i="7"/>
  <c r="AA195" i="7"/>
  <c r="Z195" i="7"/>
  <c r="Y195" i="7"/>
  <c r="X195" i="7"/>
  <c r="W195" i="7"/>
  <c r="V195" i="7"/>
  <c r="U195" i="7"/>
  <c r="T195" i="7"/>
  <c r="S195" i="7"/>
  <c r="R195" i="7"/>
  <c r="Q195" i="7"/>
  <c r="P195" i="7"/>
  <c r="O195" i="7"/>
  <c r="N195" i="7"/>
  <c r="M195" i="7"/>
  <c r="L195" i="7"/>
  <c r="K195" i="7"/>
  <c r="J195" i="7"/>
  <c r="I195" i="7"/>
  <c r="H195" i="7"/>
  <c r="G195" i="7"/>
  <c r="F195" i="7"/>
  <c r="E195" i="7"/>
  <c r="AG194" i="7"/>
  <c r="AF194" i="7"/>
  <c r="AE194" i="7"/>
  <c r="AD194" i="7"/>
  <c r="AC194" i="7"/>
  <c r="AB194" i="7"/>
  <c r="AA194" i="7"/>
  <c r="Z194" i="7"/>
  <c r="Y194" i="7"/>
  <c r="X194" i="7"/>
  <c r="W194" i="7"/>
  <c r="V194" i="7"/>
  <c r="U194" i="7"/>
  <c r="T194" i="7"/>
  <c r="S194" i="7"/>
  <c r="R194" i="7"/>
  <c r="Q194" i="7"/>
  <c r="P194" i="7"/>
  <c r="O194" i="7"/>
  <c r="N194" i="7"/>
  <c r="M194" i="7"/>
  <c r="L194" i="7"/>
  <c r="K194" i="7"/>
  <c r="J194" i="7"/>
  <c r="I194" i="7"/>
  <c r="H194" i="7"/>
  <c r="G194" i="7"/>
  <c r="F194" i="7"/>
  <c r="E194" i="7"/>
  <c r="AG193" i="7"/>
  <c r="AF193" i="7"/>
  <c r="AE193" i="7"/>
  <c r="AD193" i="7"/>
  <c r="AC193" i="7"/>
  <c r="AB193" i="7"/>
  <c r="AA193" i="7"/>
  <c r="Z193" i="7"/>
  <c r="Y193" i="7"/>
  <c r="X193" i="7"/>
  <c r="W193" i="7"/>
  <c r="V193" i="7"/>
  <c r="U193" i="7"/>
  <c r="T193" i="7"/>
  <c r="S193" i="7"/>
  <c r="R193" i="7"/>
  <c r="Q193" i="7"/>
  <c r="P193" i="7"/>
  <c r="O193" i="7"/>
  <c r="N193" i="7"/>
  <c r="M193" i="7"/>
  <c r="L193" i="7"/>
  <c r="K193" i="7"/>
  <c r="J193" i="7"/>
  <c r="I193" i="7"/>
  <c r="H193" i="7"/>
  <c r="G193" i="7"/>
  <c r="F193" i="7"/>
  <c r="E193" i="7"/>
  <c r="AG192" i="7"/>
  <c r="AF192" i="7"/>
  <c r="AE192" i="7"/>
  <c r="AD192" i="7"/>
  <c r="AC192" i="7"/>
  <c r="AB192" i="7"/>
  <c r="AA192" i="7"/>
  <c r="Z192" i="7"/>
  <c r="Y192" i="7"/>
  <c r="X192" i="7"/>
  <c r="W192" i="7"/>
  <c r="V192" i="7"/>
  <c r="U192" i="7"/>
  <c r="T192" i="7"/>
  <c r="S192" i="7"/>
  <c r="R192" i="7"/>
  <c r="Q192" i="7"/>
  <c r="P192" i="7"/>
  <c r="O192" i="7"/>
  <c r="N192" i="7"/>
  <c r="M192" i="7"/>
  <c r="L192" i="7"/>
  <c r="K192" i="7"/>
  <c r="J192" i="7"/>
  <c r="I192" i="7"/>
  <c r="H192" i="7"/>
  <c r="G192" i="7"/>
  <c r="F192" i="7"/>
  <c r="E192" i="7"/>
  <c r="AG191" i="7"/>
  <c r="AF191" i="7"/>
  <c r="AE191" i="7"/>
  <c r="AD191" i="7"/>
  <c r="AC191" i="7"/>
  <c r="AB191" i="7"/>
  <c r="AA191" i="7"/>
  <c r="Z191" i="7"/>
  <c r="Y191" i="7"/>
  <c r="X191" i="7"/>
  <c r="W191" i="7"/>
  <c r="V191" i="7"/>
  <c r="U191" i="7"/>
  <c r="T191" i="7"/>
  <c r="S191" i="7"/>
  <c r="R191" i="7"/>
  <c r="Q191" i="7"/>
  <c r="P191" i="7"/>
  <c r="O191" i="7"/>
  <c r="N191" i="7"/>
  <c r="M191" i="7"/>
  <c r="L191" i="7"/>
  <c r="K191" i="7"/>
  <c r="J191" i="7"/>
  <c r="I191" i="7"/>
  <c r="H191" i="7"/>
  <c r="G191" i="7"/>
  <c r="F191" i="7"/>
  <c r="E191" i="7"/>
  <c r="AG190" i="7"/>
  <c r="AF190" i="7"/>
  <c r="AE190" i="7"/>
  <c r="AD190" i="7"/>
  <c r="AC190" i="7"/>
  <c r="AB190" i="7"/>
  <c r="AA190" i="7"/>
  <c r="Z190" i="7"/>
  <c r="Y190" i="7"/>
  <c r="X190" i="7"/>
  <c r="W190" i="7"/>
  <c r="V190" i="7"/>
  <c r="U190" i="7"/>
  <c r="T190" i="7"/>
  <c r="S190" i="7"/>
  <c r="R190" i="7"/>
  <c r="Q190" i="7"/>
  <c r="P190" i="7"/>
  <c r="O190" i="7"/>
  <c r="N190" i="7"/>
  <c r="M190" i="7"/>
  <c r="L190" i="7"/>
  <c r="K190" i="7"/>
  <c r="J190" i="7"/>
  <c r="I190" i="7"/>
  <c r="H190" i="7"/>
  <c r="G190" i="7"/>
  <c r="F190" i="7"/>
  <c r="E190" i="7"/>
  <c r="AG189" i="7"/>
  <c r="AF189" i="7"/>
  <c r="AE189" i="7"/>
  <c r="AD189" i="7"/>
  <c r="AC189" i="7"/>
  <c r="AB189" i="7"/>
  <c r="AA189" i="7"/>
  <c r="Z189" i="7"/>
  <c r="Y189" i="7"/>
  <c r="X189" i="7"/>
  <c r="W189" i="7"/>
  <c r="V189" i="7"/>
  <c r="U189" i="7"/>
  <c r="T189" i="7"/>
  <c r="S189" i="7"/>
  <c r="R189" i="7"/>
  <c r="Q189" i="7"/>
  <c r="P189" i="7"/>
  <c r="O189" i="7"/>
  <c r="N189" i="7"/>
  <c r="M189" i="7"/>
  <c r="L189" i="7"/>
  <c r="K189" i="7"/>
  <c r="J189" i="7"/>
  <c r="I189" i="7"/>
  <c r="H189" i="7"/>
  <c r="G189" i="7"/>
  <c r="F189" i="7"/>
  <c r="E189" i="7"/>
  <c r="AG188" i="7"/>
  <c r="AF18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AG187" i="7"/>
  <c r="AF187" i="7"/>
  <c r="AE187" i="7"/>
  <c r="AD187" i="7"/>
  <c r="AC187" i="7"/>
  <c r="AB187" i="7"/>
  <c r="AA187" i="7"/>
  <c r="Z187" i="7"/>
  <c r="Y187" i="7"/>
  <c r="X187" i="7"/>
  <c r="W187" i="7"/>
  <c r="V187" i="7"/>
  <c r="U187" i="7"/>
  <c r="T187" i="7"/>
  <c r="S187" i="7"/>
  <c r="R187" i="7"/>
  <c r="Q187" i="7"/>
  <c r="P187" i="7"/>
  <c r="O187" i="7"/>
  <c r="N187" i="7"/>
  <c r="M187" i="7"/>
  <c r="L187" i="7"/>
  <c r="K187" i="7"/>
  <c r="J187" i="7"/>
  <c r="I187" i="7"/>
  <c r="H187" i="7"/>
  <c r="G187" i="7"/>
  <c r="F187" i="7"/>
  <c r="E187" i="7"/>
  <c r="AG186" i="7"/>
  <c r="AF186" i="7"/>
  <c r="AE186" i="7"/>
  <c r="AD186" i="7"/>
  <c r="AC186" i="7"/>
  <c r="AB186" i="7"/>
  <c r="AA186" i="7"/>
  <c r="Z186" i="7"/>
  <c r="Y186" i="7"/>
  <c r="X186" i="7"/>
  <c r="W186" i="7"/>
  <c r="V186" i="7"/>
  <c r="U186" i="7"/>
  <c r="T186" i="7"/>
  <c r="S186" i="7"/>
  <c r="R186" i="7"/>
  <c r="Q186" i="7"/>
  <c r="P186" i="7"/>
  <c r="O186" i="7"/>
  <c r="N186" i="7"/>
  <c r="M186" i="7"/>
  <c r="L186" i="7"/>
  <c r="K186" i="7"/>
  <c r="J186" i="7"/>
  <c r="I186" i="7"/>
  <c r="H186" i="7"/>
  <c r="G186" i="7"/>
  <c r="F186" i="7"/>
  <c r="E186" i="7"/>
  <c r="AG185" i="7"/>
  <c r="AF185" i="7"/>
  <c r="AE185" i="7"/>
  <c r="AD185" i="7"/>
  <c r="AC185" i="7"/>
  <c r="AB185" i="7"/>
  <c r="AA185" i="7"/>
  <c r="Z185" i="7"/>
  <c r="Y185" i="7"/>
  <c r="X185" i="7"/>
  <c r="W185" i="7"/>
  <c r="V185" i="7"/>
  <c r="U185" i="7"/>
  <c r="T185" i="7"/>
  <c r="S185" i="7"/>
  <c r="R185" i="7"/>
  <c r="Q185" i="7"/>
  <c r="P185" i="7"/>
  <c r="O185" i="7"/>
  <c r="N185" i="7"/>
  <c r="M185" i="7"/>
  <c r="L185" i="7"/>
  <c r="K185" i="7"/>
  <c r="J185" i="7"/>
  <c r="I185" i="7"/>
  <c r="H185" i="7"/>
  <c r="G185" i="7"/>
  <c r="F185" i="7"/>
  <c r="E185" i="7"/>
  <c r="AG184" i="7"/>
  <c r="AF184" i="7"/>
  <c r="AE184" i="7"/>
  <c r="AD184" i="7"/>
  <c r="AC184" i="7"/>
  <c r="AB184" i="7"/>
  <c r="AA184" i="7"/>
  <c r="Z184" i="7"/>
  <c r="Y184" i="7"/>
  <c r="X184" i="7"/>
  <c r="W184" i="7"/>
  <c r="V184" i="7"/>
  <c r="U184" i="7"/>
  <c r="T184" i="7"/>
  <c r="S184" i="7"/>
  <c r="R184" i="7"/>
  <c r="Q184" i="7"/>
  <c r="P184" i="7"/>
  <c r="O184" i="7"/>
  <c r="N184" i="7"/>
  <c r="M184" i="7"/>
  <c r="L184" i="7"/>
  <c r="K184" i="7"/>
  <c r="J184" i="7"/>
  <c r="I184" i="7"/>
  <c r="H184" i="7"/>
  <c r="G184" i="7"/>
  <c r="F184" i="7"/>
  <c r="E184" i="7"/>
  <c r="AG183" i="7"/>
  <c r="AF183" i="7"/>
  <c r="AE183" i="7"/>
  <c r="AD183" i="7"/>
  <c r="AC183" i="7"/>
  <c r="AB183" i="7"/>
  <c r="AA183" i="7"/>
  <c r="Z183" i="7"/>
  <c r="Y183" i="7"/>
  <c r="X183" i="7"/>
  <c r="W183" i="7"/>
  <c r="V183" i="7"/>
  <c r="U183" i="7"/>
  <c r="T183" i="7"/>
  <c r="S183" i="7"/>
  <c r="R183" i="7"/>
  <c r="Q183" i="7"/>
  <c r="P183" i="7"/>
  <c r="O183" i="7"/>
  <c r="N183" i="7"/>
  <c r="M183" i="7"/>
  <c r="L183" i="7"/>
  <c r="K183" i="7"/>
  <c r="J183" i="7"/>
  <c r="I183" i="7"/>
  <c r="H183" i="7"/>
  <c r="G183" i="7"/>
  <c r="F183" i="7"/>
  <c r="E183" i="7"/>
  <c r="AG182" i="7"/>
  <c r="AF182" i="7"/>
  <c r="AE182" i="7"/>
  <c r="AD182" i="7"/>
  <c r="AC182" i="7"/>
  <c r="AB182" i="7"/>
  <c r="AA182" i="7"/>
  <c r="Z182" i="7"/>
  <c r="Y182" i="7"/>
  <c r="X182" i="7"/>
  <c r="W182" i="7"/>
  <c r="V182" i="7"/>
  <c r="U182" i="7"/>
  <c r="T182" i="7"/>
  <c r="S182" i="7"/>
  <c r="R182" i="7"/>
  <c r="Q182" i="7"/>
  <c r="P182" i="7"/>
  <c r="O182" i="7"/>
  <c r="N182" i="7"/>
  <c r="M182" i="7"/>
  <c r="L182" i="7"/>
  <c r="K182" i="7"/>
  <c r="J182" i="7"/>
  <c r="I182" i="7"/>
  <c r="H182" i="7"/>
  <c r="G182" i="7"/>
  <c r="F182" i="7"/>
  <c r="E182" i="7"/>
  <c r="AG181" i="7"/>
  <c r="AF181" i="7"/>
  <c r="AE181" i="7"/>
  <c r="AD181" i="7"/>
  <c r="AC181" i="7"/>
  <c r="AB181" i="7"/>
  <c r="AA181" i="7"/>
  <c r="Z181" i="7"/>
  <c r="Y181" i="7"/>
  <c r="X181" i="7"/>
  <c r="W181" i="7"/>
  <c r="V181" i="7"/>
  <c r="U181" i="7"/>
  <c r="T181" i="7"/>
  <c r="S181" i="7"/>
  <c r="R181" i="7"/>
  <c r="Q181" i="7"/>
  <c r="P181" i="7"/>
  <c r="O181" i="7"/>
  <c r="N181" i="7"/>
  <c r="M181" i="7"/>
  <c r="L181" i="7"/>
  <c r="K181" i="7"/>
  <c r="J181" i="7"/>
  <c r="I181" i="7"/>
  <c r="H181" i="7"/>
  <c r="G181" i="7"/>
  <c r="F181" i="7"/>
  <c r="E181" i="7"/>
  <c r="AG180" i="7"/>
  <c r="AF180" i="7"/>
  <c r="AE180" i="7"/>
  <c r="AD180" i="7"/>
  <c r="AC180" i="7"/>
  <c r="AB180" i="7"/>
  <c r="AA180" i="7"/>
  <c r="Z180" i="7"/>
  <c r="Y180" i="7"/>
  <c r="X180" i="7"/>
  <c r="W180" i="7"/>
  <c r="V180" i="7"/>
  <c r="U180" i="7"/>
  <c r="T180" i="7"/>
  <c r="S180" i="7"/>
  <c r="R180" i="7"/>
  <c r="Q180" i="7"/>
  <c r="P180" i="7"/>
  <c r="O180" i="7"/>
  <c r="N180" i="7"/>
  <c r="M180" i="7"/>
  <c r="L180" i="7"/>
  <c r="K180" i="7"/>
  <c r="J180" i="7"/>
  <c r="I180" i="7"/>
  <c r="H180" i="7"/>
  <c r="G180" i="7"/>
  <c r="F180" i="7"/>
  <c r="E180" i="7"/>
  <c r="AG179" i="7"/>
  <c r="AF179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AG178" i="7"/>
  <c r="AF178" i="7"/>
  <c r="AE178" i="7"/>
  <c r="AD178" i="7"/>
  <c r="AC178" i="7"/>
  <c r="AB178" i="7"/>
  <c r="AA178" i="7"/>
  <c r="Z178" i="7"/>
  <c r="Y178" i="7"/>
  <c r="X178" i="7"/>
  <c r="W178" i="7"/>
  <c r="V178" i="7"/>
  <c r="U178" i="7"/>
  <c r="T178" i="7"/>
  <c r="S178" i="7"/>
  <c r="R178" i="7"/>
  <c r="Q178" i="7"/>
  <c r="P178" i="7"/>
  <c r="O178" i="7"/>
  <c r="N178" i="7"/>
  <c r="M178" i="7"/>
  <c r="L178" i="7"/>
  <c r="K178" i="7"/>
  <c r="J178" i="7"/>
  <c r="I178" i="7"/>
  <c r="H178" i="7"/>
  <c r="G178" i="7"/>
  <c r="F178" i="7"/>
  <c r="E178" i="7"/>
  <c r="AG177" i="7"/>
  <c r="AF177" i="7"/>
  <c r="AE177" i="7"/>
  <c r="AD177" i="7"/>
  <c r="AC177" i="7"/>
  <c r="AB177" i="7"/>
  <c r="AA177" i="7"/>
  <c r="Z177" i="7"/>
  <c r="Y177" i="7"/>
  <c r="X177" i="7"/>
  <c r="W177" i="7"/>
  <c r="V177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G177" i="7"/>
  <c r="F177" i="7"/>
  <c r="E177" i="7"/>
  <c r="AG176" i="7"/>
  <c r="AF176" i="7"/>
  <c r="AE176" i="7"/>
  <c r="AD176" i="7"/>
  <c r="AC176" i="7"/>
  <c r="AB176" i="7"/>
  <c r="AA176" i="7"/>
  <c r="Z176" i="7"/>
  <c r="Y176" i="7"/>
  <c r="X176" i="7"/>
  <c r="W176" i="7"/>
  <c r="V176" i="7"/>
  <c r="U176" i="7"/>
  <c r="T176" i="7"/>
  <c r="S176" i="7"/>
  <c r="R176" i="7"/>
  <c r="Q176" i="7"/>
  <c r="P176" i="7"/>
  <c r="O176" i="7"/>
  <c r="N176" i="7"/>
  <c r="M176" i="7"/>
  <c r="L176" i="7"/>
  <c r="K176" i="7"/>
  <c r="J176" i="7"/>
  <c r="I176" i="7"/>
  <c r="H176" i="7"/>
  <c r="G176" i="7"/>
  <c r="F176" i="7"/>
  <c r="E176" i="7"/>
  <c r="AG175" i="7"/>
  <c r="AF175" i="7"/>
  <c r="AE175" i="7"/>
  <c r="AD175" i="7"/>
  <c r="AC175" i="7"/>
  <c r="AB175" i="7"/>
  <c r="AA175" i="7"/>
  <c r="Z175" i="7"/>
  <c r="Y175" i="7"/>
  <c r="X175" i="7"/>
  <c r="W175" i="7"/>
  <c r="V175" i="7"/>
  <c r="U175" i="7"/>
  <c r="T175" i="7"/>
  <c r="S175" i="7"/>
  <c r="R175" i="7"/>
  <c r="Q175" i="7"/>
  <c r="P175" i="7"/>
  <c r="O175" i="7"/>
  <c r="N175" i="7"/>
  <c r="M175" i="7"/>
  <c r="L175" i="7"/>
  <c r="K175" i="7"/>
  <c r="J175" i="7"/>
  <c r="I175" i="7"/>
  <c r="H175" i="7"/>
  <c r="G175" i="7"/>
  <c r="F175" i="7"/>
  <c r="E175" i="7"/>
  <c r="AG174" i="7"/>
  <c r="AF174" i="7"/>
  <c r="AE174" i="7"/>
  <c r="AD174" i="7"/>
  <c r="AC174" i="7"/>
  <c r="AB174" i="7"/>
  <c r="AA174" i="7"/>
  <c r="Z174" i="7"/>
  <c r="Y174" i="7"/>
  <c r="X174" i="7"/>
  <c r="W174" i="7"/>
  <c r="V174" i="7"/>
  <c r="U174" i="7"/>
  <c r="T174" i="7"/>
  <c r="S174" i="7"/>
  <c r="R174" i="7"/>
  <c r="Q174" i="7"/>
  <c r="P174" i="7"/>
  <c r="O174" i="7"/>
  <c r="N174" i="7"/>
  <c r="M174" i="7"/>
  <c r="L174" i="7"/>
  <c r="K174" i="7"/>
  <c r="J174" i="7"/>
  <c r="I174" i="7"/>
  <c r="H174" i="7"/>
  <c r="G174" i="7"/>
  <c r="F174" i="7"/>
  <c r="E174" i="7"/>
  <c r="AG173" i="7"/>
  <c r="AF173" i="7"/>
  <c r="AE173" i="7"/>
  <c r="AD173" i="7"/>
  <c r="AC173" i="7"/>
  <c r="AB173" i="7"/>
  <c r="AA173" i="7"/>
  <c r="Z173" i="7"/>
  <c r="Y173" i="7"/>
  <c r="X173" i="7"/>
  <c r="W173" i="7"/>
  <c r="V173" i="7"/>
  <c r="U173" i="7"/>
  <c r="T173" i="7"/>
  <c r="S173" i="7"/>
  <c r="R173" i="7"/>
  <c r="Q173" i="7"/>
  <c r="P173" i="7"/>
  <c r="O173" i="7"/>
  <c r="N173" i="7"/>
  <c r="M173" i="7"/>
  <c r="L173" i="7"/>
  <c r="K173" i="7"/>
  <c r="J173" i="7"/>
  <c r="I173" i="7"/>
  <c r="H173" i="7"/>
  <c r="G173" i="7"/>
  <c r="F173" i="7"/>
  <c r="E173" i="7"/>
  <c r="AG172" i="7"/>
  <c r="AF172" i="7"/>
  <c r="AE172" i="7"/>
  <c r="AD172" i="7"/>
  <c r="AC172" i="7"/>
  <c r="AB172" i="7"/>
  <c r="AA172" i="7"/>
  <c r="Z172" i="7"/>
  <c r="Y172" i="7"/>
  <c r="X172" i="7"/>
  <c r="W172" i="7"/>
  <c r="V172" i="7"/>
  <c r="U172" i="7"/>
  <c r="T172" i="7"/>
  <c r="S172" i="7"/>
  <c r="R172" i="7"/>
  <c r="Q172" i="7"/>
  <c r="P172" i="7"/>
  <c r="O172" i="7"/>
  <c r="N172" i="7"/>
  <c r="M172" i="7"/>
  <c r="L172" i="7"/>
  <c r="K172" i="7"/>
  <c r="J172" i="7"/>
  <c r="I172" i="7"/>
  <c r="H172" i="7"/>
  <c r="G172" i="7"/>
  <c r="F172" i="7"/>
  <c r="E172" i="7"/>
  <c r="AG171" i="7"/>
  <c r="AF171" i="7"/>
  <c r="AE171" i="7"/>
  <c r="AD171" i="7"/>
  <c r="AC171" i="7"/>
  <c r="AB171" i="7"/>
  <c r="AA171" i="7"/>
  <c r="Z171" i="7"/>
  <c r="Y171" i="7"/>
  <c r="X171" i="7"/>
  <c r="W171" i="7"/>
  <c r="V171" i="7"/>
  <c r="U171" i="7"/>
  <c r="T171" i="7"/>
  <c r="S171" i="7"/>
  <c r="R171" i="7"/>
  <c r="Q171" i="7"/>
  <c r="P171" i="7"/>
  <c r="O171" i="7"/>
  <c r="N171" i="7"/>
  <c r="M171" i="7"/>
  <c r="L171" i="7"/>
  <c r="K171" i="7"/>
  <c r="J171" i="7"/>
  <c r="I171" i="7"/>
  <c r="H171" i="7"/>
  <c r="G171" i="7"/>
  <c r="F171" i="7"/>
  <c r="E171" i="7"/>
  <c r="AG170" i="7"/>
  <c r="AF170" i="7"/>
  <c r="AE170" i="7"/>
  <c r="AD170" i="7"/>
  <c r="AC170" i="7"/>
  <c r="AB170" i="7"/>
  <c r="AA170" i="7"/>
  <c r="Z170" i="7"/>
  <c r="Y170" i="7"/>
  <c r="X170" i="7"/>
  <c r="W170" i="7"/>
  <c r="V170" i="7"/>
  <c r="U170" i="7"/>
  <c r="T170" i="7"/>
  <c r="S170" i="7"/>
  <c r="R170" i="7"/>
  <c r="Q170" i="7"/>
  <c r="P170" i="7"/>
  <c r="O170" i="7"/>
  <c r="N170" i="7"/>
  <c r="M170" i="7"/>
  <c r="L170" i="7"/>
  <c r="K170" i="7"/>
  <c r="J170" i="7"/>
  <c r="I170" i="7"/>
  <c r="H170" i="7"/>
  <c r="G170" i="7"/>
  <c r="F170" i="7"/>
  <c r="E170" i="7"/>
  <c r="AG169" i="7"/>
  <c r="AF169" i="7"/>
  <c r="AE169" i="7"/>
  <c r="AD169" i="7"/>
  <c r="AC169" i="7"/>
  <c r="AB169" i="7"/>
  <c r="AA169" i="7"/>
  <c r="Z169" i="7"/>
  <c r="Y169" i="7"/>
  <c r="X169" i="7"/>
  <c r="W169" i="7"/>
  <c r="V169" i="7"/>
  <c r="U169" i="7"/>
  <c r="T169" i="7"/>
  <c r="S169" i="7"/>
  <c r="R169" i="7"/>
  <c r="Q169" i="7"/>
  <c r="P169" i="7"/>
  <c r="O169" i="7"/>
  <c r="N169" i="7"/>
  <c r="M169" i="7"/>
  <c r="L169" i="7"/>
  <c r="K169" i="7"/>
  <c r="J169" i="7"/>
  <c r="I169" i="7"/>
  <c r="H169" i="7"/>
  <c r="G169" i="7"/>
  <c r="F169" i="7"/>
  <c r="E169" i="7"/>
  <c r="AG168" i="7"/>
  <c r="AF168" i="7"/>
  <c r="AE168" i="7"/>
  <c r="AD168" i="7"/>
  <c r="AC168" i="7"/>
  <c r="AB168" i="7"/>
  <c r="AA168" i="7"/>
  <c r="Z168" i="7"/>
  <c r="Y168" i="7"/>
  <c r="X168" i="7"/>
  <c r="W168" i="7"/>
  <c r="V168" i="7"/>
  <c r="U168" i="7"/>
  <c r="T168" i="7"/>
  <c r="S168" i="7"/>
  <c r="R168" i="7"/>
  <c r="Q168" i="7"/>
  <c r="P168" i="7"/>
  <c r="O168" i="7"/>
  <c r="N168" i="7"/>
  <c r="M168" i="7"/>
  <c r="L168" i="7"/>
  <c r="K168" i="7"/>
  <c r="J168" i="7"/>
  <c r="I168" i="7"/>
  <c r="H168" i="7"/>
  <c r="G168" i="7"/>
  <c r="F168" i="7"/>
  <c r="E168" i="7"/>
  <c r="AG167" i="7"/>
  <c r="AF167" i="7"/>
  <c r="AE167" i="7"/>
  <c r="AD167" i="7"/>
  <c r="AC167" i="7"/>
  <c r="AB167" i="7"/>
  <c r="AA167" i="7"/>
  <c r="Z167" i="7"/>
  <c r="Y167" i="7"/>
  <c r="X167" i="7"/>
  <c r="W167" i="7"/>
  <c r="V167" i="7"/>
  <c r="U167" i="7"/>
  <c r="T167" i="7"/>
  <c r="S167" i="7"/>
  <c r="R167" i="7"/>
  <c r="Q167" i="7"/>
  <c r="P167" i="7"/>
  <c r="O167" i="7"/>
  <c r="N167" i="7"/>
  <c r="M167" i="7"/>
  <c r="L167" i="7"/>
  <c r="K167" i="7"/>
  <c r="J167" i="7"/>
  <c r="I167" i="7"/>
  <c r="H167" i="7"/>
  <c r="G167" i="7"/>
  <c r="F167" i="7"/>
  <c r="E167" i="7"/>
  <c r="AG166" i="7"/>
  <c r="AF166" i="7"/>
  <c r="AE166" i="7"/>
  <c r="AD166" i="7"/>
  <c r="AC166" i="7"/>
  <c r="AB166" i="7"/>
  <c r="AA166" i="7"/>
  <c r="Z166" i="7"/>
  <c r="Y166" i="7"/>
  <c r="X166" i="7"/>
  <c r="W166" i="7"/>
  <c r="V166" i="7"/>
  <c r="U166" i="7"/>
  <c r="T166" i="7"/>
  <c r="S166" i="7"/>
  <c r="R166" i="7"/>
  <c r="Q166" i="7"/>
  <c r="P166" i="7"/>
  <c r="O166" i="7"/>
  <c r="N166" i="7"/>
  <c r="M166" i="7"/>
  <c r="L166" i="7"/>
  <c r="K166" i="7"/>
  <c r="J166" i="7"/>
  <c r="I166" i="7"/>
  <c r="H166" i="7"/>
  <c r="G166" i="7"/>
  <c r="F166" i="7"/>
  <c r="E166" i="7"/>
  <c r="AG165" i="7"/>
  <c r="AF165" i="7"/>
  <c r="AE165" i="7"/>
  <c r="AD165" i="7"/>
  <c r="AC165" i="7"/>
  <c r="AB165" i="7"/>
  <c r="AA165" i="7"/>
  <c r="Z165" i="7"/>
  <c r="Y165" i="7"/>
  <c r="X165" i="7"/>
  <c r="W165" i="7"/>
  <c r="V165" i="7"/>
  <c r="U165" i="7"/>
  <c r="T165" i="7"/>
  <c r="S165" i="7"/>
  <c r="R165" i="7"/>
  <c r="Q165" i="7"/>
  <c r="P165" i="7"/>
  <c r="O165" i="7"/>
  <c r="N165" i="7"/>
  <c r="M165" i="7"/>
  <c r="L165" i="7"/>
  <c r="K165" i="7"/>
  <c r="J165" i="7"/>
  <c r="I165" i="7"/>
  <c r="H165" i="7"/>
  <c r="G165" i="7"/>
  <c r="F165" i="7"/>
  <c r="E165" i="7"/>
  <c r="AG164" i="7"/>
  <c r="AF164" i="7"/>
  <c r="AE164" i="7"/>
  <c r="AD164" i="7"/>
  <c r="AC164" i="7"/>
  <c r="AB164" i="7"/>
  <c r="AA164" i="7"/>
  <c r="Z164" i="7"/>
  <c r="Y164" i="7"/>
  <c r="X164" i="7"/>
  <c r="W164" i="7"/>
  <c r="V164" i="7"/>
  <c r="U164" i="7"/>
  <c r="T164" i="7"/>
  <c r="S164" i="7"/>
  <c r="R164" i="7"/>
  <c r="Q164" i="7"/>
  <c r="P164" i="7"/>
  <c r="O164" i="7"/>
  <c r="N164" i="7"/>
  <c r="M164" i="7"/>
  <c r="L164" i="7"/>
  <c r="K164" i="7"/>
  <c r="J164" i="7"/>
  <c r="I164" i="7"/>
  <c r="H164" i="7"/>
  <c r="G164" i="7"/>
  <c r="F164" i="7"/>
  <c r="E164" i="7"/>
  <c r="AG163" i="7"/>
  <c r="AF163" i="7"/>
  <c r="AE163" i="7"/>
  <c r="AD163" i="7"/>
  <c r="AC163" i="7"/>
  <c r="AB163" i="7"/>
  <c r="AA163" i="7"/>
  <c r="Z163" i="7"/>
  <c r="Y163" i="7"/>
  <c r="X163" i="7"/>
  <c r="W163" i="7"/>
  <c r="V163" i="7"/>
  <c r="U163" i="7"/>
  <c r="T163" i="7"/>
  <c r="S163" i="7"/>
  <c r="R163" i="7"/>
  <c r="Q163" i="7"/>
  <c r="P163" i="7"/>
  <c r="O163" i="7"/>
  <c r="N163" i="7"/>
  <c r="M163" i="7"/>
  <c r="L163" i="7"/>
  <c r="K163" i="7"/>
  <c r="J163" i="7"/>
  <c r="I163" i="7"/>
  <c r="H163" i="7"/>
  <c r="G163" i="7"/>
  <c r="F163" i="7"/>
  <c r="E163" i="7"/>
  <c r="AG162" i="7"/>
  <c r="AF162" i="7"/>
  <c r="AE162" i="7"/>
  <c r="AD162" i="7"/>
  <c r="AC162" i="7"/>
  <c r="AB162" i="7"/>
  <c r="AA162" i="7"/>
  <c r="Z162" i="7"/>
  <c r="Y162" i="7"/>
  <c r="X162" i="7"/>
  <c r="W162" i="7"/>
  <c r="V162" i="7"/>
  <c r="U162" i="7"/>
  <c r="T162" i="7"/>
  <c r="S162" i="7"/>
  <c r="R162" i="7"/>
  <c r="Q162" i="7"/>
  <c r="P162" i="7"/>
  <c r="O162" i="7"/>
  <c r="N162" i="7"/>
  <c r="M162" i="7"/>
  <c r="L162" i="7"/>
  <c r="K162" i="7"/>
  <c r="J162" i="7"/>
  <c r="I162" i="7"/>
  <c r="H162" i="7"/>
  <c r="G162" i="7"/>
  <c r="F162" i="7"/>
  <c r="E162" i="7"/>
  <c r="AG161" i="7"/>
  <c r="AF161" i="7"/>
  <c r="AE161" i="7"/>
  <c r="AD161" i="7"/>
  <c r="AC161" i="7"/>
  <c r="AB161" i="7"/>
  <c r="AA161" i="7"/>
  <c r="Z161" i="7"/>
  <c r="Y161" i="7"/>
  <c r="X161" i="7"/>
  <c r="W161" i="7"/>
  <c r="V161" i="7"/>
  <c r="U161" i="7"/>
  <c r="T161" i="7"/>
  <c r="S161" i="7"/>
  <c r="R161" i="7"/>
  <c r="Q161" i="7"/>
  <c r="P161" i="7"/>
  <c r="O161" i="7"/>
  <c r="N161" i="7"/>
  <c r="M161" i="7"/>
  <c r="L161" i="7"/>
  <c r="K161" i="7"/>
  <c r="J161" i="7"/>
  <c r="I161" i="7"/>
  <c r="H161" i="7"/>
  <c r="G161" i="7"/>
  <c r="F161" i="7"/>
  <c r="E161" i="7"/>
  <c r="AG160" i="7"/>
  <c r="AF160" i="7"/>
  <c r="AE160" i="7"/>
  <c r="AD160" i="7"/>
  <c r="AC160" i="7"/>
  <c r="AB160" i="7"/>
  <c r="AA160" i="7"/>
  <c r="Z160" i="7"/>
  <c r="Y160" i="7"/>
  <c r="X160" i="7"/>
  <c r="W160" i="7"/>
  <c r="V160" i="7"/>
  <c r="U160" i="7"/>
  <c r="T160" i="7"/>
  <c r="S160" i="7"/>
  <c r="R160" i="7"/>
  <c r="Q160" i="7"/>
  <c r="P160" i="7"/>
  <c r="O160" i="7"/>
  <c r="N160" i="7"/>
  <c r="M160" i="7"/>
  <c r="L160" i="7"/>
  <c r="K160" i="7"/>
  <c r="J160" i="7"/>
  <c r="I160" i="7"/>
  <c r="H160" i="7"/>
  <c r="G160" i="7"/>
  <c r="F160" i="7"/>
  <c r="E160" i="7"/>
  <c r="AG159" i="7"/>
  <c r="AF159" i="7"/>
  <c r="AE159" i="7"/>
  <c r="AD159" i="7"/>
  <c r="AC159" i="7"/>
  <c r="AB159" i="7"/>
  <c r="AA159" i="7"/>
  <c r="Z159" i="7"/>
  <c r="Y159" i="7"/>
  <c r="X159" i="7"/>
  <c r="W159" i="7"/>
  <c r="V159" i="7"/>
  <c r="U159" i="7"/>
  <c r="T159" i="7"/>
  <c r="S159" i="7"/>
  <c r="R159" i="7"/>
  <c r="Q159" i="7"/>
  <c r="P159" i="7"/>
  <c r="O159" i="7"/>
  <c r="N159" i="7"/>
  <c r="M159" i="7"/>
  <c r="L159" i="7"/>
  <c r="K159" i="7"/>
  <c r="J159" i="7"/>
  <c r="I159" i="7"/>
  <c r="H159" i="7"/>
  <c r="G159" i="7"/>
  <c r="F159" i="7"/>
  <c r="E159" i="7"/>
  <c r="AG158" i="7"/>
  <c r="AF158" i="7"/>
  <c r="AE158" i="7"/>
  <c r="AD158" i="7"/>
  <c r="AC158" i="7"/>
  <c r="AB158" i="7"/>
  <c r="AA158" i="7"/>
  <c r="Z158" i="7"/>
  <c r="Y158" i="7"/>
  <c r="X158" i="7"/>
  <c r="W158" i="7"/>
  <c r="V158" i="7"/>
  <c r="U158" i="7"/>
  <c r="T158" i="7"/>
  <c r="S158" i="7"/>
  <c r="R158" i="7"/>
  <c r="Q158" i="7"/>
  <c r="P158" i="7"/>
  <c r="O158" i="7"/>
  <c r="N158" i="7"/>
  <c r="M158" i="7"/>
  <c r="L158" i="7"/>
  <c r="K158" i="7"/>
  <c r="J158" i="7"/>
  <c r="I158" i="7"/>
  <c r="H158" i="7"/>
  <c r="G158" i="7"/>
  <c r="F158" i="7"/>
  <c r="E158" i="7"/>
  <c r="AG155" i="7"/>
  <c r="AF155" i="7"/>
  <c r="AE155" i="7"/>
  <c r="AD155" i="7"/>
  <c r="AC155" i="7"/>
  <c r="AB155" i="7"/>
  <c r="AA155" i="7"/>
  <c r="Z155" i="7"/>
  <c r="Y155" i="7"/>
  <c r="X155" i="7"/>
  <c r="W155" i="7"/>
  <c r="V155" i="7"/>
  <c r="U155" i="7"/>
  <c r="T155" i="7"/>
  <c r="S155" i="7"/>
  <c r="R155" i="7"/>
  <c r="Q155" i="7"/>
  <c r="P155" i="7"/>
  <c r="O155" i="7"/>
  <c r="N155" i="7"/>
  <c r="M155" i="7"/>
  <c r="L155" i="7"/>
  <c r="K155" i="7"/>
  <c r="J155" i="7"/>
  <c r="I155" i="7"/>
  <c r="H155" i="7"/>
  <c r="G155" i="7"/>
  <c r="F155" i="7"/>
  <c r="E155" i="7"/>
  <c r="AG154" i="7"/>
  <c r="AF154" i="7"/>
  <c r="AE154" i="7"/>
  <c r="AD154" i="7"/>
  <c r="AC154" i="7"/>
  <c r="AB154" i="7"/>
  <c r="AA154" i="7"/>
  <c r="Z154" i="7"/>
  <c r="Y154" i="7"/>
  <c r="X154" i="7"/>
  <c r="W154" i="7"/>
  <c r="V154" i="7"/>
  <c r="U154" i="7"/>
  <c r="T154" i="7"/>
  <c r="S154" i="7"/>
  <c r="R154" i="7"/>
  <c r="Q154" i="7"/>
  <c r="P154" i="7"/>
  <c r="O154" i="7"/>
  <c r="N154" i="7"/>
  <c r="M154" i="7"/>
  <c r="L154" i="7"/>
  <c r="K154" i="7"/>
  <c r="J154" i="7"/>
  <c r="I154" i="7"/>
  <c r="H154" i="7"/>
  <c r="G154" i="7"/>
  <c r="F154" i="7"/>
  <c r="E154" i="7"/>
  <c r="AG153" i="7"/>
  <c r="AF153" i="7"/>
  <c r="AE153" i="7"/>
  <c r="AD153" i="7"/>
  <c r="AC153" i="7"/>
  <c r="AB153" i="7"/>
  <c r="AA153" i="7"/>
  <c r="Z153" i="7"/>
  <c r="Y153" i="7"/>
  <c r="X153" i="7"/>
  <c r="W153" i="7"/>
  <c r="V153" i="7"/>
  <c r="U153" i="7"/>
  <c r="T153" i="7"/>
  <c r="S153" i="7"/>
  <c r="R153" i="7"/>
  <c r="Q153" i="7"/>
  <c r="P153" i="7"/>
  <c r="O153" i="7"/>
  <c r="N153" i="7"/>
  <c r="M153" i="7"/>
  <c r="L153" i="7"/>
  <c r="K153" i="7"/>
  <c r="J153" i="7"/>
  <c r="I153" i="7"/>
  <c r="H153" i="7"/>
  <c r="G153" i="7"/>
  <c r="F153" i="7"/>
  <c r="E153" i="7"/>
  <c r="AG152" i="7"/>
  <c r="AF152" i="7"/>
  <c r="AE152" i="7"/>
  <c r="AD152" i="7"/>
  <c r="AC152" i="7"/>
  <c r="AB152" i="7"/>
  <c r="AA152" i="7"/>
  <c r="Z152" i="7"/>
  <c r="Y152" i="7"/>
  <c r="X152" i="7"/>
  <c r="W152" i="7"/>
  <c r="V152" i="7"/>
  <c r="U152" i="7"/>
  <c r="T152" i="7"/>
  <c r="S152" i="7"/>
  <c r="R152" i="7"/>
  <c r="Q152" i="7"/>
  <c r="P152" i="7"/>
  <c r="O152" i="7"/>
  <c r="N152" i="7"/>
  <c r="M152" i="7"/>
  <c r="L152" i="7"/>
  <c r="K152" i="7"/>
  <c r="J152" i="7"/>
  <c r="I152" i="7"/>
  <c r="H152" i="7"/>
  <c r="G152" i="7"/>
  <c r="F152" i="7"/>
  <c r="E152" i="7"/>
  <c r="AG151" i="7"/>
  <c r="AF151" i="7"/>
  <c r="AE151" i="7"/>
  <c r="AD151" i="7"/>
  <c r="AC151" i="7"/>
  <c r="AB151" i="7"/>
  <c r="AA151" i="7"/>
  <c r="Z151" i="7"/>
  <c r="Y151" i="7"/>
  <c r="X151" i="7"/>
  <c r="W151" i="7"/>
  <c r="V151" i="7"/>
  <c r="U151" i="7"/>
  <c r="T151" i="7"/>
  <c r="S151" i="7"/>
  <c r="R151" i="7"/>
  <c r="Q151" i="7"/>
  <c r="P151" i="7"/>
  <c r="O151" i="7"/>
  <c r="N151" i="7"/>
  <c r="M151" i="7"/>
  <c r="L151" i="7"/>
  <c r="K151" i="7"/>
  <c r="J151" i="7"/>
  <c r="I151" i="7"/>
  <c r="H151" i="7"/>
  <c r="G151" i="7"/>
  <c r="F151" i="7"/>
  <c r="E151" i="7"/>
  <c r="AG150" i="7"/>
  <c r="AF150" i="7"/>
  <c r="AE150" i="7"/>
  <c r="AD150" i="7"/>
  <c r="AC150" i="7"/>
  <c r="AB150" i="7"/>
  <c r="AA150" i="7"/>
  <c r="Z150" i="7"/>
  <c r="Y150" i="7"/>
  <c r="X150" i="7"/>
  <c r="W150" i="7"/>
  <c r="V150" i="7"/>
  <c r="U150" i="7"/>
  <c r="T150" i="7"/>
  <c r="S150" i="7"/>
  <c r="R150" i="7"/>
  <c r="Q150" i="7"/>
  <c r="P150" i="7"/>
  <c r="O150" i="7"/>
  <c r="N150" i="7"/>
  <c r="M150" i="7"/>
  <c r="L150" i="7"/>
  <c r="K150" i="7"/>
  <c r="J150" i="7"/>
  <c r="I150" i="7"/>
  <c r="H150" i="7"/>
  <c r="G150" i="7"/>
  <c r="F150" i="7"/>
  <c r="E150" i="7"/>
  <c r="AG149" i="7"/>
  <c r="AF149" i="7"/>
  <c r="AE149" i="7"/>
  <c r="AD149" i="7"/>
  <c r="AC149" i="7"/>
  <c r="AB149" i="7"/>
  <c r="AA149" i="7"/>
  <c r="Z149" i="7"/>
  <c r="Y149" i="7"/>
  <c r="X149" i="7"/>
  <c r="W149" i="7"/>
  <c r="V149" i="7"/>
  <c r="U149" i="7"/>
  <c r="T149" i="7"/>
  <c r="S149" i="7"/>
  <c r="R149" i="7"/>
  <c r="Q149" i="7"/>
  <c r="P149" i="7"/>
  <c r="O149" i="7"/>
  <c r="N149" i="7"/>
  <c r="M149" i="7"/>
  <c r="L149" i="7"/>
  <c r="K149" i="7"/>
  <c r="J149" i="7"/>
  <c r="I149" i="7"/>
  <c r="H149" i="7"/>
  <c r="G149" i="7"/>
  <c r="F149" i="7"/>
  <c r="E149" i="7"/>
  <c r="AG147" i="7"/>
  <c r="AF147" i="7"/>
  <c r="AE147" i="7"/>
  <c r="AD147" i="7"/>
  <c r="AC147" i="7"/>
  <c r="AB147" i="7"/>
  <c r="AA147" i="7"/>
  <c r="Z147" i="7"/>
  <c r="Y147" i="7"/>
  <c r="X147" i="7"/>
  <c r="W147" i="7"/>
  <c r="V147" i="7"/>
  <c r="U147" i="7"/>
  <c r="T147" i="7"/>
  <c r="S147" i="7"/>
  <c r="R147" i="7"/>
  <c r="Q147" i="7"/>
  <c r="P147" i="7"/>
  <c r="O147" i="7"/>
  <c r="N147" i="7"/>
  <c r="M147" i="7"/>
  <c r="L147" i="7"/>
  <c r="K147" i="7"/>
  <c r="J147" i="7"/>
  <c r="I147" i="7"/>
  <c r="H147" i="7"/>
  <c r="G147" i="7"/>
  <c r="F147" i="7"/>
  <c r="E147" i="7"/>
  <c r="AG146" i="7"/>
  <c r="AF146" i="7"/>
  <c r="AE146" i="7"/>
  <c r="AD146" i="7"/>
  <c r="AC146" i="7"/>
  <c r="AB146" i="7"/>
  <c r="AA146" i="7"/>
  <c r="Z146" i="7"/>
  <c r="Y146" i="7"/>
  <c r="X146" i="7"/>
  <c r="W146" i="7"/>
  <c r="V146" i="7"/>
  <c r="U146" i="7"/>
  <c r="T146" i="7"/>
  <c r="S146" i="7"/>
  <c r="R146" i="7"/>
  <c r="Q146" i="7"/>
  <c r="P146" i="7"/>
  <c r="O146" i="7"/>
  <c r="N146" i="7"/>
  <c r="M146" i="7"/>
  <c r="L146" i="7"/>
  <c r="K146" i="7"/>
  <c r="J146" i="7"/>
  <c r="I146" i="7"/>
  <c r="H146" i="7"/>
  <c r="G146" i="7"/>
  <c r="F146" i="7"/>
  <c r="E146" i="7"/>
  <c r="AG145" i="7"/>
  <c r="AF145" i="7"/>
  <c r="AE145" i="7"/>
  <c r="AD145" i="7"/>
  <c r="AC145" i="7"/>
  <c r="AB145" i="7"/>
  <c r="AA145" i="7"/>
  <c r="Z145" i="7"/>
  <c r="Y145" i="7"/>
  <c r="X145" i="7"/>
  <c r="W145" i="7"/>
  <c r="V145" i="7"/>
  <c r="U145" i="7"/>
  <c r="T145" i="7"/>
  <c r="S145" i="7"/>
  <c r="R145" i="7"/>
  <c r="Q145" i="7"/>
  <c r="P145" i="7"/>
  <c r="O145" i="7"/>
  <c r="N145" i="7"/>
  <c r="M145" i="7"/>
  <c r="L145" i="7"/>
  <c r="K145" i="7"/>
  <c r="J145" i="7"/>
  <c r="I145" i="7"/>
  <c r="H145" i="7"/>
  <c r="G145" i="7"/>
  <c r="F145" i="7"/>
  <c r="E145" i="7"/>
  <c r="AG144" i="7"/>
  <c r="AF144" i="7"/>
  <c r="AE144" i="7"/>
  <c r="AD144" i="7"/>
  <c r="AC144" i="7"/>
  <c r="AB144" i="7"/>
  <c r="AA144" i="7"/>
  <c r="Z144" i="7"/>
  <c r="Y144" i="7"/>
  <c r="X144" i="7"/>
  <c r="W144" i="7"/>
  <c r="V144" i="7"/>
  <c r="U144" i="7"/>
  <c r="T144" i="7"/>
  <c r="S144" i="7"/>
  <c r="R144" i="7"/>
  <c r="Q144" i="7"/>
  <c r="P144" i="7"/>
  <c r="O144" i="7"/>
  <c r="N144" i="7"/>
  <c r="M144" i="7"/>
  <c r="L144" i="7"/>
  <c r="K144" i="7"/>
  <c r="J144" i="7"/>
  <c r="I144" i="7"/>
  <c r="H144" i="7"/>
  <c r="G144" i="7"/>
  <c r="F144" i="7"/>
  <c r="E144" i="7"/>
  <c r="AG143" i="7"/>
  <c r="AF143" i="7"/>
  <c r="AE143" i="7"/>
  <c r="AD143" i="7"/>
  <c r="AC143" i="7"/>
  <c r="AB143" i="7"/>
  <c r="AA143" i="7"/>
  <c r="Z143" i="7"/>
  <c r="Y143" i="7"/>
  <c r="X143" i="7"/>
  <c r="W143" i="7"/>
  <c r="V143" i="7"/>
  <c r="U143" i="7"/>
  <c r="T143" i="7"/>
  <c r="S143" i="7"/>
  <c r="R143" i="7"/>
  <c r="Q143" i="7"/>
  <c r="P143" i="7"/>
  <c r="O143" i="7"/>
  <c r="N143" i="7"/>
  <c r="M143" i="7"/>
  <c r="L143" i="7"/>
  <c r="K143" i="7"/>
  <c r="J143" i="7"/>
  <c r="I143" i="7"/>
  <c r="H143" i="7"/>
  <c r="G143" i="7"/>
  <c r="F143" i="7"/>
  <c r="E143" i="7"/>
  <c r="AG142" i="7"/>
  <c r="AF142" i="7"/>
  <c r="AE142" i="7"/>
  <c r="AD142" i="7"/>
  <c r="AC142" i="7"/>
  <c r="AB142" i="7"/>
  <c r="AA142" i="7"/>
  <c r="Z142" i="7"/>
  <c r="Y142" i="7"/>
  <c r="X142" i="7"/>
  <c r="W142" i="7"/>
  <c r="V142" i="7"/>
  <c r="U142" i="7"/>
  <c r="T142" i="7"/>
  <c r="S142" i="7"/>
  <c r="R142" i="7"/>
  <c r="Q142" i="7"/>
  <c r="P142" i="7"/>
  <c r="O142" i="7"/>
  <c r="N142" i="7"/>
  <c r="M142" i="7"/>
  <c r="L142" i="7"/>
  <c r="K142" i="7"/>
  <c r="J142" i="7"/>
  <c r="I142" i="7"/>
  <c r="H142" i="7"/>
  <c r="G142" i="7"/>
  <c r="F142" i="7"/>
  <c r="E142" i="7"/>
  <c r="AG141" i="7"/>
  <c r="AF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AG140" i="7"/>
  <c r="AF140" i="7"/>
  <c r="AE140" i="7"/>
  <c r="AD140" i="7"/>
  <c r="AC140" i="7"/>
  <c r="AB140" i="7"/>
  <c r="AA140" i="7"/>
  <c r="Z140" i="7"/>
  <c r="Y140" i="7"/>
  <c r="X140" i="7"/>
  <c r="W140" i="7"/>
  <c r="V140" i="7"/>
  <c r="U140" i="7"/>
  <c r="T140" i="7"/>
  <c r="S140" i="7"/>
  <c r="R140" i="7"/>
  <c r="Q140" i="7"/>
  <c r="P140" i="7"/>
  <c r="O140" i="7"/>
  <c r="N140" i="7"/>
  <c r="M140" i="7"/>
  <c r="L140" i="7"/>
  <c r="K140" i="7"/>
  <c r="J140" i="7"/>
  <c r="I140" i="7"/>
  <c r="H140" i="7"/>
  <c r="G140" i="7"/>
  <c r="F140" i="7"/>
  <c r="E140" i="7"/>
  <c r="AG139" i="7"/>
  <c r="AF139" i="7"/>
  <c r="AE139" i="7"/>
  <c r="AD139" i="7"/>
  <c r="AC139" i="7"/>
  <c r="AB139" i="7"/>
  <c r="AA139" i="7"/>
  <c r="Z139" i="7"/>
  <c r="Y139" i="7"/>
  <c r="X139" i="7"/>
  <c r="W139" i="7"/>
  <c r="V139" i="7"/>
  <c r="U139" i="7"/>
  <c r="T139" i="7"/>
  <c r="S139" i="7"/>
  <c r="R139" i="7"/>
  <c r="Q139" i="7"/>
  <c r="P139" i="7"/>
  <c r="O139" i="7"/>
  <c r="N139" i="7"/>
  <c r="M139" i="7"/>
  <c r="L139" i="7"/>
  <c r="K139" i="7"/>
  <c r="J139" i="7"/>
  <c r="I139" i="7"/>
  <c r="H139" i="7"/>
  <c r="G139" i="7"/>
  <c r="F139" i="7"/>
  <c r="E139" i="7"/>
  <c r="AG138" i="7"/>
  <c r="AF138" i="7"/>
  <c r="AE138" i="7"/>
  <c r="AD138" i="7"/>
  <c r="AC138" i="7"/>
  <c r="AB138" i="7"/>
  <c r="AA138" i="7"/>
  <c r="Z138" i="7"/>
  <c r="Y138" i="7"/>
  <c r="X138" i="7"/>
  <c r="W138" i="7"/>
  <c r="V138" i="7"/>
  <c r="U138" i="7"/>
  <c r="T138" i="7"/>
  <c r="S138" i="7"/>
  <c r="R138" i="7"/>
  <c r="Q138" i="7"/>
  <c r="P138" i="7"/>
  <c r="O138" i="7"/>
  <c r="N138" i="7"/>
  <c r="M138" i="7"/>
  <c r="L138" i="7"/>
  <c r="K138" i="7"/>
  <c r="J138" i="7"/>
  <c r="I138" i="7"/>
  <c r="H138" i="7"/>
  <c r="G138" i="7"/>
  <c r="F138" i="7"/>
  <c r="E138" i="7"/>
  <c r="AG137" i="7"/>
  <c r="AF137" i="7"/>
  <c r="AE137" i="7"/>
  <c r="AD137" i="7"/>
  <c r="AC137" i="7"/>
  <c r="AB137" i="7"/>
  <c r="AA137" i="7"/>
  <c r="Z137" i="7"/>
  <c r="Y137" i="7"/>
  <c r="X137" i="7"/>
  <c r="W137" i="7"/>
  <c r="V137" i="7"/>
  <c r="U137" i="7"/>
  <c r="T137" i="7"/>
  <c r="S137" i="7"/>
  <c r="R137" i="7"/>
  <c r="Q137" i="7"/>
  <c r="P137" i="7"/>
  <c r="O137" i="7"/>
  <c r="N137" i="7"/>
  <c r="M137" i="7"/>
  <c r="L137" i="7"/>
  <c r="K137" i="7"/>
  <c r="J137" i="7"/>
  <c r="I137" i="7"/>
  <c r="H137" i="7"/>
  <c r="G137" i="7"/>
  <c r="F137" i="7"/>
  <c r="E137" i="7"/>
  <c r="AG136" i="7"/>
  <c r="AF136" i="7"/>
  <c r="AE136" i="7"/>
  <c r="AD136" i="7"/>
  <c r="AC136" i="7"/>
  <c r="AB136" i="7"/>
  <c r="AA136" i="7"/>
  <c r="Z136" i="7"/>
  <c r="Y136" i="7"/>
  <c r="X136" i="7"/>
  <c r="W136" i="7"/>
  <c r="V136" i="7"/>
  <c r="U136" i="7"/>
  <c r="T136" i="7"/>
  <c r="S136" i="7"/>
  <c r="R136" i="7"/>
  <c r="Q136" i="7"/>
  <c r="P136" i="7"/>
  <c r="O136" i="7"/>
  <c r="N136" i="7"/>
  <c r="M136" i="7"/>
  <c r="L136" i="7"/>
  <c r="K136" i="7"/>
  <c r="J136" i="7"/>
  <c r="I136" i="7"/>
  <c r="H136" i="7"/>
  <c r="G136" i="7"/>
  <c r="F136" i="7"/>
  <c r="E136" i="7"/>
  <c r="AG135" i="7"/>
  <c r="AF135" i="7"/>
  <c r="AE135" i="7"/>
  <c r="AD135" i="7"/>
  <c r="AC135" i="7"/>
  <c r="AB135" i="7"/>
  <c r="AA135" i="7"/>
  <c r="Z135" i="7"/>
  <c r="Y135" i="7"/>
  <c r="X135" i="7"/>
  <c r="W135" i="7"/>
  <c r="V135" i="7"/>
  <c r="U135" i="7"/>
  <c r="T135" i="7"/>
  <c r="S135" i="7"/>
  <c r="R135" i="7"/>
  <c r="Q135" i="7"/>
  <c r="P135" i="7"/>
  <c r="O135" i="7"/>
  <c r="N135" i="7"/>
  <c r="M135" i="7"/>
  <c r="L135" i="7"/>
  <c r="K135" i="7"/>
  <c r="J135" i="7"/>
  <c r="I135" i="7"/>
  <c r="H135" i="7"/>
  <c r="G135" i="7"/>
  <c r="F135" i="7"/>
  <c r="E135" i="7"/>
  <c r="AG134" i="7"/>
  <c r="AF134" i="7"/>
  <c r="AE134" i="7"/>
  <c r="AD134" i="7"/>
  <c r="AC134" i="7"/>
  <c r="AB134" i="7"/>
  <c r="AA134" i="7"/>
  <c r="Z134" i="7"/>
  <c r="Y134" i="7"/>
  <c r="X134" i="7"/>
  <c r="W134" i="7"/>
  <c r="V134" i="7"/>
  <c r="U134" i="7"/>
  <c r="T134" i="7"/>
  <c r="S134" i="7"/>
  <c r="R134" i="7"/>
  <c r="Q134" i="7"/>
  <c r="P134" i="7"/>
  <c r="O134" i="7"/>
  <c r="N134" i="7"/>
  <c r="M134" i="7"/>
  <c r="L134" i="7"/>
  <c r="K134" i="7"/>
  <c r="J134" i="7"/>
  <c r="I134" i="7"/>
  <c r="H134" i="7"/>
  <c r="G134" i="7"/>
  <c r="F134" i="7"/>
  <c r="E134" i="7"/>
  <c r="AG133" i="7"/>
  <c r="AF133" i="7"/>
  <c r="AE133" i="7"/>
  <c r="AD133" i="7"/>
  <c r="AC133" i="7"/>
  <c r="AB133" i="7"/>
  <c r="AA133" i="7"/>
  <c r="Z133" i="7"/>
  <c r="Y133" i="7"/>
  <c r="X133" i="7"/>
  <c r="W133" i="7"/>
  <c r="V133" i="7"/>
  <c r="U133" i="7"/>
  <c r="T133" i="7"/>
  <c r="S133" i="7"/>
  <c r="R133" i="7"/>
  <c r="Q133" i="7"/>
  <c r="P133" i="7"/>
  <c r="O133" i="7"/>
  <c r="N133" i="7"/>
  <c r="M133" i="7"/>
  <c r="L133" i="7"/>
  <c r="K133" i="7"/>
  <c r="J133" i="7"/>
  <c r="I133" i="7"/>
  <c r="H133" i="7"/>
  <c r="G133" i="7"/>
  <c r="F133" i="7"/>
  <c r="E133" i="7"/>
  <c r="AG132" i="7"/>
  <c r="AF132" i="7"/>
  <c r="AE132" i="7"/>
  <c r="AD132" i="7"/>
  <c r="AC132" i="7"/>
  <c r="AB132" i="7"/>
  <c r="AA132" i="7"/>
  <c r="Z132" i="7"/>
  <c r="Y132" i="7"/>
  <c r="X132" i="7"/>
  <c r="W132" i="7"/>
  <c r="V132" i="7"/>
  <c r="U132" i="7"/>
  <c r="T132" i="7"/>
  <c r="S132" i="7"/>
  <c r="R132" i="7"/>
  <c r="Q132" i="7"/>
  <c r="P132" i="7"/>
  <c r="O132" i="7"/>
  <c r="N132" i="7"/>
  <c r="M132" i="7"/>
  <c r="L132" i="7"/>
  <c r="K132" i="7"/>
  <c r="J132" i="7"/>
  <c r="I132" i="7"/>
  <c r="H132" i="7"/>
  <c r="G132" i="7"/>
  <c r="F132" i="7"/>
  <c r="E132" i="7"/>
  <c r="AG131" i="7"/>
  <c r="AF131" i="7"/>
  <c r="AE131" i="7"/>
  <c r="AD131" i="7"/>
  <c r="AC131" i="7"/>
  <c r="AB131" i="7"/>
  <c r="AA131" i="7"/>
  <c r="Z131" i="7"/>
  <c r="Y131" i="7"/>
  <c r="X131" i="7"/>
  <c r="W131" i="7"/>
  <c r="V131" i="7"/>
  <c r="U131" i="7"/>
  <c r="T131" i="7"/>
  <c r="S131" i="7"/>
  <c r="R131" i="7"/>
  <c r="Q131" i="7"/>
  <c r="P131" i="7"/>
  <c r="O131" i="7"/>
  <c r="N131" i="7"/>
  <c r="M131" i="7"/>
  <c r="L131" i="7"/>
  <c r="K131" i="7"/>
  <c r="J131" i="7"/>
  <c r="I131" i="7"/>
  <c r="H131" i="7"/>
  <c r="G131" i="7"/>
  <c r="F131" i="7"/>
  <c r="E131" i="7"/>
  <c r="AG130" i="7"/>
  <c r="AF130" i="7"/>
  <c r="AE130" i="7"/>
  <c r="AD130" i="7"/>
  <c r="AC130" i="7"/>
  <c r="AB130" i="7"/>
  <c r="AA130" i="7"/>
  <c r="Z130" i="7"/>
  <c r="Y130" i="7"/>
  <c r="X130" i="7"/>
  <c r="W130" i="7"/>
  <c r="V130" i="7"/>
  <c r="U130" i="7"/>
  <c r="T130" i="7"/>
  <c r="S130" i="7"/>
  <c r="R130" i="7"/>
  <c r="Q130" i="7"/>
  <c r="P130" i="7"/>
  <c r="O130" i="7"/>
  <c r="N130" i="7"/>
  <c r="M130" i="7"/>
  <c r="L130" i="7"/>
  <c r="K130" i="7"/>
  <c r="J130" i="7"/>
  <c r="I130" i="7"/>
  <c r="H130" i="7"/>
  <c r="G130" i="7"/>
  <c r="F130" i="7"/>
  <c r="E130" i="7"/>
  <c r="AG129" i="7"/>
  <c r="AF129" i="7"/>
  <c r="AE129" i="7"/>
  <c r="AD129" i="7"/>
  <c r="AC129" i="7"/>
  <c r="AB129" i="7"/>
  <c r="AA129" i="7"/>
  <c r="Z129" i="7"/>
  <c r="Y129" i="7"/>
  <c r="X129" i="7"/>
  <c r="W129" i="7"/>
  <c r="V129" i="7"/>
  <c r="U129" i="7"/>
  <c r="T129" i="7"/>
  <c r="S129" i="7"/>
  <c r="R129" i="7"/>
  <c r="Q129" i="7"/>
  <c r="P129" i="7"/>
  <c r="O129" i="7"/>
  <c r="N129" i="7"/>
  <c r="M129" i="7"/>
  <c r="L129" i="7"/>
  <c r="K129" i="7"/>
  <c r="J129" i="7"/>
  <c r="I129" i="7"/>
  <c r="H129" i="7"/>
  <c r="G129" i="7"/>
  <c r="F129" i="7"/>
  <c r="E129" i="7"/>
  <c r="AG128" i="7"/>
  <c r="AF128" i="7"/>
  <c r="AE128" i="7"/>
  <c r="AD128" i="7"/>
  <c r="AC128" i="7"/>
  <c r="AB128" i="7"/>
  <c r="AA128" i="7"/>
  <c r="Z128" i="7"/>
  <c r="Y128" i="7"/>
  <c r="X128" i="7"/>
  <c r="W128" i="7"/>
  <c r="V128" i="7"/>
  <c r="U128" i="7"/>
  <c r="T128" i="7"/>
  <c r="S128" i="7"/>
  <c r="R128" i="7"/>
  <c r="Q128" i="7"/>
  <c r="P128" i="7"/>
  <c r="O128" i="7"/>
  <c r="N128" i="7"/>
  <c r="M128" i="7"/>
  <c r="L128" i="7"/>
  <c r="K128" i="7"/>
  <c r="J128" i="7"/>
  <c r="I128" i="7"/>
  <c r="H128" i="7"/>
  <c r="G128" i="7"/>
  <c r="F128" i="7"/>
  <c r="E128" i="7"/>
  <c r="AG127" i="7"/>
  <c r="AF127" i="7"/>
  <c r="AE127" i="7"/>
  <c r="AD127" i="7"/>
  <c r="AC127" i="7"/>
  <c r="AB127" i="7"/>
  <c r="AA127" i="7"/>
  <c r="Z127" i="7"/>
  <c r="Y127" i="7"/>
  <c r="X127" i="7"/>
  <c r="W127" i="7"/>
  <c r="V127" i="7"/>
  <c r="U127" i="7"/>
  <c r="T127" i="7"/>
  <c r="S127" i="7"/>
  <c r="R127" i="7"/>
  <c r="Q127" i="7"/>
  <c r="P127" i="7"/>
  <c r="O127" i="7"/>
  <c r="N127" i="7"/>
  <c r="M127" i="7"/>
  <c r="L127" i="7"/>
  <c r="K127" i="7"/>
  <c r="J127" i="7"/>
  <c r="I127" i="7"/>
  <c r="H127" i="7"/>
  <c r="G127" i="7"/>
  <c r="F127" i="7"/>
  <c r="E127" i="7"/>
  <c r="AG126" i="7"/>
  <c r="AF126" i="7"/>
  <c r="AE126" i="7"/>
  <c r="AD126" i="7"/>
  <c r="AC126" i="7"/>
  <c r="AB126" i="7"/>
  <c r="AA126" i="7"/>
  <c r="Z126" i="7"/>
  <c r="Y126" i="7"/>
  <c r="X126" i="7"/>
  <c r="W126" i="7"/>
  <c r="V126" i="7"/>
  <c r="U126" i="7"/>
  <c r="T126" i="7"/>
  <c r="S126" i="7"/>
  <c r="R126" i="7"/>
  <c r="Q126" i="7"/>
  <c r="P126" i="7"/>
  <c r="O126" i="7"/>
  <c r="N126" i="7"/>
  <c r="M126" i="7"/>
  <c r="L126" i="7"/>
  <c r="K126" i="7"/>
  <c r="J126" i="7"/>
  <c r="I126" i="7"/>
  <c r="H126" i="7"/>
  <c r="G126" i="7"/>
  <c r="F126" i="7"/>
  <c r="E126" i="7"/>
  <c r="AG125" i="7"/>
  <c r="AF125" i="7"/>
  <c r="AE125" i="7"/>
  <c r="AD125" i="7"/>
  <c r="AC125" i="7"/>
  <c r="AB125" i="7"/>
  <c r="AA125" i="7"/>
  <c r="Z125" i="7"/>
  <c r="Y125" i="7"/>
  <c r="X125" i="7"/>
  <c r="W125" i="7"/>
  <c r="V125" i="7"/>
  <c r="U125" i="7"/>
  <c r="T125" i="7"/>
  <c r="S125" i="7"/>
  <c r="R125" i="7"/>
  <c r="Q125" i="7"/>
  <c r="P125" i="7"/>
  <c r="O125" i="7"/>
  <c r="N125" i="7"/>
  <c r="M125" i="7"/>
  <c r="L125" i="7"/>
  <c r="K125" i="7"/>
  <c r="J125" i="7"/>
  <c r="I125" i="7"/>
  <c r="H125" i="7"/>
  <c r="G125" i="7"/>
  <c r="F125" i="7"/>
  <c r="E125" i="7"/>
  <c r="AG124" i="7"/>
  <c r="AF124" i="7"/>
  <c r="AE124" i="7"/>
  <c r="AD124" i="7"/>
  <c r="AC124" i="7"/>
  <c r="AB124" i="7"/>
  <c r="AA124" i="7"/>
  <c r="Z124" i="7"/>
  <c r="Y124" i="7"/>
  <c r="X124" i="7"/>
  <c r="W124" i="7"/>
  <c r="V124" i="7"/>
  <c r="U124" i="7"/>
  <c r="T124" i="7"/>
  <c r="S124" i="7"/>
  <c r="R124" i="7"/>
  <c r="Q124" i="7"/>
  <c r="P124" i="7"/>
  <c r="O124" i="7"/>
  <c r="N124" i="7"/>
  <c r="M124" i="7"/>
  <c r="L124" i="7"/>
  <c r="K124" i="7"/>
  <c r="J124" i="7"/>
  <c r="I124" i="7"/>
  <c r="H124" i="7"/>
  <c r="G124" i="7"/>
  <c r="F124" i="7"/>
  <c r="E124" i="7"/>
  <c r="AG123" i="7"/>
  <c r="AF123" i="7"/>
  <c r="AE123" i="7"/>
  <c r="AD123" i="7"/>
  <c r="AC123" i="7"/>
  <c r="AB123" i="7"/>
  <c r="AA123" i="7"/>
  <c r="Z123" i="7"/>
  <c r="Y123" i="7"/>
  <c r="X123" i="7"/>
  <c r="W123" i="7"/>
  <c r="V123" i="7"/>
  <c r="U123" i="7"/>
  <c r="T123" i="7"/>
  <c r="S123" i="7"/>
  <c r="R123" i="7"/>
  <c r="Q123" i="7"/>
  <c r="P123" i="7"/>
  <c r="O123" i="7"/>
  <c r="N123" i="7"/>
  <c r="M123" i="7"/>
  <c r="L123" i="7"/>
  <c r="K123" i="7"/>
  <c r="J123" i="7"/>
  <c r="I123" i="7"/>
  <c r="H123" i="7"/>
  <c r="G123" i="7"/>
  <c r="F123" i="7"/>
  <c r="E123" i="7"/>
  <c r="AG122" i="7"/>
  <c r="AF122" i="7"/>
  <c r="AE122" i="7"/>
  <c r="AD122" i="7"/>
  <c r="AC122" i="7"/>
  <c r="AB122" i="7"/>
  <c r="AA122" i="7"/>
  <c r="Z122" i="7"/>
  <c r="Y122" i="7"/>
  <c r="X122" i="7"/>
  <c r="W122" i="7"/>
  <c r="V122" i="7"/>
  <c r="U122" i="7"/>
  <c r="T122" i="7"/>
  <c r="S122" i="7"/>
  <c r="R122" i="7"/>
  <c r="Q122" i="7"/>
  <c r="P122" i="7"/>
  <c r="O122" i="7"/>
  <c r="N122" i="7"/>
  <c r="M122" i="7"/>
  <c r="L122" i="7"/>
  <c r="K122" i="7"/>
  <c r="J122" i="7"/>
  <c r="I122" i="7"/>
  <c r="H122" i="7"/>
  <c r="G122" i="7"/>
  <c r="F122" i="7"/>
  <c r="E122" i="7"/>
  <c r="AG121" i="7"/>
  <c r="AF121" i="7"/>
  <c r="AE121" i="7"/>
  <c r="AD121" i="7"/>
  <c r="AC121" i="7"/>
  <c r="AB121" i="7"/>
  <c r="AA121" i="7"/>
  <c r="Z121" i="7"/>
  <c r="Y121" i="7"/>
  <c r="X121" i="7"/>
  <c r="W121" i="7"/>
  <c r="V121" i="7"/>
  <c r="U121" i="7"/>
  <c r="T121" i="7"/>
  <c r="S121" i="7"/>
  <c r="R121" i="7"/>
  <c r="Q121" i="7"/>
  <c r="P121" i="7"/>
  <c r="O121" i="7"/>
  <c r="N121" i="7"/>
  <c r="M121" i="7"/>
  <c r="L121" i="7"/>
  <c r="K121" i="7"/>
  <c r="J121" i="7"/>
  <c r="I121" i="7"/>
  <c r="H121" i="7"/>
  <c r="G121" i="7"/>
  <c r="F121" i="7"/>
  <c r="E121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G119" i="7"/>
  <c r="AF119" i="7"/>
  <c r="AE119" i="7"/>
  <c r="AD119" i="7"/>
  <c r="AC119" i="7"/>
  <c r="AB119" i="7"/>
  <c r="AA119" i="7"/>
  <c r="Z119" i="7"/>
  <c r="Y119" i="7"/>
  <c r="X119" i="7"/>
  <c r="W119" i="7"/>
  <c r="V119" i="7"/>
  <c r="U119" i="7"/>
  <c r="T119" i="7"/>
  <c r="S119" i="7"/>
  <c r="R119" i="7"/>
  <c r="Q119" i="7"/>
  <c r="P119" i="7"/>
  <c r="O119" i="7"/>
  <c r="N119" i="7"/>
  <c r="M119" i="7"/>
  <c r="L119" i="7"/>
  <c r="K119" i="7"/>
  <c r="J119" i="7"/>
  <c r="I119" i="7"/>
  <c r="H119" i="7"/>
  <c r="G119" i="7"/>
  <c r="F119" i="7"/>
  <c r="E119" i="7"/>
  <c r="AG118" i="7"/>
  <c r="AF118" i="7"/>
  <c r="AE118" i="7"/>
  <c r="AD118" i="7"/>
  <c r="AC118" i="7"/>
  <c r="AB118" i="7"/>
  <c r="AA118" i="7"/>
  <c r="Z118" i="7"/>
  <c r="Y118" i="7"/>
  <c r="X118" i="7"/>
  <c r="W118" i="7"/>
  <c r="V118" i="7"/>
  <c r="U118" i="7"/>
  <c r="T118" i="7"/>
  <c r="S118" i="7"/>
  <c r="R118" i="7"/>
  <c r="Q118" i="7"/>
  <c r="P118" i="7"/>
  <c r="O118" i="7"/>
  <c r="N118" i="7"/>
  <c r="M118" i="7"/>
  <c r="L118" i="7"/>
  <c r="K118" i="7"/>
  <c r="J118" i="7"/>
  <c r="I118" i="7"/>
  <c r="H118" i="7"/>
  <c r="G118" i="7"/>
  <c r="F118" i="7"/>
  <c r="E118" i="7"/>
  <c r="AG117" i="7"/>
  <c r="AF117" i="7"/>
  <c r="AE117" i="7"/>
  <c r="AD117" i="7"/>
  <c r="AC117" i="7"/>
  <c r="AB117" i="7"/>
  <c r="AA117" i="7"/>
  <c r="Z117" i="7"/>
  <c r="Y117" i="7"/>
  <c r="X117" i="7"/>
  <c r="W117" i="7"/>
  <c r="V117" i="7"/>
  <c r="U117" i="7"/>
  <c r="T117" i="7"/>
  <c r="S117" i="7"/>
  <c r="R117" i="7"/>
  <c r="Q117" i="7"/>
  <c r="P117" i="7"/>
  <c r="O117" i="7"/>
  <c r="N117" i="7"/>
  <c r="M117" i="7"/>
  <c r="L117" i="7"/>
  <c r="K117" i="7"/>
  <c r="J117" i="7"/>
  <c r="I117" i="7"/>
  <c r="H117" i="7"/>
  <c r="G117" i="7"/>
  <c r="F117" i="7"/>
  <c r="E117" i="7"/>
  <c r="AG116" i="7"/>
  <c r="AF116" i="7"/>
  <c r="AE116" i="7"/>
  <c r="AD116" i="7"/>
  <c r="AC116" i="7"/>
  <c r="AB116" i="7"/>
  <c r="AA116" i="7"/>
  <c r="Z116" i="7"/>
  <c r="Y116" i="7"/>
  <c r="X116" i="7"/>
  <c r="W116" i="7"/>
  <c r="V116" i="7"/>
  <c r="U116" i="7"/>
  <c r="T116" i="7"/>
  <c r="S116" i="7"/>
  <c r="R116" i="7"/>
  <c r="Q116" i="7"/>
  <c r="P116" i="7"/>
  <c r="O116" i="7"/>
  <c r="N116" i="7"/>
  <c r="M116" i="7"/>
  <c r="L116" i="7"/>
  <c r="K116" i="7"/>
  <c r="J116" i="7"/>
  <c r="I116" i="7"/>
  <c r="H116" i="7"/>
  <c r="G116" i="7"/>
  <c r="F116" i="7"/>
  <c r="E116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G114" i="7"/>
  <c r="AF114" i="7"/>
  <c r="AE114" i="7"/>
  <c r="AD114" i="7"/>
  <c r="AC114" i="7"/>
  <c r="AB114" i="7"/>
  <c r="AA114" i="7"/>
  <c r="Z114" i="7"/>
  <c r="Y114" i="7"/>
  <c r="X114" i="7"/>
  <c r="W114" i="7"/>
  <c r="V114" i="7"/>
  <c r="U114" i="7"/>
  <c r="T114" i="7"/>
  <c r="S114" i="7"/>
  <c r="R114" i="7"/>
  <c r="Q114" i="7"/>
  <c r="P114" i="7"/>
  <c r="O114" i="7"/>
  <c r="N114" i="7"/>
  <c r="M114" i="7"/>
  <c r="L114" i="7"/>
  <c r="K114" i="7"/>
  <c r="J114" i="7"/>
  <c r="I114" i="7"/>
  <c r="H114" i="7"/>
  <c r="G114" i="7"/>
  <c r="F114" i="7"/>
  <c r="E114" i="7"/>
  <c r="AG113" i="7"/>
  <c r="AF113" i="7"/>
  <c r="AE113" i="7"/>
  <c r="AD113" i="7"/>
  <c r="AC113" i="7"/>
  <c r="AB113" i="7"/>
  <c r="AA113" i="7"/>
  <c r="Z113" i="7"/>
  <c r="Y113" i="7"/>
  <c r="X113" i="7"/>
  <c r="W113" i="7"/>
  <c r="V113" i="7"/>
  <c r="U113" i="7"/>
  <c r="T113" i="7"/>
  <c r="S113" i="7"/>
  <c r="R113" i="7"/>
  <c r="Q113" i="7"/>
  <c r="P113" i="7"/>
  <c r="O113" i="7"/>
  <c r="N113" i="7"/>
  <c r="M113" i="7"/>
  <c r="L113" i="7"/>
  <c r="K113" i="7"/>
  <c r="J113" i="7"/>
  <c r="I113" i="7"/>
  <c r="H113" i="7"/>
  <c r="G113" i="7"/>
  <c r="F113" i="7"/>
  <c r="E113" i="7"/>
  <c r="AG112" i="7"/>
  <c r="AF112" i="7"/>
  <c r="AE112" i="7"/>
  <c r="AD112" i="7"/>
  <c r="AC112" i="7"/>
  <c r="AB112" i="7"/>
  <c r="AA112" i="7"/>
  <c r="Z112" i="7"/>
  <c r="Y112" i="7"/>
  <c r="X112" i="7"/>
  <c r="W112" i="7"/>
  <c r="V112" i="7"/>
  <c r="U112" i="7"/>
  <c r="T112" i="7"/>
  <c r="S112" i="7"/>
  <c r="R112" i="7"/>
  <c r="Q112" i="7"/>
  <c r="P112" i="7"/>
  <c r="O112" i="7"/>
  <c r="N112" i="7"/>
  <c r="M112" i="7"/>
  <c r="L112" i="7"/>
  <c r="K112" i="7"/>
  <c r="J112" i="7"/>
  <c r="I112" i="7"/>
  <c r="H112" i="7"/>
  <c r="G112" i="7"/>
  <c r="F112" i="7"/>
  <c r="E112" i="7"/>
  <c r="AG111" i="7"/>
  <c r="AF111" i="7"/>
  <c r="AE111" i="7"/>
  <c r="AD111" i="7"/>
  <c r="AC111" i="7"/>
  <c r="AB111" i="7"/>
  <c r="AA111" i="7"/>
  <c r="Z111" i="7"/>
  <c r="Y111" i="7"/>
  <c r="X111" i="7"/>
  <c r="W111" i="7"/>
  <c r="V111" i="7"/>
  <c r="U111" i="7"/>
  <c r="T111" i="7"/>
  <c r="S111" i="7"/>
  <c r="R111" i="7"/>
  <c r="Q111" i="7"/>
  <c r="P111" i="7"/>
  <c r="O111" i="7"/>
  <c r="N111" i="7"/>
  <c r="M111" i="7"/>
  <c r="L111" i="7"/>
  <c r="K111" i="7"/>
  <c r="J111" i="7"/>
  <c r="I111" i="7"/>
  <c r="H111" i="7"/>
  <c r="G111" i="7"/>
  <c r="F111" i="7"/>
  <c r="E111" i="7"/>
  <c r="AG110" i="7"/>
  <c r="AF110" i="7"/>
  <c r="AE110" i="7"/>
  <c r="AD110" i="7"/>
  <c r="AC110" i="7"/>
  <c r="AB110" i="7"/>
  <c r="AA110" i="7"/>
  <c r="Z110" i="7"/>
  <c r="Y110" i="7"/>
  <c r="X110" i="7"/>
  <c r="W110" i="7"/>
  <c r="V110" i="7"/>
  <c r="U110" i="7"/>
  <c r="T110" i="7"/>
  <c r="S110" i="7"/>
  <c r="R110" i="7"/>
  <c r="Q110" i="7"/>
  <c r="P110" i="7"/>
  <c r="O110" i="7"/>
  <c r="N110" i="7"/>
  <c r="M110" i="7"/>
  <c r="L110" i="7"/>
  <c r="K110" i="7"/>
  <c r="J110" i="7"/>
  <c r="I110" i="7"/>
  <c r="H110" i="7"/>
  <c r="G110" i="7"/>
  <c r="F110" i="7"/>
  <c r="E110" i="7"/>
  <c r="AG109" i="7"/>
  <c r="AF109" i="7"/>
  <c r="AE109" i="7"/>
  <c r="AD109" i="7"/>
  <c r="AC109" i="7"/>
  <c r="AB109" i="7"/>
  <c r="AA109" i="7"/>
  <c r="Z109" i="7"/>
  <c r="Y109" i="7"/>
  <c r="X109" i="7"/>
  <c r="W109" i="7"/>
  <c r="V109" i="7"/>
  <c r="U109" i="7"/>
  <c r="T109" i="7"/>
  <c r="S109" i="7"/>
  <c r="R109" i="7"/>
  <c r="Q109" i="7"/>
  <c r="P109" i="7"/>
  <c r="O109" i="7"/>
  <c r="N109" i="7"/>
  <c r="M109" i="7"/>
  <c r="L109" i="7"/>
  <c r="K109" i="7"/>
  <c r="J109" i="7"/>
  <c r="I109" i="7"/>
  <c r="H109" i="7"/>
  <c r="G109" i="7"/>
  <c r="F109" i="7"/>
  <c r="E109" i="7"/>
  <c r="AG108" i="7"/>
  <c r="AF108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AG107" i="7"/>
  <c r="AF107" i="7"/>
  <c r="AE107" i="7"/>
  <c r="AD107" i="7"/>
  <c r="AC107" i="7"/>
  <c r="AB107" i="7"/>
  <c r="AA107" i="7"/>
  <c r="Z107" i="7"/>
  <c r="Y107" i="7"/>
  <c r="X107" i="7"/>
  <c r="W107" i="7"/>
  <c r="V107" i="7"/>
  <c r="U107" i="7"/>
  <c r="T107" i="7"/>
  <c r="S107" i="7"/>
  <c r="R107" i="7"/>
  <c r="Q107" i="7"/>
  <c r="P107" i="7"/>
  <c r="O107" i="7"/>
  <c r="N107" i="7"/>
  <c r="M107" i="7"/>
  <c r="L107" i="7"/>
  <c r="K107" i="7"/>
  <c r="J107" i="7"/>
  <c r="I107" i="7"/>
  <c r="H107" i="7"/>
  <c r="G107" i="7"/>
  <c r="F107" i="7"/>
  <c r="E107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AG105" i="7"/>
  <c r="AF105" i="7"/>
  <c r="AE105" i="7"/>
  <c r="AD105" i="7"/>
  <c r="AC105" i="7"/>
  <c r="AB105" i="7"/>
  <c r="AA105" i="7"/>
  <c r="Z105" i="7"/>
  <c r="Y105" i="7"/>
  <c r="X105" i="7"/>
  <c r="W105" i="7"/>
  <c r="V105" i="7"/>
  <c r="U105" i="7"/>
  <c r="T105" i="7"/>
  <c r="S105" i="7"/>
  <c r="R105" i="7"/>
  <c r="Q105" i="7"/>
  <c r="P105" i="7"/>
  <c r="O105" i="7"/>
  <c r="N105" i="7"/>
  <c r="M105" i="7"/>
  <c r="L105" i="7"/>
  <c r="K105" i="7"/>
  <c r="J105" i="7"/>
  <c r="I105" i="7"/>
  <c r="H105" i="7"/>
  <c r="G105" i="7"/>
  <c r="F105" i="7"/>
  <c r="E105" i="7"/>
  <c r="AG104" i="7"/>
  <c r="AF104" i="7"/>
  <c r="AE104" i="7"/>
  <c r="AD104" i="7"/>
  <c r="AC104" i="7"/>
  <c r="AB104" i="7"/>
  <c r="AA104" i="7"/>
  <c r="Z104" i="7"/>
  <c r="Y104" i="7"/>
  <c r="X104" i="7"/>
  <c r="W104" i="7"/>
  <c r="V104" i="7"/>
  <c r="U104" i="7"/>
  <c r="T104" i="7"/>
  <c r="S104" i="7"/>
  <c r="R104" i="7"/>
  <c r="Q104" i="7"/>
  <c r="P104" i="7"/>
  <c r="O104" i="7"/>
  <c r="N104" i="7"/>
  <c r="M104" i="7"/>
  <c r="L104" i="7"/>
  <c r="K104" i="7"/>
  <c r="J104" i="7"/>
  <c r="I104" i="7"/>
  <c r="H104" i="7"/>
  <c r="G104" i="7"/>
  <c r="F104" i="7"/>
  <c r="E104" i="7"/>
  <c r="AG103" i="7"/>
  <c r="AF103" i="7"/>
  <c r="AE103" i="7"/>
  <c r="AD103" i="7"/>
  <c r="AC103" i="7"/>
  <c r="AB103" i="7"/>
  <c r="AA103" i="7"/>
  <c r="Z103" i="7"/>
  <c r="Y103" i="7"/>
  <c r="X103" i="7"/>
  <c r="W103" i="7"/>
  <c r="V103" i="7"/>
  <c r="U103" i="7"/>
  <c r="T103" i="7"/>
  <c r="S103" i="7"/>
  <c r="R103" i="7"/>
  <c r="Q103" i="7"/>
  <c r="P103" i="7"/>
  <c r="O103" i="7"/>
  <c r="N103" i="7"/>
  <c r="M103" i="7"/>
  <c r="L103" i="7"/>
  <c r="K103" i="7"/>
  <c r="J103" i="7"/>
  <c r="I103" i="7"/>
  <c r="H103" i="7"/>
  <c r="G103" i="7"/>
  <c r="F103" i="7"/>
  <c r="E103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G101" i="7"/>
  <c r="AF101" i="7"/>
  <c r="AE101" i="7"/>
  <c r="AD101" i="7"/>
  <c r="AC101" i="7"/>
  <c r="AB101" i="7"/>
  <c r="AA101" i="7"/>
  <c r="Z101" i="7"/>
  <c r="Y101" i="7"/>
  <c r="X101" i="7"/>
  <c r="W101" i="7"/>
  <c r="V101" i="7"/>
  <c r="U101" i="7"/>
  <c r="T101" i="7"/>
  <c r="S101" i="7"/>
  <c r="R101" i="7"/>
  <c r="Q101" i="7"/>
  <c r="P101" i="7"/>
  <c r="O101" i="7"/>
  <c r="N101" i="7"/>
  <c r="M101" i="7"/>
  <c r="L101" i="7"/>
  <c r="K101" i="7"/>
  <c r="J101" i="7"/>
  <c r="I101" i="7"/>
  <c r="H101" i="7"/>
  <c r="G101" i="7"/>
  <c r="F101" i="7"/>
  <c r="E101" i="7"/>
  <c r="AG100" i="7"/>
  <c r="AF100" i="7"/>
  <c r="AE100" i="7"/>
  <c r="AD100" i="7"/>
  <c r="AC100" i="7"/>
  <c r="AB100" i="7"/>
  <c r="AA100" i="7"/>
  <c r="Z100" i="7"/>
  <c r="Y100" i="7"/>
  <c r="X100" i="7"/>
  <c r="W100" i="7"/>
  <c r="V100" i="7"/>
  <c r="U100" i="7"/>
  <c r="T100" i="7"/>
  <c r="S100" i="7"/>
  <c r="R100" i="7"/>
  <c r="Q100" i="7"/>
  <c r="P100" i="7"/>
  <c r="O100" i="7"/>
  <c r="N100" i="7"/>
  <c r="M100" i="7"/>
  <c r="L100" i="7"/>
  <c r="K100" i="7"/>
  <c r="J100" i="7"/>
  <c r="I100" i="7"/>
  <c r="H100" i="7"/>
  <c r="G100" i="7"/>
  <c r="F100" i="7"/>
  <c r="E100" i="7"/>
  <c r="AG99" i="7"/>
  <c r="AF99" i="7"/>
  <c r="AE99" i="7"/>
  <c r="AD99" i="7"/>
  <c r="AC99" i="7"/>
  <c r="AB99" i="7"/>
  <c r="AA99" i="7"/>
  <c r="Z99" i="7"/>
  <c r="Y99" i="7"/>
  <c r="X99" i="7"/>
  <c r="W99" i="7"/>
  <c r="V99" i="7"/>
  <c r="U99" i="7"/>
  <c r="T99" i="7"/>
  <c r="S99" i="7"/>
  <c r="R99" i="7"/>
  <c r="Q99" i="7"/>
  <c r="P99" i="7"/>
  <c r="O99" i="7"/>
  <c r="N99" i="7"/>
  <c r="M99" i="7"/>
  <c r="L99" i="7"/>
  <c r="K99" i="7"/>
  <c r="J99" i="7"/>
  <c r="I99" i="7"/>
  <c r="H99" i="7"/>
  <c r="G99" i="7"/>
  <c r="F99" i="7"/>
  <c r="E99" i="7"/>
  <c r="AG98" i="7"/>
  <c r="AF98" i="7"/>
  <c r="AE98" i="7"/>
  <c r="AD98" i="7"/>
  <c r="AC98" i="7"/>
  <c r="AB98" i="7"/>
  <c r="AA98" i="7"/>
  <c r="Z98" i="7"/>
  <c r="Y98" i="7"/>
  <c r="X98" i="7"/>
  <c r="W98" i="7"/>
  <c r="V98" i="7"/>
  <c r="U98" i="7"/>
  <c r="T98" i="7"/>
  <c r="S98" i="7"/>
  <c r="R98" i="7"/>
  <c r="Q98" i="7"/>
  <c r="P98" i="7"/>
  <c r="O98" i="7"/>
  <c r="N98" i="7"/>
  <c r="M98" i="7"/>
  <c r="L98" i="7"/>
  <c r="K98" i="7"/>
  <c r="J98" i="7"/>
  <c r="I98" i="7"/>
  <c r="H98" i="7"/>
  <c r="G98" i="7"/>
  <c r="F98" i="7"/>
  <c r="E98" i="7"/>
  <c r="AG97" i="7"/>
  <c r="AF97" i="7"/>
  <c r="AE97" i="7"/>
  <c r="AD97" i="7"/>
  <c r="AC97" i="7"/>
  <c r="AB97" i="7"/>
  <c r="AA97" i="7"/>
  <c r="Z97" i="7"/>
  <c r="Y97" i="7"/>
  <c r="X97" i="7"/>
  <c r="W97" i="7"/>
  <c r="V97" i="7"/>
  <c r="U97" i="7"/>
  <c r="T97" i="7"/>
  <c r="S97" i="7"/>
  <c r="R97" i="7"/>
  <c r="Q97" i="7"/>
  <c r="P97" i="7"/>
  <c r="O97" i="7"/>
  <c r="N97" i="7"/>
  <c r="M97" i="7"/>
  <c r="L97" i="7"/>
  <c r="K97" i="7"/>
  <c r="J97" i="7"/>
  <c r="I97" i="7"/>
  <c r="H97" i="7"/>
  <c r="G97" i="7"/>
  <c r="F97" i="7"/>
  <c r="E97" i="7"/>
  <c r="AG96" i="7"/>
  <c r="AF96" i="7"/>
  <c r="AE96" i="7"/>
  <c r="AD96" i="7"/>
  <c r="AC96" i="7"/>
  <c r="AB96" i="7"/>
  <c r="AA96" i="7"/>
  <c r="Z96" i="7"/>
  <c r="Y96" i="7"/>
  <c r="X96" i="7"/>
  <c r="W96" i="7"/>
  <c r="V96" i="7"/>
  <c r="U96" i="7"/>
  <c r="T96" i="7"/>
  <c r="S96" i="7"/>
  <c r="R96" i="7"/>
  <c r="Q96" i="7"/>
  <c r="P96" i="7"/>
  <c r="O96" i="7"/>
  <c r="N96" i="7"/>
  <c r="M96" i="7"/>
  <c r="L96" i="7"/>
  <c r="K96" i="7"/>
  <c r="J96" i="7"/>
  <c r="I96" i="7"/>
  <c r="H96" i="7"/>
  <c r="G96" i="7"/>
  <c r="F96" i="7"/>
  <c r="E96" i="7"/>
  <c r="AG95" i="7"/>
  <c r="AF95" i="7"/>
  <c r="AE95" i="7"/>
  <c r="AD95" i="7"/>
  <c r="AC95" i="7"/>
  <c r="AB95" i="7"/>
  <c r="AA95" i="7"/>
  <c r="Z95" i="7"/>
  <c r="Y95" i="7"/>
  <c r="X95" i="7"/>
  <c r="W95" i="7"/>
  <c r="V95" i="7"/>
  <c r="U95" i="7"/>
  <c r="T95" i="7"/>
  <c r="S95" i="7"/>
  <c r="R95" i="7"/>
  <c r="Q95" i="7"/>
  <c r="P95" i="7"/>
  <c r="O95" i="7"/>
  <c r="N95" i="7"/>
  <c r="M95" i="7"/>
  <c r="L95" i="7"/>
  <c r="K95" i="7"/>
  <c r="J95" i="7"/>
  <c r="I95" i="7"/>
  <c r="H95" i="7"/>
  <c r="G95" i="7"/>
  <c r="F95" i="7"/>
  <c r="E95" i="7"/>
  <c r="AG94" i="7"/>
  <c r="AF94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AG93" i="7"/>
  <c r="AF93" i="7"/>
  <c r="AE93" i="7"/>
  <c r="AD93" i="7"/>
  <c r="AC93" i="7"/>
  <c r="AB93" i="7"/>
  <c r="AA93" i="7"/>
  <c r="Z93" i="7"/>
  <c r="Y93" i="7"/>
  <c r="X93" i="7"/>
  <c r="W93" i="7"/>
  <c r="V93" i="7"/>
  <c r="U93" i="7"/>
  <c r="T93" i="7"/>
  <c r="S93" i="7"/>
  <c r="R93" i="7"/>
  <c r="Q93" i="7"/>
  <c r="P93" i="7"/>
  <c r="O93" i="7"/>
  <c r="N93" i="7"/>
  <c r="M93" i="7"/>
  <c r="L93" i="7"/>
  <c r="K93" i="7"/>
  <c r="J93" i="7"/>
  <c r="I93" i="7"/>
  <c r="H93" i="7"/>
  <c r="G93" i="7"/>
  <c r="F93" i="7"/>
  <c r="E93" i="7"/>
  <c r="AG92" i="7"/>
  <c r="AF92" i="7"/>
  <c r="AE92" i="7"/>
  <c r="AD92" i="7"/>
  <c r="AC92" i="7"/>
  <c r="AB92" i="7"/>
  <c r="AA92" i="7"/>
  <c r="Z92" i="7"/>
  <c r="Y92" i="7"/>
  <c r="X92" i="7"/>
  <c r="W92" i="7"/>
  <c r="V92" i="7"/>
  <c r="U92" i="7"/>
  <c r="T92" i="7"/>
  <c r="S92" i="7"/>
  <c r="R92" i="7"/>
  <c r="Q92" i="7"/>
  <c r="P92" i="7"/>
  <c r="O92" i="7"/>
  <c r="N92" i="7"/>
  <c r="M92" i="7"/>
  <c r="L92" i="7"/>
  <c r="K92" i="7"/>
  <c r="J92" i="7"/>
  <c r="I92" i="7"/>
  <c r="H92" i="7"/>
  <c r="G92" i="7"/>
  <c r="F92" i="7"/>
  <c r="E92" i="7"/>
  <c r="AG91" i="7"/>
  <c r="AF91" i="7"/>
  <c r="AE91" i="7"/>
  <c r="AD91" i="7"/>
  <c r="AC91" i="7"/>
  <c r="AB91" i="7"/>
  <c r="AA91" i="7"/>
  <c r="Z91" i="7"/>
  <c r="Y91" i="7"/>
  <c r="X91" i="7"/>
  <c r="W91" i="7"/>
  <c r="V91" i="7"/>
  <c r="U91" i="7"/>
  <c r="T91" i="7"/>
  <c r="S91" i="7"/>
  <c r="R91" i="7"/>
  <c r="Q91" i="7"/>
  <c r="P91" i="7"/>
  <c r="O91" i="7"/>
  <c r="N91" i="7"/>
  <c r="M91" i="7"/>
  <c r="L91" i="7"/>
  <c r="K91" i="7"/>
  <c r="J91" i="7"/>
  <c r="I91" i="7"/>
  <c r="H91" i="7"/>
  <c r="G91" i="7"/>
  <c r="F91" i="7"/>
  <c r="E91" i="7"/>
  <c r="AG90" i="7"/>
  <c r="AF90" i="7"/>
  <c r="AE90" i="7"/>
  <c r="AD90" i="7"/>
  <c r="AC90" i="7"/>
  <c r="AB90" i="7"/>
  <c r="AA90" i="7"/>
  <c r="Z90" i="7"/>
  <c r="Y90" i="7"/>
  <c r="X90" i="7"/>
  <c r="W90" i="7"/>
  <c r="V90" i="7"/>
  <c r="U90" i="7"/>
  <c r="T90" i="7"/>
  <c r="S90" i="7"/>
  <c r="R90" i="7"/>
  <c r="Q90" i="7"/>
  <c r="P90" i="7"/>
  <c r="O90" i="7"/>
  <c r="N90" i="7"/>
  <c r="M90" i="7"/>
  <c r="L90" i="7"/>
  <c r="K90" i="7"/>
  <c r="J90" i="7"/>
  <c r="I90" i="7"/>
  <c r="H90" i="7"/>
  <c r="G90" i="7"/>
  <c r="F90" i="7"/>
  <c r="E90" i="7"/>
  <c r="AG89" i="7"/>
  <c r="AF89" i="7"/>
  <c r="AE89" i="7"/>
  <c r="AD89" i="7"/>
  <c r="AC89" i="7"/>
  <c r="AB89" i="7"/>
  <c r="AA89" i="7"/>
  <c r="Z89" i="7"/>
  <c r="Y89" i="7"/>
  <c r="X89" i="7"/>
  <c r="W89" i="7"/>
  <c r="V89" i="7"/>
  <c r="U89" i="7"/>
  <c r="T89" i="7"/>
  <c r="S89" i="7"/>
  <c r="R89" i="7"/>
  <c r="Q89" i="7"/>
  <c r="P89" i="7"/>
  <c r="O89" i="7"/>
  <c r="N89" i="7"/>
  <c r="M89" i="7"/>
  <c r="L89" i="7"/>
  <c r="K89" i="7"/>
  <c r="J89" i="7"/>
  <c r="I89" i="7"/>
  <c r="H89" i="7"/>
  <c r="G89" i="7"/>
  <c r="F89" i="7"/>
  <c r="E89" i="7"/>
  <c r="AG88" i="7"/>
  <c r="AF88" i="7"/>
  <c r="AE88" i="7"/>
  <c r="AD88" i="7"/>
  <c r="AC88" i="7"/>
  <c r="AB88" i="7"/>
  <c r="AA88" i="7"/>
  <c r="Z88" i="7"/>
  <c r="Y88" i="7"/>
  <c r="X88" i="7"/>
  <c r="W88" i="7"/>
  <c r="V88" i="7"/>
  <c r="U88" i="7"/>
  <c r="T88" i="7"/>
  <c r="S88" i="7"/>
  <c r="R88" i="7"/>
  <c r="Q88" i="7"/>
  <c r="P88" i="7"/>
  <c r="O88" i="7"/>
  <c r="N88" i="7"/>
  <c r="M88" i="7"/>
  <c r="L88" i="7"/>
  <c r="K88" i="7"/>
  <c r="J88" i="7"/>
  <c r="I88" i="7"/>
  <c r="H88" i="7"/>
  <c r="G88" i="7"/>
  <c r="F88" i="7"/>
  <c r="E88" i="7"/>
  <c r="AG87" i="7"/>
  <c r="AF87" i="7"/>
  <c r="AE87" i="7"/>
  <c r="AD87" i="7"/>
  <c r="AC87" i="7"/>
  <c r="AB87" i="7"/>
  <c r="AA87" i="7"/>
  <c r="Z87" i="7"/>
  <c r="Y87" i="7"/>
  <c r="X87" i="7"/>
  <c r="W87" i="7"/>
  <c r="V87" i="7"/>
  <c r="U87" i="7"/>
  <c r="T87" i="7"/>
  <c r="S87" i="7"/>
  <c r="R87" i="7"/>
  <c r="Q87" i="7"/>
  <c r="P87" i="7"/>
  <c r="O87" i="7"/>
  <c r="N87" i="7"/>
  <c r="M87" i="7"/>
  <c r="L87" i="7"/>
  <c r="K87" i="7"/>
  <c r="J87" i="7"/>
  <c r="I87" i="7"/>
  <c r="H87" i="7"/>
  <c r="G87" i="7"/>
  <c r="F87" i="7"/>
  <c r="E87" i="7"/>
  <c r="AG86" i="7"/>
  <c r="AF86" i="7"/>
  <c r="AE86" i="7"/>
  <c r="AD86" i="7"/>
  <c r="AC86" i="7"/>
  <c r="AB86" i="7"/>
  <c r="AA86" i="7"/>
  <c r="Z86" i="7"/>
  <c r="Y86" i="7"/>
  <c r="X86" i="7"/>
  <c r="W86" i="7"/>
  <c r="V86" i="7"/>
  <c r="U86" i="7"/>
  <c r="T86" i="7"/>
  <c r="S86" i="7"/>
  <c r="R86" i="7"/>
  <c r="Q86" i="7"/>
  <c r="P86" i="7"/>
  <c r="O86" i="7"/>
  <c r="N86" i="7"/>
  <c r="M86" i="7"/>
  <c r="L86" i="7"/>
  <c r="K86" i="7"/>
  <c r="J86" i="7"/>
  <c r="I86" i="7"/>
  <c r="H86" i="7"/>
  <c r="G86" i="7"/>
  <c r="F86" i="7"/>
  <c r="E86" i="7"/>
  <c r="AG85" i="7"/>
  <c r="AF85" i="7"/>
  <c r="AE85" i="7"/>
  <c r="AD85" i="7"/>
  <c r="AC85" i="7"/>
  <c r="AB85" i="7"/>
  <c r="AA85" i="7"/>
  <c r="Z85" i="7"/>
  <c r="Y85" i="7"/>
  <c r="X85" i="7"/>
  <c r="W85" i="7"/>
  <c r="V85" i="7"/>
  <c r="U85" i="7"/>
  <c r="T85" i="7"/>
  <c r="S85" i="7"/>
  <c r="R85" i="7"/>
  <c r="Q85" i="7"/>
  <c r="P85" i="7"/>
  <c r="O85" i="7"/>
  <c r="N85" i="7"/>
  <c r="M85" i="7"/>
  <c r="L85" i="7"/>
  <c r="K85" i="7"/>
  <c r="J85" i="7"/>
  <c r="I85" i="7"/>
  <c r="H85" i="7"/>
  <c r="G85" i="7"/>
  <c r="F85" i="7"/>
  <c r="E85" i="7"/>
  <c r="AG84" i="7"/>
  <c r="AF84" i="7"/>
  <c r="AE84" i="7"/>
  <c r="AD84" i="7"/>
  <c r="AC84" i="7"/>
  <c r="AB84" i="7"/>
  <c r="AA84" i="7"/>
  <c r="Z84" i="7"/>
  <c r="Y84" i="7"/>
  <c r="X84" i="7"/>
  <c r="W84" i="7"/>
  <c r="V84" i="7"/>
  <c r="U84" i="7"/>
  <c r="T84" i="7"/>
  <c r="S84" i="7"/>
  <c r="R84" i="7"/>
  <c r="Q84" i="7"/>
  <c r="P84" i="7"/>
  <c r="O84" i="7"/>
  <c r="N84" i="7"/>
  <c r="M84" i="7"/>
  <c r="L84" i="7"/>
  <c r="K84" i="7"/>
  <c r="J84" i="7"/>
  <c r="I84" i="7"/>
  <c r="H84" i="7"/>
  <c r="G84" i="7"/>
  <c r="F84" i="7"/>
  <c r="E84" i="7"/>
  <c r="AG83" i="7"/>
  <c r="AF83" i="7"/>
  <c r="AE83" i="7"/>
  <c r="AD83" i="7"/>
  <c r="AC83" i="7"/>
  <c r="AB83" i="7"/>
  <c r="AA83" i="7"/>
  <c r="Z83" i="7"/>
  <c r="Y83" i="7"/>
  <c r="X83" i="7"/>
  <c r="W83" i="7"/>
  <c r="V83" i="7"/>
  <c r="U83" i="7"/>
  <c r="T83" i="7"/>
  <c r="S83" i="7"/>
  <c r="R83" i="7"/>
  <c r="Q83" i="7"/>
  <c r="P83" i="7"/>
  <c r="O83" i="7"/>
  <c r="N83" i="7"/>
  <c r="M83" i="7"/>
  <c r="L83" i="7"/>
  <c r="K83" i="7"/>
  <c r="J83" i="7"/>
  <c r="I83" i="7"/>
  <c r="H83" i="7"/>
  <c r="G83" i="7"/>
  <c r="F83" i="7"/>
  <c r="E83" i="7"/>
  <c r="AG82" i="7"/>
  <c r="AF82" i="7"/>
  <c r="AE82" i="7"/>
  <c r="AD82" i="7"/>
  <c r="AC82" i="7"/>
  <c r="AB82" i="7"/>
  <c r="AA82" i="7"/>
  <c r="Z82" i="7"/>
  <c r="Y82" i="7"/>
  <c r="X82" i="7"/>
  <c r="W82" i="7"/>
  <c r="V82" i="7"/>
  <c r="U82" i="7"/>
  <c r="T82" i="7"/>
  <c r="S82" i="7"/>
  <c r="R82" i="7"/>
  <c r="Q82" i="7"/>
  <c r="P82" i="7"/>
  <c r="O82" i="7"/>
  <c r="N82" i="7"/>
  <c r="M82" i="7"/>
  <c r="L82" i="7"/>
  <c r="K82" i="7"/>
  <c r="J82" i="7"/>
  <c r="I82" i="7"/>
  <c r="H82" i="7"/>
  <c r="G82" i="7"/>
  <c r="F82" i="7"/>
  <c r="E82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G79" i="7"/>
  <c r="AF79" i="7"/>
  <c r="AE79" i="7"/>
  <c r="AD79" i="7"/>
  <c r="AC79" i="7"/>
  <c r="AB79" i="7"/>
  <c r="AA79" i="7"/>
  <c r="Z79" i="7"/>
  <c r="Y79" i="7"/>
  <c r="X79" i="7"/>
  <c r="W79" i="7"/>
  <c r="V79" i="7"/>
  <c r="U79" i="7"/>
  <c r="T79" i="7"/>
  <c r="S79" i="7"/>
  <c r="R79" i="7"/>
  <c r="Q79" i="7"/>
  <c r="P79" i="7"/>
  <c r="O79" i="7"/>
  <c r="N79" i="7"/>
  <c r="M79" i="7"/>
  <c r="L79" i="7"/>
  <c r="K79" i="7"/>
  <c r="J79" i="7"/>
  <c r="I79" i="7"/>
  <c r="H79" i="7"/>
  <c r="G79" i="7"/>
  <c r="F79" i="7"/>
  <c r="E79" i="7"/>
  <c r="AG78" i="7"/>
  <c r="AF78" i="7"/>
  <c r="AE78" i="7"/>
  <c r="AD78" i="7"/>
  <c r="AC78" i="7"/>
  <c r="AB78" i="7"/>
  <c r="AA78" i="7"/>
  <c r="Z78" i="7"/>
  <c r="Y78" i="7"/>
  <c r="X78" i="7"/>
  <c r="W78" i="7"/>
  <c r="V78" i="7"/>
  <c r="U78" i="7"/>
  <c r="T78" i="7"/>
  <c r="S78" i="7"/>
  <c r="R78" i="7"/>
  <c r="Q78" i="7"/>
  <c r="P78" i="7"/>
  <c r="O78" i="7"/>
  <c r="N78" i="7"/>
  <c r="M78" i="7"/>
  <c r="L78" i="7"/>
  <c r="K78" i="7"/>
  <c r="J78" i="7"/>
  <c r="I78" i="7"/>
  <c r="H78" i="7"/>
  <c r="G78" i="7"/>
  <c r="F78" i="7"/>
  <c r="E78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G76" i="7"/>
  <c r="AF76" i="7"/>
  <c r="AE76" i="7"/>
  <c r="AD76" i="7"/>
  <c r="AC76" i="7"/>
  <c r="AB76" i="7"/>
  <c r="AA76" i="7"/>
  <c r="Z76" i="7"/>
  <c r="Y76" i="7"/>
  <c r="X76" i="7"/>
  <c r="W76" i="7"/>
  <c r="V76" i="7"/>
  <c r="U76" i="7"/>
  <c r="T76" i="7"/>
  <c r="S76" i="7"/>
  <c r="R76" i="7"/>
  <c r="Q76" i="7"/>
  <c r="P76" i="7"/>
  <c r="O76" i="7"/>
  <c r="N76" i="7"/>
  <c r="M76" i="7"/>
  <c r="L76" i="7"/>
  <c r="K76" i="7"/>
  <c r="J76" i="7"/>
  <c r="I76" i="7"/>
  <c r="H76" i="7"/>
  <c r="G76" i="7"/>
  <c r="F76" i="7"/>
  <c r="E76" i="7"/>
  <c r="AG75" i="7"/>
  <c r="AF75" i="7"/>
  <c r="AE75" i="7"/>
  <c r="AD75" i="7"/>
  <c r="AC75" i="7"/>
  <c r="AB75" i="7"/>
  <c r="AA75" i="7"/>
  <c r="Z75" i="7"/>
  <c r="Y75" i="7"/>
  <c r="X75" i="7"/>
  <c r="W75" i="7"/>
  <c r="V75" i="7"/>
  <c r="U75" i="7"/>
  <c r="T75" i="7"/>
  <c r="S75" i="7"/>
  <c r="R75" i="7"/>
  <c r="Q75" i="7"/>
  <c r="P75" i="7"/>
  <c r="O75" i="7"/>
  <c r="N75" i="7"/>
  <c r="M75" i="7"/>
  <c r="L75" i="7"/>
  <c r="K75" i="7"/>
  <c r="J75" i="7"/>
  <c r="I75" i="7"/>
  <c r="H75" i="7"/>
  <c r="G75" i="7"/>
  <c r="F75" i="7"/>
  <c r="E75" i="7"/>
  <c r="AG74" i="7"/>
  <c r="AF74" i="7"/>
  <c r="AE74" i="7"/>
  <c r="AD74" i="7"/>
  <c r="AC74" i="7"/>
  <c r="AB74" i="7"/>
  <c r="AA74" i="7"/>
  <c r="Z74" i="7"/>
  <c r="Y74" i="7"/>
  <c r="X74" i="7"/>
  <c r="W74" i="7"/>
  <c r="V74" i="7"/>
  <c r="U74" i="7"/>
  <c r="T74" i="7"/>
  <c r="S74" i="7"/>
  <c r="R74" i="7"/>
  <c r="Q74" i="7"/>
  <c r="P74" i="7"/>
  <c r="O74" i="7"/>
  <c r="N74" i="7"/>
  <c r="M74" i="7"/>
  <c r="L74" i="7"/>
  <c r="K74" i="7"/>
  <c r="J74" i="7"/>
  <c r="I74" i="7"/>
  <c r="H74" i="7"/>
  <c r="G74" i="7"/>
  <c r="F74" i="7"/>
  <c r="E74" i="7"/>
  <c r="AG73" i="7"/>
  <c r="AF73" i="7"/>
  <c r="AE73" i="7"/>
  <c r="AD73" i="7"/>
  <c r="AC73" i="7"/>
  <c r="AB73" i="7"/>
  <c r="AA73" i="7"/>
  <c r="Z73" i="7"/>
  <c r="Y73" i="7"/>
  <c r="X73" i="7"/>
  <c r="W73" i="7"/>
  <c r="V73" i="7"/>
  <c r="U73" i="7"/>
  <c r="T73" i="7"/>
  <c r="S73" i="7"/>
  <c r="R73" i="7"/>
  <c r="Q73" i="7"/>
  <c r="P73" i="7"/>
  <c r="O73" i="7"/>
  <c r="N73" i="7"/>
  <c r="M73" i="7"/>
  <c r="L73" i="7"/>
  <c r="K73" i="7"/>
  <c r="J73" i="7"/>
  <c r="I73" i="7"/>
  <c r="H73" i="7"/>
  <c r="G73" i="7"/>
  <c r="F73" i="7"/>
  <c r="E73" i="7"/>
  <c r="AG72" i="7"/>
  <c r="AF72" i="7"/>
  <c r="AE72" i="7"/>
  <c r="AD72" i="7"/>
  <c r="AC72" i="7"/>
  <c r="AB72" i="7"/>
  <c r="AA72" i="7"/>
  <c r="Z72" i="7"/>
  <c r="Y72" i="7"/>
  <c r="X72" i="7"/>
  <c r="W72" i="7"/>
  <c r="V72" i="7"/>
  <c r="U72" i="7"/>
  <c r="T72" i="7"/>
  <c r="S72" i="7"/>
  <c r="R72" i="7"/>
  <c r="Q72" i="7"/>
  <c r="P72" i="7"/>
  <c r="O72" i="7"/>
  <c r="N72" i="7"/>
  <c r="M72" i="7"/>
  <c r="L72" i="7"/>
  <c r="K72" i="7"/>
  <c r="J72" i="7"/>
  <c r="I72" i="7"/>
  <c r="H72" i="7"/>
  <c r="G72" i="7"/>
  <c r="F72" i="7"/>
  <c r="E72" i="7"/>
  <c r="AG71" i="7"/>
  <c r="AF71" i="7"/>
  <c r="AE71" i="7"/>
  <c r="AD71" i="7"/>
  <c r="AC71" i="7"/>
  <c r="AB71" i="7"/>
  <c r="AA71" i="7"/>
  <c r="Z71" i="7"/>
  <c r="Y71" i="7"/>
  <c r="X71" i="7"/>
  <c r="W71" i="7"/>
  <c r="V71" i="7"/>
  <c r="U71" i="7"/>
  <c r="T71" i="7"/>
  <c r="S71" i="7"/>
  <c r="R71" i="7"/>
  <c r="Q71" i="7"/>
  <c r="P71" i="7"/>
  <c r="O71" i="7"/>
  <c r="N71" i="7"/>
  <c r="M71" i="7"/>
  <c r="L71" i="7"/>
  <c r="K71" i="7"/>
  <c r="J71" i="7"/>
  <c r="I71" i="7"/>
  <c r="H71" i="7"/>
  <c r="G71" i="7"/>
  <c r="F71" i="7"/>
  <c r="E71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G69" i="7"/>
  <c r="AF69" i="7"/>
  <c r="AE69" i="7"/>
  <c r="AD69" i="7"/>
  <c r="AC69" i="7"/>
  <c r="AB69" i="7"/>
  <c r="AA69" i="7"/>
  <c r="Z69" i="7"/>
  <c r="Y69" i="7"/>
  <c r="X69" i="7"/>
  <c r="W69" i="7"/>
  <c r="V69" i="7"/>
  <c r="U69" i="7"/>
  <c r="T69" i="7"/>
  <c r="S69" i="7"/>
  <c r="R69" i="7"/>
  <c r="Q69" i="7"/>
  <c r="P69" i="7"/>
  <c r="O69" i="7"/>
  <c r="N69" i="7"/>
  <c r="M69" i="7"/>
  <c r="L69" i="7"/>
  <c r="K69" i="7"/>
  <c r="J69" i="7"/>
  <c r="I69" i="7"/>
  <c r="H69" i="7"/>
  <c r="G69" i="7"/>
  <c r="F69" i="7"/>
  <c r="E69" i="7"/>
  <c r="AG68" i="7"/>
  <c r="AF68" i="7"/>
  <c r="AE68" i="7"/>
  <c r="AD68" i="7"/>
  <c r="AC68" i="7"/>
  <c r="AB68" i="7"/>
  <c r="AA68" i="7"/>
  <c r="Z68" i="7"/>
  <c r="Y68" i="7"/>
  <c r="X68" i="7"/>
  <c r="W68" i="7"/>
  <c r="V68" i="7"/>
  <c r="U68" i="7"/>
  <c r="T68" i="7"/>
  <c r="S68" i="7"/>
  <c r="R68" i="7"/>
  <c r="Q68" i="7"/>
  <c r="P68" i="7"/>
  <c r="O68" i="7"/>
  <c r="N68" i="7"/>
  <c r="M68" i="7"/>
  <c r="L68" i="7"/>
  <c r="K68" i="7"/>
  <c r="J68" i="7"/>
  <c r="I68" i="7"/>
  <c r="H68" i="7"/>
  <c r="G68" i="7"/>
  <c r="F68" i="7"/>
  <c r="E68" i="7"/>
  <c r="AG67" i="7"/>
  <c r="AF67" i="7"/>
  <c r="AE67" i="7"/>
  <c r="AD67" i="7"/>
  <c r="AC67" i="7"/>
  <c r="AB67" i="7"/>
  <c r="AA67" i="7"/>
  <c r="Z67" i="7"/>
  <c r="Y67" i="7"/>
  <c r="X67" i="7"/>
  <c r="W67" i="7"/>
  <c r="V67" i="7"/>
  <c r="U67" i="7"/>
  <c r="T67" i="7"/>
  <c r="S67" i="7"/>
  <c r="R67" i="7"/>
  <c r="Q67" i="7"/>
  <c r="P67" i="7"/>
  <c r="O67" i="7"/>
  <c r="N67" i="7"/>
  <c r="M67" i="7"/>
  <c r="L67" i="7"/>
  <c r="K67" i="7"/>
  <c r="J67" i="7"/>
  <c r="I67" i="7"/>
  <c r="H67" i="7"/>
  <c r="G67" i="7"/>
  <c r="F67" i="7"/>
  <c r="E67" i="7"/>
  <c r="AG66" i="7"/>
  <c r="AF66" i="7"/>
  <c r="AE66" i="7"/>
  <c r="AD66" i="7"/>
  <c r="AC66" i="7"/>
  <c r="AB66" i="7"/>
  <c r="AA66" i="7"/>
  <c r="Z66" i="7"/>
  <c r="Y66" i="7"/>
  <c r="X66" i="7"/>
  <c r="W66" i="7"/>
  <c r="V66" i="7"/>
  <c r="U66" i="7"/>
  <c r="T66" i="7"/>
  <c r="S66" i="7"/>
  <c r="R66" i="7"/>
  <c r="Q66" i="7"/>
  <c r="P66" i="7"/>
  <c r="O66" i="7"/>
  <c r="N66" i="7"/>
  <c r="M66" i="7"/>
  <c r="L66" i="7"/>
  <c r="K66" i="7"/>
  <c r="J66" i="7"/>
  <c r="I66" i="7"/>
  <c r="H66" i="7"/>
  <c r="G66" i="7"/>
  <c r="F66" i="7"/>
  <c r="E66" i="7"/>
  <c r="AG65" i="7"/>
  <c r="AF65" i="7"/>
  <c r="AE65" i="7"/>
  <c r="AD65" i="7"/>
  <c r="AC65" i="7"/>
  <c r="AB65" i="7"/>
  <c r="AA65" i="7"/>
  <c r="Z65" i="7"/>
  <c r="Y65" i="7"/>
  <c r="X65" i="7"/>
  <c r="W65" i="7"/>
  <c r="V65" i="7"/>
  <c r="U65" i="7"/>
  <c r="T65" i="7"/>
  <c r="S65" i="7"/>
  <c r="R65" i="7"/>
  <c r="Q65" i="7"/>
  <c r="P65" i="7"/>
  <c r="O65" i="7"/>
  <c r="N65" i="7"/>
  <c r="M65" i="7"/>
  <c r="L65" i="7"/>
  <c r="K65" i="7"/>
  <c r="J65" i="7"/>
  <c r="I65" i="7"/>
  <c r="H65" i="7"/>
  <c r="G65" i="7"/>
  <c r="F65" i="7"/>
  <c r="E65" i="7"/>
  <c r="AG64" i="7"/>
  <c r="AF64" i="7"/>
  <c r="AE64" i="7"/>
  <c r="AD64" i="7"/>
  <c r="AC64" i="7"/>
  <c r="AB64" i="7"/>
  <c r="AA64" i="7"/>
  <c r="Z64" i="7"/>
  <c r="Y64" i="7"/>
  <c r="X64" i="7"/>
  <c r="W64" i="7"/>
  <c r="V64" i="7"/>
  <c r="U64" i="7"/>
  <c r="T64" i="7"/>
  <c r="S64" i="7"/>
  <c r="R64" i="7"/>
  <c r="Q64" i="7"/>
  <c r="P64" i="7"/>
  <c r="O64" i="7"/>
  <c r="N64" i="7"/>
  <c r="M64" i="7"/>
  <c r="L64" i="7"/>
  <c r="K64" i="7"/>
  <c r="J64" i="7"/>
  <c r="I64" i="7"/>
  <c r="H64" i="7"/>
  <c r="G64" i="7"/>
  <c r="F64" i="7"/>
  <c r="E64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G62" i="7"/>
  <c r="AF62" i="7"/>
  <c r="AE62" i="7"/>
  <c r="AD62" i="7"/>
  <c r="AC62" i="7"/>
  <c r="AB62" i="7"/>
  <c r="AA62" i="7"/>
  <c r="Z62" i="7"/>
  <c r="Y62" i="7"/>
  <c r="X62" i="7"/>
  <c r="W62" i="7"/>
  <c r="V62" i="7"/>
  <c r="U62" i="7"/>
  <c r="T62" i="7"/>
  <c r="S62" i="7"/>
  <c r="R62" i="7"/>
  <c r="Q62" i="7"/>
  <c r="P62" i="7"/>
  <c r="O62" i="7"/>
  <c r="N62" i="7"/>
  <c r="M62" i="7"/>
  <c r="L62" i="7"/>
  <c r="K62" i="7"/>
  <c r="J62" i="7"/>
  <c r="I62" i="7"/>
  <c r="H62" i="7"/>
  <c r="G62" i="7"/>
  <c r="F62" i="7"/>
  <c r="E62" i="7"/>
  <c r="AG61" i="7"/>
  <c r="AF61" i="7"/>
  <c r="AE61" i="7"/>
  <c r="AD61" i="7"/>
  <c r="AC61" i="7"/>
  <c r="AB61" i="7"/>
  <c r="AA61" i="7"/>
  <c r="Z61" i="7"/>
  <c r="Y61" i="7"/>
  <c r="X61" i="7"/>
  <c r="W61" i="7"/>
  <c r="V61" i="7"/>
  <c r="U61" i="7"/>
  <c r="T61" i="7"/>
  <c r="S61" i="7"/>
  <c r="R61" i="7"/>
  <c r="Q61" i="7"/>
  <c r="P61" i="7"/>
  <c r="O61" i="7"/>
  <c r="N61" i="7"/>
  <c r="M61" i="7"/>
  <c r="L61" i="7"/>
  <c r="K61" i="7"/>
  <c r="J61" i="7"/>
  <c r="I61" i="7"/>
  <c r="H61" i="7"/>
  <c r="G61" i="7"/>
  <c r="F61" i="7"/>
  <c r="E61" i="7"/>
  <c r="AG60" i="7"/>
  <c r="AF60" i="7"/>
  <c r="AE60" i="7"/>
  <c r="AD60" i="7"/>
  <c r="AC60" i="7"/>
  <c r="AB60" i="7"/>
  <c r="AA60" i="7"/>
  <c r="Z60" i="7"/>
  <c r="Y60" i="7"/>
  <c r="X60" i="7"/>
  <c r="W60" i="7"/>
  <c r="V60" i="7"/>
  <c r="U60" i="7"/>
  <c r="T60" i="7"/>
  <c r="S60" i="7"/>
  <c r="R60" i="7"/>
  <c r="Q60" i="7"/>
  <c r="P60" i="7"/>
  <c r="O60" i="7"/>
  <c r="N60" i="7"/>
  <c r="M60" i="7"/>
  <c r="L60" i="7"/>
  <c r="K60" i="7"/>
  <c r="J60" i="7"/>
  <c r="I60" i="7"/>
  <c r="H60" i="7"/>
  <c r="G60" i="7"/>
  <c r="F60" i="7"/>
  <c r="E60" i="7"/>
  <c r="AG59" i="7"/>
  <c r="AF59" i="7"/>
  <c r="AE59" i="7"/>
  <c r="AD59" i="7"/>
  <c r="AC59" i="7"/>
  <c r="AB59" i="7"/>
  <c r="AA59" i="7"/>
  <c r="Z59" i="7"/>
  <c r="Y59" i="7"/>
  <c r="X59" i="7"/>
  <c r="W59" i="7"/>
  <c r="V59" i="7"/>
  <c r="U59" i="7"/>
  <c r="T59" i="7"/>
  <c r="S59" i="7"/>
  <c r="R59" i="7"/>
  <c r="Q59" i="7"/>
  <c r="P59" i="7"/>
  <c r="O59" i="7"/>
  <c r="N59" i="7"/>
  <c r="M59" i="7"/>
  <c r="L59" i="7"/>
  <c r="K59" i="7"/>
  <c r="J59" i="7"/>
  <c r="I59" i="7"/>
  <c r="H59" i="7"/>
  <c r="G59" i="7"/>
  <c r="F59" i="7"/>
  <c r="E59" i="7"/>
  <c r="AG58" i="7"/>
  <c r="AF58" i="7"/>
  <c r="AE58" i="7"/>
  <c r="AD58" i="7"/>
  <c r="AC58" i="7"/>
  <c r="AB58" i="7"/>
  <c r="AA58" i="7"/>
  <c r="Z58" i="7"/>
  <c r="Y58" i="7"/>
  <c r="X58" i="7"/>
  <c r="W58" i="7"/>
  <c r="V58" i="7"/>
  <c r="U58" i="7"/>
  <c r="T58" i="7"/>
  <c r="S58" i="7"/>
  <c r="R58" i="7"/>
  <c r="Q58" i="7"/>
  <c r="P58" i="7"/>
  <c r="O58" i="7"/>
  <c r="N58" i="7"/>
  <c r="M58" i="7"/>
  <c r="L58" i="7"/>
  <c r="K58" i="7"/>
  <c r="J58" i="7"/>
  <c r="I58" i="7"/>
  <c r="H58" i="7"/>
  <c r="G58" i="7"/>
  <c r="F58" i="7"/>
  <c r="E58" i="7"/>
  <c r="AG57" i="7"/>
  <c r="AF57" i="7"/>
  <c r="AE57" i="7"/>
  <c r="AD57" i="7"/>
  <c r="AC57" i="7"/>
  <c r="AB57" i="7"/>
  <c r="AA57" i="7"/>
  <c r="Z57" i="7"/>
  <c r="Y57" i="7"/>
  <c r="X57" i="7"/>
  <c r="W57" i="7"/>
  <c r="V57" i="7"/>
  <c r="U57" i="7"/>
  <c r="T57" i="7"/>
  <c r="S57" i="7"/>
  <c r="R57" i="7"/>
  <c r="Q57" i="7"/>
  <c r="P57" i="7"/>
  <c r="O57" i="7"/>
  <c r="N57" i="7"/>
  <c r="M57" i="7"/>
  <c r="L57" i="7"/>
  <c r="K57" i="7"/>
  <c r="J57" i="7"/>
  <c r="I57" i="7"/>
  <c r="H57" i="7"/>
  <c r="G57" i="7"/>
  <c r="F57" i="7"/>
  <c r="E57" i="7"/>
  <c r="AG56" i="7"/>
  <c r="AF56" i="7"/>
  <c r="AE56" i="7"/>
  <c r="AD56" i="7"/>
  <c r="AC56" i="7"/>
  <c r="AB56" i="7"/>
  <c r="AA56" i="7"/>
  <c r="Z56" i="7"/>
  <c r="Y56" i="7"/>
  <c r="X56" i="7"/>
  <c r="W56" i="7"/>
  <c r="V56" i="7"/>
  <c r="U56" i="7"/>
  <c r="T56" i="7"/>
  <c r="S56" i="7"/>
  <c r="R56" i="7"/>
  <c r="Q56" i="7"/>
  <c r="P56" i="7"/>
  <c r="O56" i="7"/>
  <c r="N56" i="7"/>
  <c r="M56" i="7"/>
  <c r="L56" i="7"/>
  <c r="K56" i="7"/>
  <c r="J56" i="7"/>
  <c r="I56" i="7"/>
  <c r="H56" i="7"/>
  <c r="G56" i="7"/>
  <c r="F56" i="7"/>
  <c r="E56" i="7"/>
  <c r="AG55" i="7"/>
  <c r="AF55" i="7"/>
  <c r="AE55" i="7"/>
  <c r="AD55" i="7"/>
  <c r="AC55" i="7"/>
  <c r="AB55" i="7"/>
  <c r="AA55" i="7"/>
  <c r="Z55" i="7"/>
  <c r="Y55" i="7"/>
  <c r="X55" i="7"/>
  <c r="W55" i="7"/>
  <c r="V55" i="7"/>
  <c r="U55" i="7"/>
  <c r="T55" i="7"/>
  <c r="S55" i="7"/>
  <c r="R55" i="7"/>
  <c r="Q55" i="7"/>
  <c r="P55" i="7"/>
  <c r="O55" i="7"/>
  <c r="N55" i="7"/>
  <c r="M55" i="7"/>
  <c r="L55" i="7"/>
  <c r="K55" i="7"/>
  <c r="J55" i="7"/>
  <c r="I55" i="7"/>
  <c r="H55" i="7"/>
  <c r="G55" i="7"/>
  <c r="F55" i="7"/>
  <c r="E55" i="7"/>
  <c r="AG54" i="7"/>
  <c r="AF54" i="7"/>
  <c r="AE54" i="7"/>
  <c r="AD54" i="7"/>
  <c r="AC54" i="7"/>
  <c r="AB54" i="7"/>
  <c r="AA54" i="7"/>
  <c r="Z54" i="7"/>
  <c r="Y54" i="7"/>
  <c r="X54" i="7"/>
  <c r="W54" i="7"/>
  <c r="V54" i="7"/>
  <c r="U54" i="7"/>
  <c r="T54" i="7"/>
  <c r="S54" i="7"/>
  <c r="R54" i="7"/>
  <c r="Q54" i="7"/>
  <c r="P54" i="7"/>
  <c r="O54" i="7"/>
  <c r="N54" i="7"/>
  <c r="M54" i="7"/>
  <c r="L54" i="7"/>
  <c r="K54" i="7"/>
  <c r="J54" i="7"/>
  <c r="I54" i="7"/>
  <c r="H54" i="7"/>
  <c r="G54" i="7"/>
  <c r="F54" i="7"/>
  <c r="E54" i="7"/>
  <c r="AG53" i="7"/>
  <c r="AF53" i="7"/>
  <c r="AE53" i="7"/>
  <c r="AD53" i="7"/>
  <c r="AC53" i="7"/>
  <c r="AB53" i="7"/>
  <c r="AA53" i="7"/>
  <c r="Z53" i="7"/>
  <c r="Y53" i="7"/>
  <c r="X53" i="7"/>
  <c r="W53" i="7"/>
  <c r="V53" i="7"/>
  <c r="U53" i="7"/>
  <c r="T53" i="7"/>
  <c r="S53" i="7"/>
  <c r="R53" i="7"/>
  <c r="Q53" i="7"/>
  <c r="P53" i="7"/>
  <c r="O53" i="7"/>
  <c r="N53" i="7"/>
  <c r="M53" i="7"/>
  <c r="L53" i="7"/>
  <c r="K53" i="7"/>
  <c r="J53" i="7"/>
  <c r="I53" i="7"/>
  <c r="H53" i="7"/>
  <c r="G53" i="7"/>
  <c r="F53" i="7"/>
  <c r="E53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AG51" i="7"/>
  <c r="AF51" i="7"/>
  <c r="AE51" i="7"/>
  <c r="AD51" i="7"/>
  <c r="AC51" i="7"/>
  <c r="AB51" i="7"/>
  <c r="AA51" i="7"/>
  <c r="Z51" i="7"/>
  <c r="Y51" i="7"/>
  <c r="X51" i="7"/>
  <c r="W51" i="7"/>
  <c r="V51" i="7"/>
  <c r="U51" i="7"/>
  <c r="T51" i="7"/>
  <c r="S51" i="7"/>
  <c r="R51" i="7"/>
  <c r="Q51" i="7"/>
  <c r="P51" i="7"/>
  <c r="O51" i="7"/>
  <c r="N51" i="7"/>
  <c r="M51" i="7"/>
  <c r="L51" i="7"/>
  <c r="K51" i="7"/>
  <c r="J51" i="7"/>
  <c r="I51" i="7"/>
  <c r="H51" i="7"/>
  <c r="G51" i="7"/>
  <c r="F51" i="7"/>
  <c r="E51" i="7"/>
  <c r="AG50" i="7"/>
  <c r="AF50" i="7"/>
  <c r="AE50" i="7"/>
  <c r="AD50" i="7"/>
  <c r="AC50" i="7"/>
  <c r="AB50" i="7"/>
  <c r="AA50" i="7"/>
  <c r="Z50" i="7"/>
  <c r="Y50" i="7"/>
  <c r="X50" i="7"/>
  <c r="W50" i="7"/>
  <c r="V50" i="7"/>
  <c r="U50" i="7"/>
  <c r="T50" i="7"/>
  <c r="S50" i="7"/>
  <c r="R50" i="7"/>
  <c r="Q50" i="7"/>
  <c r="P50" i="7"/>
  <c r="O50" i="7"/>
  <c r="N50" i="7"/>
  <c r="M50" i="7"/>
  <c r="L50" i="7"/>
  <c r="K50" i="7"/>
  <c r="J50" i="7"/>
  <c r="I50" i="7"/>
  <c r="H50" i="7"/>
  <c r="G50" i="7"/>
  <c r="F50" i="7"/>
  <c r="E50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G48" i="7"/>
  <c r="AF48" i="7"/>
  <c r="AE48" i="7"/>
  <c r="AD48" i="7"/>
  <c r="AC48" i="7"/>
  <c r="AB48" i="7"/>
  <c r="AA48" i="7"/>
  <c r="Z48" i="7"/>
  <c r="Y48" i="7"/>
  <c r="X48" i="7"/>
  <c r="W48" i="7"/>
  <c r="V48" i="7"/>
  <c r="U48" i="7"/>
  <c r="T48" i="7"/>
  <c r="S48" i="7"/>
  <c r="R48" i="7"/>
  <c r="Q48" i="7"/>
  <c r="P48" i="7"/>
  <c r="O48" i="7"/>
  <c r="N48" i="7"/>
  <c r="M48" i="7"/>
  <c r="L48" i="7"/>
  <c r="K48" i="7"/>
  <c r="J48" i="7"/>
  <c r="I48" i="7"/>
  <c r="H48" i="7"/>
  <c r="G48" i="7"/>
  <c r="F48" i="7"/>
  <c r="E48" i="7"/>
  <c r="AG47" i="7"/>
  <c r="AF47" i="7"/>
  <c r="AE47" i="7"/>
  <c r="AD47" i="7"/>
  <c r="AC47" i="7"/>
  <c r="AB47" i="7"/>
  <c r="AA47" i="7"/>
  <c r="Z47" i="7"/>
  <c r="Y47" i="7"/>
  <c r="X47" i="7"/>
  <c r="W47" i="7"/>
  <c r="V47" i="7"/>
  <c r="U47" i="7"/>
  <c r="T47" i="7"/>
  <c r="S47" i="7"/>
  <c r="R47" i="7"/>
  <c r="Q47" i="7"/>
  <c r="P47" i="7"/>
  <c r="O47" i="7"/>
  <c r="N47" i="7"/>
  <c r="M47" i="7"/>
  <c r="L47" i="7"/>
  <c r="K47" i="7"/>
  <c r="J47" i="7"/>
  <c r="I47" i="7"/>
  <c r="H47" i="7"/>
  <c r="G47" i="7"/>
  <c r="F47" i="7"/>
  <c r="E47" i="7"/>
  <c r="AG46" i="7"/>
  <c r="AF46" i="7"/>
  <c r="AE46" i="7"/>
  <c r="AD46" i="7"/>
  <c r="AC46" i="7"/>
  <c r="AB46" i="7"/>
  <c r="AA46" i="7"/>
  <c r="Z46" i="7"/>
  <c r="Y46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AG45" i="7"/>
  <c r="AF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AG44" i="7"/>
  <c r="AF44" i="7"/>
  <c r="AE44" i="7"/>
  <c r="AD44" i="7"/>
  <c r="AC44" i="7"/>
  <c r="AB44" i="7"/>
  <c r="AA44" i="7"/>
  <c r="Z44" i="7"/>
  <c r="Y44" i="7"/>
  <c r="X44" i="7"/>
  <c r="W44" i="7"/>
  <c r="V44" i="7"/>
  <c r="U44" i="7"/>
  <c r="T44" i="7"/>
  <c r="S44" i="7"/>
  <c r="R44" i="7"/>
  <c r="Q44" i="7"/>
  <c r="P44" i="7"/>
  <c r="O44" i="7"/>
  <c r="N44" i="7"/>
  <c r="M44" i="7"/>
  <c r="L44" i="7"/>
  <c r="K44" i="7"/>
  <c r="J44" i="7"/>
  <c r="I44" i="7"/>
  <c r="H44" i="7"/>
  <c r="G44" i="7"/>
  <c r="F44" i="7"/>
  <c r="E44" i="7"/>
  <c r="AG43" i="7"/>
  <c r="AF43" i="7"/>
  <c r="AE43" i="7"/>
  <c r="AD43" i="7"/>
  <c r="AC43" i="7"/>
  <c r="AB43" i="7"/>
  <c r="AA43" i="7"/>
  <c r="Z43" i="7"/>
  <c r="Y43" i="7"/>
  <c r="X43" i="7"/>
  <c r="W43" i="7"/>
  <c r="V43" i="7"/>
  <c r="U43" i="7"/>
  <c r="T43" i="7"/>
  <c r="S43" i="7"/>
  <c r="R43" i="7"/>
  <c r="Q43" i="7"/>
  <c r="P43" i="7"/>
  <c r="O43" i="7"/>
  <c r="N43" i="7"/>
  <c r="M43" i="7"/>
  <c r="L43" i="7"/>
  <c r="K43" i="7"/>
  <c r="J43" i="7"/>
  <c r="I43" i="7"/>
  <c r="H43" i="7"/>
  <c r="G43" i="7"/>
  <c r="F43" i="7"/>
  <c r="E43" i="7"/>
  <c r="AG42" i="7"/>
  <c r="AF42" i="7"/>
  <c r="AE42" i="7"/>
  <c r="AD42" i="7"/>
  <c r="AC42" i="7"/>
  <c r="AB42" i="7"/>
  <c r="AA42" i="7"/>
  <c r="Z42" i="7"/>
  <c r="Y42" i="7"/>
  <c r="X42" i="7"/>
  <c r="W42" i="7"/>
  <c r="V42" i="7"/>
  <c r="U42" i="7"/>
  <c r="T42" i="7"/>
  <c r="S42" i="7"/>
  <c r="R42" i="7"/>
  <c r="Q42" i="7"/>
  <c r="P42" i="7"/>
  <c r="O42" i="7"/>
  <c r="N42" i="7"/>
  <c r="M42" i="7"/>
  <c r="L42" i="7"/>
  <c r="K42" i="7"/>
  <c r="J42" i="7"/>
  <c r="I42" i="7"/>
  <c r="H42" i="7"/>
  <c r="G42" i="7"/>
  <c r="F42" i="7"/>
  <c r="E42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G40" i="7"/>
  <c r="AF40" i="7"/>
  <c r="AE40" i="7"/>
  <c r="AD40" i="7"/>
  <c r="AC40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AG39" i="7"/>
  <c r="AF39" i="7"/>
  <c r="AE39" i="7"/>
  <c r="AD39" i="7"/>
  <c r="AC39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E39" i="7"/>
  <c r="AG38" i="7"/>
  <c r="AF38" i="7"/>
  <c r="AE38" i="7"/>
  <c r="AD38" i="7"/>
  <c r="AC38" i="7"/>
  <c r="AB38" i="7"/>
  <c r="AA38" i="7"/>
  <c r="Z38" i="7"/>
  <c r="Y38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E38" i="7"/>
  <c r="AG37" i="7"/>
  <c r="AF37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AG36" i="7"/>
  <c r="AF36" i="7"/>
  <c r="AE36" i="7"/>
  <c r="AD36" i="7"/>
  <c r="AC36" i="7"/>
  <c r="AB36" i="7"/>
  <c r="AA36" i="7"/>
  <c r="Z36" i="7"/>
  <c r="Y36" i="7"/>
  <c r="X36" i="7"/>
  <c r="W36" i="7"/>
  <c r="V36" i="7"/>
  <c r="U36" i="7"/>
  <c r="T36" i="7"/>
  <c r="S36" i="7"/>
  <c r="R36" i="7"/>
  <c r="Q36" i="7"/>
  <c r="P36" i="7"/>
  <c r="O36" i="7"/>
  <c r="N36" i="7"/>
  <c r="M36" i="7"/>
  <c r="L36" i="7"/>
  <c r="K36" i="7"/>
  <c r="J36" i="7"/>
  <c r="I36" i="7"/>
  <c r="H36" i="7"/>
  <c r="G36" i="7"/>
  <c r="F36" i="7"/>
  <c r="E36" i="7"/>
  <c r="AG35" i="7"/>
  <c r="AF35" i="7"/>
  <c r="AE35" i="7"/>
  <c r="AD35" i="7"/>
  <c r="AC35" i="7"/>
  <c r="AB35" i="7"/>
  <c r="AA35" i="7"/>
  <c r="Z35" i="7"/>
  <c r="Y35" i="7"/>
  <c r="X35" i="7"/>
  <c r="W35" i="7"/>
  <c r="V35" i="7"/>
  <c r="U35" i="7"/>
  <c r="T35" i="7"/>
  <c r="S35" i="7"/>
  <c r="R35" i="7"/>
  <c r="Q35" i="7"/>
  <c r="P35" i="7"/>
  <c r="O35" i="7"/>
  <c r="N35" i="7"/>
  <c r="M35" i="7"/>
  <c r="L35" i="7"/>
  <c r="K35" i="7"/>
  <c r="J35" i="7"/>
  <c r="I35" i="7"/>
  <c r="H35" i="7"/>
  <c r="G35" i="7"/>
  <c r="F35" i="7"/>
  <c r="E35" i="7"/>
  <c r="AG34" i="7"/>
  <c r="AF34" i="7"/>
  <c r="AE34" i="7"/>
  <c r="AD34" i="7"/>
  <c r="AC34" i="7"/>
  <c r="AB34" i="7"/>
  <c r="AA34" i="7"/>
  <c r="Z34" i="7"/>
  <c r="Y34" i="7"/>
  <c r="X34" i="7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G34" i="7"/>
  <c r="F34" i="7"/>
  <c r="E34" i="7"/>
  <c r="AG33" i="7"/>
  <c r="AF33" i="7"/>
  <c r="AE33" i="7"/>
  <c r="AD33" i="7"/>
  <c r="AC33" i="7"/>
  <c r="AB33" i="7"/>
  <c r="AA33" i="7"/>
  <c r="Z33" i="7"/>
  <c r="Y33" i="7"/>
  <c r="X33" i="7"/>
  <c r="W33" i="7"/>
  <c r="V33" i="7"/>
  <c r="U33" i="7"/>
  <c r="T33" i="7"/>
  <c r="S33" i="7"/>
  <c r="R33" i="7"/>
  <c r="Q33" i="7"/>
  <c r="P33" i="7"/>
  <c r="O33" i="7"/>
  <c r="N33" i="7"/>
  <c r="M33" i="7"/>
  <c r="L33" i="7"/>
  <c r="K33" i="7"/>
  <c r="J33" i="7"/>
  <c r="I33" i="7"/>
  <c r="H33" i="7"/>
  <c r="G33" i="7"/>
  <c r="F33" i="7"/>
  <c r="E33" i="7"/>
  <c r="AG32" i="7"/>
  <c r="AF32" i="7"/>
  <c r="AE32" i="7"/>
  <c r="AD32" i="7"/>
  <c r="AC32" i="7"/>
  <c r="AB32" i="7"/>
  <c r="AA32" i="7"/>
  <c r="Z32" i="7"/>
  <c r="Y32" i="7"/>
  <c r="X32" i="7"/>
  <c r="W32" i="7"/>
  <c r="V32" i="7"/>
  <c r="U32" i="7"/>
  <c r="T32" i="7"/>
  <c r="S32" i="7"/>
  <c r="R32" i="7"/>
  <c r="Q32" i="7"/>
  <c r="P32" i="7"/>
  <c r="O32" i="7"/>
  <c r="N32" i="7"/>
  <c r="M32" i="7"/>
  <c r="L32" i="7"/>
  <c r="K32" i="7"/>
  <c r="J32" i="7"/>
  <c r="I32" i="7"/>
  <c r="H32" i="7"/>
  <c r="G32" i="7"/>
  <c r="F32" i="7"/>
  <c r="E32" i="7"/>
  <c r="AG31" i="7"/>
  <c r="AF31" i="7"/>
  <c r="AE31" i="7"/>
  <c r="AD31" i="7"/>
  <c r="AC31" i="7"/>
  <c r="AB31" i="7"/>
  <c r="AA31" i="7"/>
  <c r="Z31" i="7"/>
  <c r="Y31" i="7"/>
  <c r="X31" i="7"/>
  <c r="W31" i="7"/>
  <c r="V31" i="7"/>
  <c r="U31" i="7"/>
  <c r="T31" i="7"/>
  <c r="S31" i="7"/>
  <c r="R31" i="7"/>
  <c r="Q31" i="7"/>
  <c r="P31" i="7"/>
  <c r="O31" i="7"/>
  <c r="N31" i="7"/>
  <c r="M31" i="7"/>
  <c r="L31" i="7"/>
  <c r="K31" i="7"/>
  <c r="J31" i="7"/>
  <c r="I31" i="7"/>
  <c r="H31" i="7"/>
  <c r="G31" i="7"/>
  <c r="F31" i="7"/>
  <c r="E31" i="7"/>
  <c r="AG30" i="7"/>
  <c r="AF30" i="7"/>
  <c r="AE30" i="7"/>
  <c r="AD30" i="7"/>
  <c r="AC30" i="7"/>
  <c r="AB30" i="7"/>
  <c r="AA30" i="7"/>
  <c r="Z30" i="7"/>
  <c r="Y30" i="7"/>
  <c r="X30" i="7"/>
  <c r="W30" i="7"/>
  <c r="V30" i="7"/>
  <c r="U30" i="7"/>
  <c r="T30" i="7"/>
  <c r="S30" i="7"/>
  <c r="R30" i="7"/>
  <c r="Q30" i="7"/>
  <c r="P30" i="7"/>
  <c r="O30" i="7"/>
  <c r="N30" i="7"/>
  <c r="M30" i="7"/>
  <c r="L30" i="7"/>
  <c r="K30" i="7"/>
  <c r="J30" i="7"/>
  <c r="I30" i="7"/>
  <c r="H30" i="7"/>
  <c r="G30" i="7"/>
  <c r="F30" i="7"/>
  <c r="E30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G28" i="7"/>
  <c r="AF28" i="7"/>
  <c r="AE28" i="7"/>
  <c r="AD28" i="7"/>
  <c r="AC28" i="7"/>
  <c r="AB28" i="7"/>
  <c r="AA28" i="7"/>
  <c r="Z28" i="7"/>
  <c r="Y28" i="7"/>
  <c r="X28" i="7"/>
  <c r="W28" i="7"/>
  <c r="V28" i="7"/>
  <c r="U28" i="7"/>
  <c r="T28" i="7"/>
  <c r="S28" i="7"/>
  <c r="R28" i="7"/>
  <c r="Q28" i="7"/>
  <c r="P28" i="7"/>
  <c r="O28" i="7"/>
  <c r="N28" i="7"/>
  <c r="M28" i="7"/>
  <c r="L28" i="7"/>
  <c r="K28" i="7"/>
  <c r="J28" i="7"/>
  <c r="I28" i="7"/>
  <c r="H28" i="7"/>
  <c r="G28" i="7"/>
  <c r="F28" i="7"/>
  <c r="E28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AG26" i="7"/>
  <c r="AF26" i="7"/>
  <c r="AE26" i="7"/>
  <c r="AD26" i="7"/>
  <c r="AC26" i="7"/>
  <c r="AB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N26" i="7"/>
  <c r="M26" i="7"/>
  <c r="L26" i="7"/>
  <c r="K26" i="7"/>
  <c r="J26" i="7"/>
  <c r="I26" i="7"/>
  <c r="H26" i="7"/>
  <c r="G26" i="7"/>
  <c r="F26" i="7"/>
  <c r="E26" i="7"/>
  <c r="AG25" i="7"/>
  <c r="AF25" i="7"/>
  <c r="AE25" i="7"/>
  <c r="AD25" i="7"/>
  <c r="AC25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N25" i="7"/>
  <c r="M25" i="7"/>
  <c r="L25" i="7"/>
  <c r="K25" i="7"/>
  <c r="J25" i="7"/>
  <c r="I25" i="7"/>
  <c r="H25" i="7"/>
  <c r="G25" i="7"/>
  <c r="F25" i="7"/>
  <c r="E25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AG23" i="7"/>
  <c r="AF23" i="7"/>
  <c r="AE23" i="7"/>
  <c r="AD23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AG22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H22" i="7"/>
  <c r="G22" i="7"/>
  <c r="F22" i="7"/>
  <c r="E22" i="7"/>
  <c r="AG21" i="7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N21" i="7"/>
  <c r="M21" i="7"/>
  <c r="L21" i="7"/>
  <c r="K21" i="7"/>
  <c r="J21" i="7"/>
  <c r="I21" i="7"/>
  <c r="H21" i="7"/>
  <c r="G21" i="7"/>
  <c r="F21" i="7"/>
  <c r="E21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H13" i="7"/>
  <c r="G13" i="7"/>
  <c r="F13" i="7"/>
  <c r="E13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H11" i="7"/>
  <c r="G11" i="7"/>
  <c r="F11" i="7"/>
  <c r="E11" i="7"/>
  <c r="AG10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AG8" i="7"/>
  <c r="AF8" i="7"/>
  <c r="AE8" i="7"/>
  <c r="AD8" i="7"/>
  <c r="AC8" i="7"/>
  <c r="AB8" i="7"/>
  <c r="AA8" i="7"/>
  <c r="Z8" i="7"/>
  <c r="Y8" i="7"/>
  <c r="X8" i="7"/>
  <c r="W8" i="7"/>
  <c r="V8" i="7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G8" i="7"/>
  <c r="F8" i="7"/>
  <c r="E8" i="7"/>
  <c r="AG7" i="7"/>
  <c r="AF7" i="7"/>
  <c r="AE7" i="7"/>
  <c r="AD7" i="7"/>
  <c r="AC7" i="7"/>
  <c r="AB7" i="7"/>
  <c r="AA7" i="7"/>
  <c r="Z7" i="7"/>
  <c r="Y7" i="7"/>
  <c r="X7" i="7"/>
  <c r="W7" i="7"/>
  <c r="V7" i="7"/>
  <c r="U7" i="7"/>
  <c r="T7" i="7"/>
  <c r="S7" i="7"/>
  <c r="R7" i="7"/>
  <c r="Q7" i="7"/>
  <c r="P7" i="7"/>
  <c r="O7" i="7"/>
  <c r="N7" i="7"/>
  <c r="M7" i="7"/>
  <c r="L7" i="7"/>
  <c r="K7" i="7"/>
  <c r="J7" i="7"/>
  <c r="I7" i="7"/>
  <c r="H7" i="7"/>
  <c r="G7" i="7"/>
  <c r="F7" i="7"/>
  <c r="E7" i="7"/>
  <c r="AG6" i="7"/>
  <c r="AF6" i="7"/>
  <c r="AE6" i="7"/>
  <c r="AD6" i="7"/>
  <c r="AC6" i="7"/>
  <c r="AB6" i="7"/>
  <c r="AA6" i="7"/>
  <c r="Z6" i="7"/>
  <c r="Y6" i="7"/>
  <c r="X6" i="7"/>
  <c r="W6" i="7"/>
  <c r="V6" i="7"/>
  <c r="U6" i="7"/>
  <c r="T6" i="7"/>
  <c r="S6" i="7"/>
  <c r="R6" i="7"/>
  <c r="Q6" i="7"/>
  <c r="P6" i="7"/>
  <c r="O6" i="7"/>
  <c r="N6" i="7"/>
  <c r="M6" i="7"/>
  <c r="L6" i="7"/>
  <c r="K6" i="7"/>
  <c r="J6" i="7"/>
  <c r="I6" i="7"/>
  <c r="H6" i="7"/>
  <c r="G6" i="7"/>
  <c r="F6" i="7"/>
  <c r="E6" i="7"/>
  <c r="AG5" i="7"/>
  <c r="AF5" i="7"/>
  <c r="AE5" i="7"/>
  <c r="AD5" i="7"/>
  <c r="AC5" i="7"/>
  <c r="AB5" i="7"/>
  <c r="AA5" i="7"/>
  <c r="Z5" i="7"/>
  <c r="Y5" i="7"/>
  <c r="X5" i="7"/>
  <c r="W5" i="7"/>
  <c r="V5" i="7"/>
  <c r="U5" i="7"/>
  <c r="T5" i="7"/>
  <c r="S5" i="7"/>
  <c r="R5" i="7"/>
  <c r="Q5" i="7"/>
  <c r="P5" i="7"/>
  <c r="O5" i="7"/>
  <c r="N5" i="7"/>
  <c r="M5" i="7"/>
  <c r="L5" i="7"/>
  <c r="K5" i="7"/>
  <c r="J5" i="7"/>
  <c r="I5" i="7"/>
  <c r="H5" i="7"/>
  <c r="G5" i="7"/>
  <c r="F5" i="7"/>
  <c r="E5" i="7"/>
  <c r="AG4" i="7"/>
  <c r="AF4" i="7"/>
  <c r="AE4" i="7"/>
  <c r="AD4" i="7"/>
  <c r="AC4" i="7"/>
  <c r="AB4" i="7"/>
  <c r="AA4" i="7"/>
  <c r="Z4" i="7"/>
  <c r="Y4" i="7"/>
  <c r="X4" i="7"/>
  <c r="W4" i="7"/>
  <c r="V4" i="7"/>
  <c r="U4" i="7"/>
  <c r="T4" i="7"/>
  <c r="S4" i="7"/>
  <c r="R4" i="7"/>
  <c r="Q4" i="7"/>
  <c r="P4" i="7"/>
  <c r="O4" i="7"/>
  <c r="N4" i="7"/>
  <c r="M4" i="7"/>
  <c r="L4" i="7"/>
  <c r="K4" i="7"/>
  <c r="J4" i="7"/>
  <c r="I4" i="7"/>
  <c r="H4" i="7"/>
  <c r="G4" i="7"/>
  <c r="F4" i="7"/>
  <c r="E4" i="7"/>
  <c r="AH6" i="7" l="1"/>
  <c r="AH10" i="7"/>
  <c r="AH15" i="7"/>
  <c r="AH27" i="7"/>
  <c r="AH31" i="7"/>
  <c r="AH39" i="7"/>
  <c r="AH51" i="7"/>
  <c r="AH55" i="7"/>
  <c r="AH59" i="7"/>
  <c r="AH63" i="7"/>
  <c r="AH67" i="7"/>
  <c r="AH71" i="7"/>
  <c r="AH75" i="7"/>
  <c r="AH79" i="7"/>
  <c r="AH83" i="7"/>
  <c r="AH87" i="7"/>
  <c r="AH91" i="7"/>
  <c r="AH95" i="7"/>
  <c r="AH99" i="7"/>
  <c r="AH103" i="7"/>
  <c r="AH107" i="7"/>
  <c r="AH111" i="7"/>
  <c r="AH115" i="7"/>
  <c r="AH119" i="7"/>
  <c r="AH123" i="7"/>
  <c r="AH127" i="7"/>
  <c r="AH131" i="7"/>
  <c r="AH135" i="7"/>
  <c r="AH139" i="7"/>
  <c r="AH143" i="7"/>
  <c r="AH147" i="7"/>
  <c r="AH152" i="7"/>
  <c r="AH158" i="7"/>
  <c r="AH162" i="7"/>
  <c r="AH166" i="7"/>
  <c r="AH170" i="7"/>
  <c r="AH174" i="7"/>
  <c r="AH178" i="7"/>
  <c r="AH182" i="7"/>
  <c r="AH186" i="7"/>
  <c r="AH190" i="7"/>
  <c r="AH194" i="7"/>
  <c r="AH198" i="7"/>
  <c r="AH202" i="7"/>
  <c r="AH206" i="7"/>
  <c r="AH211" i="7"/>
  <c r="AH215" i="7"/>
  <c r="AH219" i="7"/>
  <c r="AH223" i="7"/>
  <c r="AH227" i="7"/>
  <c r="AH231" i="7"/>
  <c r="AH235" i="7"/>
  <c r="AH239" i="7"/>
  <c r="AH243" i="7"/>
  <c r="AH247" i="7"/>
  <c r="AH251" i="7"/>
  <c r="AH255" i="7"/>
  <c r="AH19" i="7"/>
  <c r="AH23" i="7"/>
  <c r="AH35" i="7"/>
  <c r="AH43" i="7"/>
  <c r="AH47" i="7"/>
  <c r="AH256" i="7"/>
  <c r="AH7" i="7"/>
  <c r="AH36" i="7"/>
  <c r="AH44" i="7"/>
  <c r="AH56" i="7"/>
  <c r="AH72" i="7"/>
  <c r="AH88" i="7"/>
  <c r="AH100" i="7"/>
  <c r="AH112" i="7"/>
  <c r="AH124" i="7"/>
  <c r="AH5" i="7"/>
  <c r="AH9" i="7"/>
  <c r="AH13" i="7"/>
  <c r="AH18" i="7"/>
  <c r="AH22" i="7"/>
  <c r="AH26" i="7"/>
  <c r="AH30" i="7"/>
  <c r="AH34" i="7"/>
  <c r="AH38" i="7"/>
  <c r="AH42" i="7"/>
  <c r="AH46" i="7"/>
  <c r="AH50" i="7"/>
  <c r="AH54" i="7"/>
  <c r="AH58" i="7"/>
  <c r="AH62" i="7"/>
  <c r="AH66" i="7"/>
  <c r="AH70" i="7"/>
  <c r="AH74" i="7"/>
  <c r="AH78" i="7"/>
  <c r="AH82" i="7"/>
  <c r="AH86" i="7"/>
  <c r="AH90" i="7"/>
  <c r="AH94" i="7"/>
  <c r="AH98" i="7"/>
  <c r="AH102" i="7"/>
  <c r="AH106" i="7"/>
  <c r="AH110" i="7"/>
  <c r="AH114" i="7"/>
  <c r="AH118" i="7"/>
  <c r="AH122" i="7"/>
  <c r="AH126" i="7"/>
  <c r="AH130" i="7"/>
  <c r="AH134" i="7"/>
  <c r="AH138" i="7"/>
  <c r="AH142" i="7"/>
  <c r="AH146" i="7"/>
  <c r="AH151" i="7"/>
  <c r="AH155" i="7"/>
  <c r="AH161" i="7"/>
  <c r="AH165" i="7"/>
  <c r="AH169" i="7"/>
  <c r="AH173" i="7"/>
  <c r="AH177" i="7"/>
  <c r="AH181" i="7"/>
  <c r="AH185" i="7"/>
  <c r="AH189" i="7"/>
  <c r="AH193" i="7"/>
  <c r="AH197" i="7"/>
  <c r="AH201" i="7"/>
  <c r="AH205" i="7"/>
  <c r="AH209" i="7"/>
  <c r="AH214" i="7"/>
  <c r="AH218" i="7"/>
  <c r="AH222" i="7"/>
  <c r="AH226" i="7"/>
  <c r="AH230" i="7"/>
  <c r="AH234" i="7"/>
  <c r="AH238" i="7"/>
  <c r="AH242" i="7"/>
  <c r="AH246" i="7"/>
  <c r="AH250" i="7"/>
  <c r="AH254" i="7"/>
  <c r="AH16" i="7"/>
  <c r="AH24" i="7"/>
  <c r="AH28" i="7"/>
  <c r="AH40" i="7"/>
  <c r="AH48" i="7"/>
  <c r="AH60" i="7"/>
  <c r="AH76" i="7"/>
  <c r="AH84" i="7"/>
  <c r="AH96" i="7"/>
  <c r="AH116" i="7"/>
  <c r="AH128" i="7"/>
  <c r="AH132" i="7"/>
  <c r="AH136" i="7"/>
  <c r="AH140" i="7"/>
  <c r="AH144" i="7"/>
  <c r="AH149" i="7"/>
  <c r="AH153" i="7"/>
  <c r="AH159" i="7"/>
  <c r="AH163" i="7"/>
  <c r="AH167" i="7"/>
  <c r="AH171" i="7"/>
  <c r="AH175" i="7"/>
  <c r="AH179" i="7"/>
  <c r="AH183" i="7"/>
  <c r="AH187" i="7"/>
  <c r="AH191" i="7"/>
  <c r="AH195" i="7"/>
  <c r="AH199" i="7"/>
  <c r="AH203" i="7"/>
  <c r="AH207" i="7"/>
  <c r="AH212" i="7"/>
  <c r="AH216" i="7"/>
  <c r="AH220" i="7"/>
  <c r="AH224" i="7"/>
  <c r="AH228" i="7"/>
  <c r="AH232" i="7"/>
  <c r="AH236" i="7"/>
  <c r="AH240" i="7"/>
  <c r="AH244" i="7"/>
  <c r="AH248" i="7"/>
  <c r="AH252" i="7"/>
  <c r="AH11" i="7"/>
  <c r="AH20" i="7"/>
  <c r="AH32" i="7"/>
  <c r="AH52" i="7"/>
  <c r="AH64" i="7"/>
  <c r="AH68" i="7"/>
  <c r="AH80" i="7"/>
  <c r="AH92" i="7"/>
  <c r="AH104" i="7"/>
  <c r="AH108" i="7"/>
  <c r="AH120" i="7"/>
  <c r="AH4" i="7"/>
  <c r="AH8" i="7"/>
  <c r="AH12" i="7"/>
  <c r="AH17" i="7"/>
  <c r="AH21" i="7"/>
  <c r="AH25" i="7"/>
  <c r="AH29" i="7"/>
  <c r="AH33" i="7"/>
  <c r="AH37" i="7"/>
  <c r="AH41" i="7"/>
  <c r="AH45" i="7"/>
  <c r="AH49" i="7"/>
  <c r="AH53" i="7"/>
  <c r="AH57" i="7"/>
  <c r="AH61" i="7"/>
  <c r="AH65" i="7"/>
  <c r="AH69" i="7"/>
  <c r="AH73" i="7"/>
  <c r="AH77" i="7"/>
  <c r="AH81" i="7"/>
  <c r="AH85" i="7"/>
  <c r="AH89" i="7"/>
  <c r="AH93" i="7"/>
  <c r="AH97" i="7"/>
  <c r="AH101" i="7"/>
  <c r="AH105" i="7"/>
  <c r="AH109" i="7"/>
  <c r="AH113" i="7"/>
  <c r="AH117" i="7"/>
  <c r="AH121" i="7"/>
  <c r="AH125" i="7"/>
  <c r="AH129" i="7"/>
  <c r="AH133" i="7"/>
  <c r="AH137" i="7"/>
  <c r="AH141" i="7"/>
  <c r="AH145" i="7"/>
  <c r="AH150" i="7"/>
  <c r="AH154" i="7"/>
  <c r="AH160" i="7"/>
  <c r="AH164" i="7"/>
  <c r="AH168" i="7"/>
  <c r="AH172" i="7"/>
  <c r="AH176" i="7"/>
  <c r="AH180" i="7"/>
  <c r="AH184" i="7"/>
  <c r="AH188" i="7"/>
  <c r="AH192" i="7"/>
  <c r="AH196" i="7"/>
  <c r="AH200" i="7"/>
  <c r="AH204" i="7"/>
  <c r="AH208" i="7"/>
  <c r="AH213" i="7"/>
  <c r="AH217" i="7"/>
  <c r="AH221" i="7"/>
  <c r="AH225" i="7"/>
  <c r="AH229" i="7"/>
  <c r="AH233" i="7"/>
  <c r="AH237" i="7"/>
  <c r="AH241" i="7"/>
  <c r="AH245" i="7"/>
  <c r="AH249" i="7"/>
  <c r="AH253" i="7"/>
  <c r="AH257" i="7"/>
  <c r="Z4" i="21"/>
  <c r="S5" i="21"/>
  <c r="F6" i="21"/>
  <c r="AC7" i="21"/>
  <c r="L8" i="21"/>
  <c r="AF8" i="21"/>
  <c r="S9" i="21"/>
  <c r="E12" i="21"/>
  <c r="M12" i="21"/>
  <c r="Q12" i="21"/>
  <c r="U12" i="21"/>
  <c r="AC12" i="21"/>
  <c r="AG12" i="21"/>
  <c r="H13" i="21"/>
  <c r="L13" i="21"/>
  <c r="P13" i="21"/>
  <c r="T13" i="21"/>
  <c r="X13" i="21"/>
  <c r="AF13" i="21"/>
  <c r="G14" i="21"/>
  <c r="K14" i="21"/>
  <c r="O14" i="21"/>
  <c r="S14" i="21"/>
  <c r="W14" i="21"/>
  <c r="AA14" i="21"/>
  <c r="E16" i="21"/>
  <c r="U16" i="21"/>
  <c r="H17" i="21"/>
  <c r="X17" i="21"/>
  <c r="K18" i="21"/>
  <c r="AA18" i="21"/>
  <c r="AD19" i="21"/>
  <c r="Q20" i="21"/>
  <c r="AG20" i="21"/>
  <c r="T21" i="21"/>
  <c r="G22" i="21"/>
  <c r="W22" i="21"/>
  <c r="J23" i="21"/>
  <c r="Z23" i="21"/>
  <c r="M24" i="21"/>
  <c r="AC24" i="21"/>
  <c r="P25" i="21"/>
  <c r="AF25" i="21"/>
  <c r="S26" i="21"/>
  <c r="F27" i="21"/>
  <c r="L29" i="21"/>
  <c r="O30" i="21"/>
  <c r="E32" i="21"/>
  <c r="U32" i="21"/>
  <c r="H33" i="21"/>
  <c r="X33" i="21"/>
  <c r="E4" i="21"/>
  <c r="M4" i="21"/>
  <c r="Q4" i="21"/>
  <c r="U4" i="21"/>
  <c r="AC4" i="21"/>
  <c r="AG4" i="21"/>
  <c r="F5" i="21"/>
  <c r="J5" i="21"/>
  <c r="Z5" i="21"/>
  <c r="AD5" i="21"/>
  <c r="E6" i="21"/>
  <c r="M6" i="21"/>
  <c r="Q6" i="21"/>
  <c r="U6" i="21"/>
  <c r="AC6" i="21"/>
  <c r="AG6" i="21"/>
  <c r="H7" i="21"/>
  <c r="L7" i="21"/>
  <c r="P7" i="21"/>
  <c r="T7" i="21"/>
  <c r="X7" i="21"/>
  <c r="AF7" i="21"/>
  <c r="G8" i="21"/>
  <c r="K8" i="21"/>
  <c r="O8" i="21"/>
  <c r="S8" i="21"/>
  <c r="W8" i="21"/>
  <c r="AA8" i="21"/>
  <c r="F9" i="21"/>
  <c r="J9" i="21"/>
  <c r="Z9" i="21"/>
  <c r="AD9" i="21"/>
  <c r="E10" i="21"/>
  <c r="M10" i="21"/>
  <c r="Q10" i="21"/>
  <c r="U10" i="21"/>
  <c r="AC10" i="21"/>
  <c r="AG10" i="21"/>
  <c r="H12" i="21"/>
  <c r="L12" i="21"/>
  <c r="P12" i="21"/>
  <c r="T12" i="21"/>
  <c r="X12" i="21"/>
  <c r="AF12" i="21"/>
  <c r="G13" i="21"/>
  <c r="K13" i="21"/>
  <c r="O13" i="21"/>
  <c r="S13" i="21"/>
  <c r="W13" i="21"/>
  <c r="AA13" i="21"/>
  <c r="F14" i="21"/>
  <c r="J14" i="21"/>
  <c r="Z14" i="21"/>
  <c r="AD14" i="21"/>
  <c r="E15" i="21"/>
  <c r="M15" i="21"/>
  <c r="Q15" i="21"/>
  <c r="U15" i="21"/>
  <c r="AC15" i="21"/>
  <c r="AG15" i="21"/>
  <c r="H16" i="21"/>
  <c r="L16" i="21"/>
  <c r="P16" i="21"/>
  <c r="T16" i="21"/>
  <c r="X16" i="21"/>
  <c r="AF16" i="21"/>
  <c r="G17" i="21"/>
  <c r="K17" i="21"/>
  <c r="O17" i="21"/>
  <c r="S17" i="21"/>
  <c r="W17" i="21"/>
  <c r="AA17" i="21"/>
  <c r="F18" i="21"/>
  <c r="J18" i="21"/>
  <c r="Z18" i="21"/>
  <c r="AB18" i="21" s="1"/>
  <c r="AD18" i="21"/>
  <c r="E19" i="21"/>
  <c r="M19" i="21"/>
  <c r="Q19" i="21"/>
  <c r="U19" i="21"/>
  <c r="AC19" i="21"/>
  <c r="AG19" i="21"/>
  <c r="H20" i="21"/>
  <c r="L20" i="21"/>
  <c r="P20" i="21"/>
  <c r="T20" i="21"/>
  <c r="X20" i="21"/>
  <c r="AF20" i="21"/>
  <c r="G21" i="21"/>
  <c r="K21" i="21"/>
  <c r="O21" i="21"/>
  <c r="S21" i="21"/>
  <c r="W21" i="21"/>
  <c r="AA21" i="21"/>
  <c r="F22" i="21"/>
  <c r="J22" i="21"/>
  <c r="Z22" i="21"/>
  <c r="AD22" i="21"/>
  <c r="E23" i="21"/>
  <c r="M23" i="21"/>
  <c r="Q23" i="21"/>
  <c r="U23" i="21"/>
  <c r="AC23" i="21"/>
  <c r="AG23" i="21"/>
  <c r="H24" i="21"/>
  <c r="L24" i="21"/>
  <c r="P24" i="21"/>
  <c r="T24" i="21"/>
  <c r="X24" i="21"/>
  <c r="AF24" i="21"/>
  <c r="G25" i="21"/>
  <c r="K25" i="21"/>
  <c r="O25" i="21"/>
  <c r="S25" i="21"/>
  <c r="W25" i="21"/>
  <c r="AA25" i="21"/>
  <c r="F26" i="21"/>
  <c r="J26" i="21"/>
  <c r="Z26" i="21"/>
  <c r="AD26" i="21"/>
  <c r="E27" i="21"/>
  <c r="M27" i="21"/>
  <c r="Q27" i="21"/>
  <c r="U27" i="21"/>
  <c r="AC27" i="21"/>
  <c r="AG27" i="21"/>
  <c r="H28" i="21"/>
  <c r="L28" i="21"/>
  <c r="P28" i="21"/>
  <c r="T28" i="21"/>
  <c r="X28" i="21"/>
  <c r="AF28" i="21"/>
  <c r="G29" i="21"/>
  <c r="K29" i="21"/>
  <c r="O29" i="21"/>
  <c r="S29" i="21"/>
  <c r="W29" i="21"/>
  <c r="AA29" i="21"/>
  <c r="F30" i="21"/>
  <c r="J30" i="21"/>
  <c r="Z30" i="21"/>
  <c r="AD30" i="21"/>
  <c r="E31" i="21"/>
  <c r="M31" i="21"/>
  <c r="Q31" i="21"/>
  <c r="U31" i="21"/>
  <c r="AC31" i="21"/>
  <c r="AG31" i="21"/>
  <c r="H32" i="21"/>
  <c r="L32" i="21"/>
  <c r="P32" i="21"/>
  <c r="T32" i="21"/>
  <c r="X32" i="21"/>
  <c r="AF32" i="21"/>
  <c r="G33" i="21"/>
  <c r="K33" i="21"/>
  <c r="O33" i="21"/>
  <c r="S33" i="21"/>
  <c r="W33" i="21"/>
  <c r="AA33" i="21"/>
  <c r="AD4" i="21"/>
  <c r="G5" i="21"/>
  <c r="W5" i="21"/>
  <c r="J6" i="21"/>
  <c r="Z6" i="21"/>
  <c r="M7" i="21"/>
  <c r="P8" i="21"/>
  <c r="O9" i="21"/>
  <c r="F10" i="21"/>
  <c r="J15" i="21"/>
  <c r="AD15" i="21"/>
  <c r="AE15" i="21" s="1"/>
  <c r="Q16" i="21"/>
  <c r="AG16" i="21"/>
  <c r="T17" i="21"/>
  <c r="G18" i="21"/>
  <c r="W18" i="21"/>
  <c r="J19" i="21"/>
  <c r="Z19" i="21"/>
  <c r="M20" i="21"/>
  <c r="AC20" i="21"/>
  <c r="P21" i="21"/>
  <c r="AF21" i="21"/>
  <c r="S22" i="21"/>
  <c r="F23" i="21"/>
  <c r="L25" i="21"/>
  <c r="O26" i="21"/>
  <c r="E28" i="21"/>
  <c r="U28" i="21"/>
  <c r="H29" i="21"/>
  <c r="X29" i="21"/>
  <c r="K30" i="21"/>
  <c r="AA30" i="21"/>
  <c r="AD31" i="21"/>
  <c r="Q32" i="21"/>
  <c r="AG32" i="21"/>
  <c r="T33" i="21"/>
  <c r="F4" i="21"/>
  <c r="K5" i="21"/>
  <c r="AA5" i="21"/>
  <c r="AD6" i="21"/>
  <c r="U7" i="21"/>
  <c r="AG7" i="21"/>
  <c r="T8" i="21"/>
  <c r="G9" i="21"/>
  <c r="W9" i="21"/>
  <c r="AD10" i="21"/>
  <c r="F15" i="21"/>
  <c r="AC16" i="21"/>
  <c r="L17" i="21"/>
  <c r="AF17" i="21"/>
  <c r="S18" i="21"/>
  <c r="U20" i="21"/>
  <c r="H21" i="21"/>
  <c r="O22" i="21"/>
  <c r="AD23" i="21"/>
  <c r="Q24" i="21"/>
  <c r="AG24" i="21"/>
  <c r="T25" i="21"/>
  <c r="G26" i="21"/>
  <c r="W26" i="21"/>
  <c r="J27" i="21"/>
  <c r="Z27" i="21"/>
  <c r="M28" i="21"/>
  <c r="AC28" i="21"/>
  <c r="P29" i="21"/>
  <c r="AF29" i="21"/>
  <c r="S30" i="21"/>
  <c r="F31" i="21"/>
  <c r="AC32" i="21"/>
  <c r="P33" i="21"/>
  <c r="J4" i="21"/>
  <c r="O5" i="21"/>
  <c r="E7" i="21"/>
  <c r="Q7" i="21"/>
  <c r="H8" i="21"/>
  <c r="X8" i="21"/>
  <c r="K9" i="21"/>
  <c r="AA9" i="21"/>
  <c r="J10" i="21"/>
  <c r="Z10" i="21"/>
  <c r="Z15" i="21"/>
  <c r="M16" i="21"/>
  <c r="P17" i="21"/>
  <c r="O18" i="21"/>
  <c r="F19" i="21"/>
  <c r="E20" i="21"/>
  <c r="L21" i="21"/>
  <c r="X21" i="21"/>
  <c r="K22" i="21"/>
  <c r="AA22" i="21"/>
  <c r="E24" i="21"/>
  <c r="U24" i="21"/>
  <c r="H25" i="21"/>
  <c r="X25" i="21"/>
  <c r="K26" i="21"/>
  <c r="AA26" i="21"/>
  <c r="AD27" i="21"/>
  <c r="Q28" i="21"/>
  <c r="AG28" i="21"/>
  <c r="T29" i="21"/>
  <c r="G30" i="21"/>
  <c r="W30" i="21"/>
  <c r="J31" i="21"/>
  <c r="Z31" i="21"/>
  <c r="M32" i="21"/>
  <c r="L33" i="21"/>
  <c r="AF33" i="21"/>
  <c r="G4" i="21"/>
  <c r="O4" i="21"/>
  <c r="W4" i="21"/>
  <c r="H5" i="21"/>
  <c r="P5" i="21"/>
  <c r="X5" i="21"/>
  <c r="AF5" i="21"/>
  <c r="K6" i="21"/>
  <c r="S6" i="21"/>
  <c r="AA6" i="21"/>
  <c r="F7" i="21"/>
  <c r="AD7" i="21"/>
  <c r="Q8" i="21"/>
  <c r="AG8" i="21"/>
  <c r="L9" i="21"/>
  <c r="T9" i="21"/>
  <c r="G10" i="21"/>
  <c r="O10" i="21"/>
  <c r="W10" i="21"/>
  <c r="G15" i="21"/>
  <c r="O15" i="21"/>
  <c r="W15" i="21"/>
  <c r="J16" i="21"/>
  <c r="AD16" i="21"/>
  <c r="Q17" i="21"/>
  <c r="AG17" i="21"/>
  <c r="L18" i="21"/>
  <c r="T18" i="21"/>
  <c r="G19" i="21"/>
  <c r="O19" i="21"/>
  <c r="W19" i="21"/>
  <c r="J20" i="21"/>
  <c r="Z20" i="21"/>
  <c r="E21" i="21"/>
  <c r="M21" i="21"/>
  <c r="U21" i="21"/>
  <c r="AC21" i="21"/>
  <c r="H22" i="21"/>
  <c r="P22" i="21"/>
  <c r="X22" i="21"/>
  <c r="AF22" i="21"/>
  <c r="K23" i="21"/>
  <c r="S23" i="21"/>
  <c r="AA23" i="21"/>
  <c r="F24" i="21"/>
  <c r="AD24" i="21"/>
  <c r="Q25" i="21"/>
  <c r="AG25" i="21"/>
  <c r="L26" i="21"/>
  <c r="T26" i="21"/>
  <c r="G27" i="21"/>
  <c r="O27" i="21"/>
  <c r="W27" i="21"/>
  <c r="J28" i="21"/>
  <c r="Z28" i="21"/>
  <c r="E29" i="21"/>
  <c r="M29" i="21"/>
  <c r="U29" i="21"/>
  <c r="V29" i="21" s="1"/>
  <c r="AC29" i="21"/>
  <c r="H30" i="21"/>
  <c r="P30" i="21"/>
  <c r="X30" i="21"/>
  <c r="Y30" i="21" s="1"/>
  <c r="AF30" i="21"/>
  <c r="K31" i="21"/>
  <c r="S31" i="21"/>
  <c r="AA31" i="21"/>
  <c r="AB31" i="21" s="1"/>
  <c r="F32" i="21"/>
  <c r="AD32" i="21"/>
  <c r="Q33" i="21"/>
  <c r="AG33" i="21"/>
  <c r="K4" i="21"/>
  <c r="S4" i="21"/>
  <c r="AA4" i="21"/>
  <c r="AB4" i="21" s="1"/>
  <c r="L5" i="21"/>
  <c r="T5" i="21"/>
  <c r="G6" i="21"/>
  <c r="O6" i="21"/>
  <c r="W6" i="21"/>
  <c r="J7" i="21"/>
  <c r="Z7" i="21"/>
  <c r="E8" i="21"/>
  <c r="M8" i="21"/>
  <c r="U8" i="21"/>
  <c r="AC8" i="21"/>
  <c r="H9" i="21"/>
  <c r="P9" i="21"/>
  <c r="X9" i="21"/>
  <c r="AF9" i="21"/>
  <c r="K10" i="21"/>
  <c r="S10" i="21"/>
  <c r="AA10" i="21"/>
  <c r="F12" i="21"/>
  <c r="J12" i="21"/>
  <c r="Z12" i="21"/>
  <c r="AD12" i="21"/>
  <c r="E13" i="21"/>
  <c r="M13" i="21"/>
  <c r="Q13" i="21"/>
  <c r="U13" i="21"/>
  <c r="AC13" i="21"/>
  <c r="AG13" i="21"/>
  <c r="H14" i="21"/>
  <c r="L14" i="21"/>
  <c r="P14" i="21"/>
  <c r="T14" i="21"/>
  <c r="X14" i="21"/>
  <c r="AF14" i="21"/>
  <c r="K15" i="21"/>
  <c r="S15" i="21"/>
  <c r="AA15" i="21"/>
  <c r="F16" i="21"/>
  <c r="Z16" i="21"/>
  <c r="E17" i="21"/>
  <c r="M17" i="21"/>
  <c r="U17" i="21"/>
  <c r="AC17" i="21"/>
  <c r="H18" i="21"/>
  <c r="P18" i="21"/>
  <c r="X18" i="21"/>
  <c r="AF18" i="21"/>
  <c r="K19" i="21"/>
  <c r="S19" i="21"/>
  <c r="AA19" i="21"/>
  <c r="F20" i="21"/>
  <c r="AD20" i="21"/>
  <c r="AE20" i="21" s="1"/>
  <c r="Q21" i="21"/>
  <c r="AG21" i="21"/>
  <c r="L22" i="21"/>
  <c r="T22" i="21"/>
  <c r="G23" i="21"/>
  <c r="O23" i="21"/>
  <c r="W23" i="21"/>
  <c r="J24" i="21"/>
  <c r="Z24" i="21"/>
  <c r="E25" i="21"/>
  <c r="M25" i="21"/>
  <c r="U25" i="21"/>
  <c r="AC25" i="21"/>
  <c r="H26" i="21"/>
  <c r="P26" i="21"/>
  <c r="X26" i="21"/>
  <c r="AF26" i="21"/>
  <c r="K27" i="21"/>
  <c r="S27" i="21"/>
  <c r="AA27" i="21"/>
  <c r="F28" i="21"/>
  <c r="AD28" i="21"/>
  <c r="Q29" i="21"/>
  <c r="AG29" i="21"/>
  <c r="L30" i="21"/>
  <c r="T30" i="21"/>
  <c r="G31" i="21"/>
  <c r="O31" i="21"/>
  <c r="W31" i="21"/>
  <c r="J32" i="21"/>
  <c r="Z32" i="21"/>
  <c r="E33" i="21"/>
  <c r="M33" i="21"/>
  <c r="U33" i="21"/>
  <c r="AC33" i="21"/>
  <c r="H4" i="21"/>
  <c r="L4" i="21"/>
  <c r="P4" i="21"/>
  <c r="T4" i="21"/>
  <c r="X4" i="21"/>
  <c r="AF4" i="21"/>
  <c r="E5" i="21"/>
  <c r="M5" i="21"/>
  <c r="Q5" i="21"/>
  <c r="U5" i="21"/>
  <c r="AC5" i="21"/>
  <c r="AG5" i="21"/>
  <c r="H6" i="21"/>
  <c r="L6" i="21"/>
  <c r="P6" i="21"/>
  <c r="T6" i="21"/>
  <c r="X6" i="21"/>
  <c r="AF6" i="21"/>
  <c r="G7" i="21"/>
  <c r="K7" i="21"/>
  <c r="O7" i="21"/>
  <c r="S7" i="21"/>
  <c r="V7" i="21" s="1"/>
  <c r="W7" i="21"/>
  <c r="AA7" i="21"/>
  <c r="F8" i="21"/>
  <c r="J8" i="21"/>
  <c r="N8" i="21" s="1"/>
  <c r="Z8" i="21"/>
  <c r="AD8" i="21"/>
  <c r="E9" i="21"/>
  <c r="M9" i="21"/>
  <c r="Q9" i="21"/>
  <c r="U9" i="21"/>
  <c r="AC9" i="21"/>
  <c r="AE9" i="21" s="1"/>
  <c r="AG9" i="21"/>
  <c r="H10" i="21"/>
  <c r="L10" i="21"/>
  <c r="P10" i="21"/>
  <c r="T10" i="21"/>
  <c r="X10" i="21"/>
  <c r="AF10" i="21"/>
  <c r="G12" i="21"/>
  <c r="K12" i="21"/>
  <c r="N12" i="21" s="1"/>
  <c r="O12" i="21"/>
  <c r="S12" i="21"/>
  <c r="W12" i="21"/>
  <c r="AA12" i="21"/>
  <c r="F13" i="21"/>
  <c r="J13" i="21"/>
  <c r="Z13" i="21"/>
  <c r="AB13" i="21" s="1"/>
  <c r="AD13" i="21"/>
  <c r="E14" i="21"/>
  <c r="M14" i="21"/>
  <c r="Q14" i="21"/>
  <c r="U14" i="21"/>
  <c r="AC14" i="21"/>
  <c r="AG14" i="21"/>
  <c r="H15" i="21"/>
  <c r="L15" i="21"/>
  <c r="P15" i="21"/>
  <c r="T15" i="21"/>
  <c r="X15" i="21"/>
  <c r="AF15" i="21"/>
  <c r="G16" i="21"/>
  <c r="K16" i="21"/>
  <c r="O16" i="21"/>
  <c r="S16" i="21"/>
  <c r="W16" i="21"/>
  <c r="AA16" i="21"/>
  <c r="F17" i="21"/>
  <c r="J17" i="21"/>
  <c r="Z17" i="21"/>
  <c r="AD17" i="21"/>
  <c r="E18" i="21"/>
  <c r="M18" i="21"/>
  <c r="Q18" i="21"/>
  <c r="U18" i="21"/>
  <c r="AC18" i="21"/>
  <c r="AE18" i="21" s="1"/>
  <c r="AG18" i="21"/>
  <c r="H19" i="21"/>
  <c r="L19" i="21"/>
  <c r="P19" i="21"/>
  <c r="T19" i="21"/>
  <c r="X19" i="21"/>
  <c r="AF19" i="21"/>
  <c r="G20" i="21"/>
  <c r="K20" i="21"/>
  <c r="O20" i="21"/>
  <c r="S20" i="21"/>
  <c r="W20" i="21"/>
  <c r="AA20" i="21"/>
  <c r="F21" i="21"/>
  <c r="J21" i="21"/>
  <c r="Z21" i="21"/>
  <c r="AB21" i="21" s="1"/>
  <c r="AD21" i="21"/>
  <c r="E22" i="21"/>
  <c r="M22" i="21"/>
  <c r="Q22" i="21"/>
  <c r="U22" i="21"/>
  <c r="AC22" i="21"/>
  <c r="AG22" i="21"/>
  <c r="H23" i="21"/>
  <c r="L23" i="21"/>
  <c r="P23" i="21"/>
  <c r="T23" i="21"/>
  <c r="X23" i="21"/>
  <c r="AF23" i="21"/>
  <c r="G24" i="21"/>
  <c r="K24" i="21"/>
  <c r="O24" i="21"/>
  <c r="S24" i="21"/>
  <c r="V24" i="21" s="1"/>
  <c r="W24" i="21"/>
  <c r="AA24" i="21"/>
  <c r="F25" i="21"/>
  <c r="J25" i="21"/>
  <c r="Z25" i="21"/>
  <c r="AD25" i="21"/>
  <c r="E26" i="21"/>
  <c r="M26" i="21"/>
  <c r="Q26" i="21"/>
  <c r="U26" i="21"/>
  <c r="AC26" i="21"/>
  <c r="AE26" i="21" s="1"/>
  <c r="AG26" i="21"/>
  <c r="H27" i="21"/>
  <c r="L27" i="21"/>
  <c r="P27" i="21"/>
  <c r="T27" i="21"/>
  <c r="X27" i="21"/>
  <c r="AF27" i="21"/>
  <c r="G28" i="21"/>
  <c r="K28" i="21"/>
  <c r="O28" i="21"/>
  <c r="S28" i="21"/>
  <c r="W28" i="21"/>
  <c r="AA28" i="21"/>
  <c r="F29" i="21"/>
  <c r="J29" i="21"/>
  <c r="Z29" i="21"/>
  <c r="AB29" i="21" s="1"/>
  <c r="AD29" i="21"/>
  <c r="E30" i="21"/>
  <c r="M30" i="21"/>
  <c r="Q30" i="21"/>
  <c r="U30" i="21"/>
  <c r="AC30" i="21"/>
  <c r="AE30" i="21" s="1"/>
  <c r="AG30" i="21"/>
  <c r="H31" i="21"/>
  <c r="L31" i="21"/>
  <c r="P31" i="21"/>
  <c r="T31" i="21"/>
  <c r="X31" i="21"/>
  <c r="AF31" i="21"/>
  <c r="G32" i="21"/>
  <c r="K32" i="21"/>
  <c r="O32" i="21"/>
  <c r="S32" i="21"/>
  <c r="W32" i="21"/>
  <c r="AA32" i="21"/>
  <c r="F33" i="21"/>
  <c r="J33" i="21"/>
  <c r="N33" i="21" s="1"/>
  <c r="Z33" i="21"/>
  <c r="AD33" i="21"/>
  <c r="E34" i="21"/>
  <c r="M34" i="21"/>
  <c r="Q34" i="21"/>
  <c r="U34" i="21"/>
  <c r="AC34" i="21"/>
  <c r="AG34" i="21"/>
  <c r="G35" i="21"/>
  <c r="K35" i="21"/>
  <c r="S35" i="21"/>
  <c r="W35" i="21"/>
  <c r="AA35" i="21"/>
  <c r="F36" i="21"/>
  <c r="J36" i="21"/>
  <c r="Z36" i="21"/>
  <c r="AD36" i="21"/>
  <c r="F37" i="21"/>
  <c r="J37" i="21"/>
  <c r="Z37" i="21"/>
  <c r="AD37" i="21"/>
  <c r="G38" i="21"/>
  <c r="K38" i="21"/>
  <c r="O38" i="21"/>
  <c r="S38" i="21"/>
  <c r="W38" i="21"/>
  <c r="AA38" i="21"/>
  <c r="H34" i="21"/>
  <c r="L34" i="21"/>
  <c r="P34" i="21"/>
  <c r="T34" i="21"/>
  <c r="X34" i="21"/>
  <c r="AF34" i="21"/>
  <c r="F35" i="21"/>
  <c r="J35" i="21"/>
  <c r="Z35" i="21"/>
  <c r="AB35" i="21" s="1"/>
  <c r="AD35" i="21"/>
  <c r="E36" i="21"/>
  <c r="M36" i="21"/>
  <c r="Q36" i="21"/>
  <c r="U36" i="21"/>
  <c r="AC36" i="21"/>
  <c r="AG36" i="21"/>
  <c r="M37" i="21"/>
  <c r="U37" i="21"/>
  <c r="AC37" i="21"/>
  <c r="AG37" i="21"/>
  <c r="F38" i="21"/>
  <c r="J38" i="21"/>
  <c r="Z38" i="21"/>
  <c r="AD38" i="21"/>
  <c r="G39" i="21"/>
  <c r="K39" i="21"/>
  <c r="O39" i="21"/>
  <c r="S39" i="21"/>
  <c r="W39" i="21"/>
  <c r="AA39" i="21"/>
  <c r="H39" i="21"/>
  <c r="L39" i="21"/>
  <c r="P39" i="21"/>
  <c r="T39" i="21"/>
  <c r="X39" i="21"/>
  <c r="AF39" i="21"/>
  <c r="F34" i="21"/>
  <c r="J34" i="21"/>
  <c r="Z34" i="21"/>
  <c r="AD34" i="21"/>
  <c r="H35" i="21"/>
  <c r="L35" i="21"/>
  <c r="P35" i="21"/>
  <c r="R35" i="21" s="1"/>
  <c r="T35" i="21"/>
  <c r="X35" i="21"/>
  <c r="AF35" i="21"/>
  <c r="G36" i="21"/>
  <c r="K36" i="21"/>
  <c r="O36" i="21"/>
  <c r="S36" i="21"/>
  <c r="W36" i="21"/>
  <c r="AA36" i="21"/>
  <c r="G37" i="21"/>
  <c r="S37" i="21"/>
  <c r="W37" i="21"/>
  <c r="AA37" i="21"/>
  <c r="H38" i="21"/>
  <c r="L38" i="21"/>
  <c r="P38" i="21"/>
  <c r="T38" i="21"/>
  <c r="X38" i="21"/>
  <c r="AF38" i="21"/>
  <c r="E39" i="21"/>
  <c r="M39" i="21"/>
  <c r="Q39" i="21"/>
  <c r="U39" i="21"/>
  <c r="AC39" i="21"/>
  <c r="AG39" i="21"/>
  <c r="G34" i="21"/>
  <c r="I34" i="21" s="1"/>
  <c r="K34" i="21"/>
  <c r="O34" i="21"/>
  <c r="S34" i="21"/>
  <c r="W34" i="21"/>
  <c r="Y34" i="21" s="1"/>
  <c r="AA34" i="21"/>
  <c r="M35" i="21"/>
  <c r="U35" i="21"/>
  <c r="V35" i="21" s="1"/>
  <c r="AC35" i="21"/>
  <c r="H36" i="21"/>
  <c r="L36" i="21"/>
  <c r="P36" i="21"/>
  <c r="T36" i="21"/>
  <c r="X36" i="21"/>
  <c r="AF36" i="21"/>
  <c r="H37" i="21"/>
  <c r="L37" i="21"/>
  <c r="N37" i="21" s="1"/>
  <c r="P37" i="21"/>
  <c r="R37" i="21" s="1"/>
  <c r="T37" i="21"/>
  <c r="X37" i="21"/>
  <c r="AF37" i="21"/>
  <c r="E38" i="21"/>
  <c r="M38" i="21"/>
  <c r="Q38" i="21"/>
  <c r="U38" i="21"/>
  <c r="AC38" i="21"/>
  <c r="AE38" i="21" s="1"/>
  <c r="AG38" i="21"/>
  <c r="F39" i="21"/>
  <c r="J39" i="21"/>
  <c r="N39" i="21" s="1"/>
  <c r="Z39" i="21"/>
  <c r="AD39" i="21"/>
  <c r="AE39" i="21" s="1"/>
  <c r="AB23" i="21"/>
  <c r="AE24" i="21"/>
  <c r="Y26" i="21"/>
  <c r="N38" i="21"/>
  <c r="AE5" i="21"/>
  <c r="AB8" i="21"/>
  <c r="AE14" i="21"/>
  <c r="V20" i="21"/>
  <c r="AE22" i="21"/>
  <c r="I6" i="21"/>
  <c r="Y21" i="21"/>
  <c r="O4" i="19"/>
  <c r="AE4" i="19"/>
  <c r="E5" i="19"/>
  <c r="I5" i="19"/>
  <c r="M5" i="19"/>
  <c r="Q5" i="19"/>
  <c r="U5" i="19"/>
  <c r="Y5" i="19"/>
  <c r="AC5" i="19"/>
  <c r="AG5" i="19"/>
  <c r="G6" i="19"/>
  <c r="K6" i="19"/>
  <c r="O6" i="19"/>
  <c r="S6" i="19"/>
  <c r="W6" i="19"/>
  <c r="AA6" i="19"/>
  <c r="AE6" i="19"/>
  <c r="E7" i="19"/>
  <c r="I7" i="19"/>
  <c r="M7" i="19"/>
  <c r="Q7" i="19"/>
  <c r="U7" i="19"/>
  <c r="Y7" i="19"/>
  <c r="AC7" i="19"/>
  <c r="AG7" i="19"/>
  <c r="G8" i="19"/>
  <c r="K8" i="19"/>
  <c r="O8" i="19"/>
  <c r="S8" i="19"/>
  <c r="W8" i="19"/>
  <c r="AA8" i="19"/>
  <c r="AE8" i="19"/>
  <c r="E10" i="19"/>
  <c r="I10" i="19"/>
  <c r="M10" i="19"/>
  <c r="Q10" i="19"/>
  <c r="U10" i="19"/>
  <c r="Y10" i="19"/>
  <c r="AC10" i="19"/>
  <c r="AG10" i="19"/>
  <c r="G11" i="19"/>
  <c r="K11" i="19"/>
  <c r="O11" i="19"/>
  <c r="S11" i="19"/>
  <c r="W11" i="19"/>
  <c r="AA11" i="19"/>
  <c r="AE11" i="19"/>
  <c r="E12" i="19"/>
  <c r="I12" i="19"/>
  <c r="M12" i="19"/>
  <c r="Q12" i="19"/>
  <c r="U12" i="19"/>
  <c r="Y12" i="19"/>
  <c r="AC12" i="19"/>
  <c r="AG12" i="19"/>
  <c r="G13" i="19"/>
  <c r="K13" i="19"/>
  <c r="O13" i="19"/>
  <c r="S13" i="19"/>
  <c r="W13" i="19"/>
  <c r="AA13" i="19"/>
  <c r="AE13" i="19"/>
  <c r="E14" i="19"/>
  <c r="I14" i="19"/>
  <c r="M14" i="19"/>
  <c r="Q14" i="19"/>
  <c r="U14" i="19"/>
  <c r="Y14" i="19"/>
  <c r="AC14" i="19"/>
  <c r="AG14" i="19"/>
  <c r="G15" i="19"/>
  <c r="K15" i="19"/>
  <c r="O15" i="19"/>
  <c r="S15" i="19"/>
  <c r="W15" i="19"/>
  <c r="AA15" i="19"/>
  <c r="AE15" i="19"/>
  <c r="E16" i="19"/>
  <c r="I16" i="19"/>
  <c r="M16" i="19"/>
  <c r="Q16" i="19"/>
  <c r="U16" i="19"/>
  <c r="Y16" i="19"/>
  <c r="AC16" i="19"/>
  <c r="AG16" i="19"/>
  <c r="G19" i="19"/>
  <c r="K19" i="19"/>
  <c r="O19" i="19"/>
  <c r="S19" i="19"/>
  <c r="W19" i="19"/>
  <c r="AA19" i="19"/>
  <c r="AE19" i="19"/>
  <c r="E20" i="19"/>
  <c r="I20" i="19"/>
  <c r="M20" i="19"/>
  <c r="Q20" i="19"/>
  <c r="U20" i="19"/>
  <c r="Y20" i="19"/>
  <c r="AC20" i="19"/>
  <c r="AG20" i="19"/>
  <c r="G21" i="19"/>
  <c r="K21" i="19"/>
  <c r="O21" i="19"/>
  <c r="S21" i="19"/>
  <c r="W21" i="19"/>
  <c r="AA21" i="19"/>
  <c r="AE21" i="19"/>
  <c r="E22" i="19"/>
  <c r="I22" i="19"/>
  <c r="M22" i="19"/>
  <c r="Q22" i="19"/>
  <c r="U22" i="19"/>
  <c r="Y22" i="19"/>
  <c r="AC22" i="19"/>
  <c r="AG22" i="19"/>
  <c r="G23" i="19"/>
  <c r="K23" i="19"/>
  <c r="O23" i="19"/>
  <c r="S23" i="19"/>
  <c r="W23" i="19"/>
  <c r="AA23" i="19"/>
  <c r="AE23" i="19"/>
  <c r="E24" i="19"/>
  <c r="I24" i="19"/>
  <c r="M24" i="19"/>
  <c r="Q24" i="19"/>
  <c r="U24" i="19"/>
  <c r="Y24" i="19"/>
  <c r="AC24" i="19"/>
  <c r="AG24" i="19"/>
  <c r="G25" i="19"/>
  <c r="K25" i="19"/>
  <c r="O25" i="19"/>
  <c r="S25" i="19"/>
  <c r="W25" i="19"/>
  <c r="AA25" i="19"/>
  <c r="AE25" i="19"/>
  <c r="E26" i="19"/>
  <c r="I26" i="19"/>
  <c r="M26" i="19"/>
  <c r="Q26" i="19"/>
  <c r="U26" i="19"/>
  <c r="Y26" i="19"/>
  <c r="AC26" i="19"/>
  <c r="AG26" i="19"/>
  <c r="G27" i="19"/>
  <c r="K27" i="19"/>
  <c r="O27" i="19"/>
  <c r="S27" i="19"/>
  <c r="W27" i="19"/>
  <c r="AA27" i="19"/>
  <c r="AE27" i="19"/>
  <c r="E28" i="19"/>
  <c r="I28" i="19"/>
  <c r="M28" i="19"/>
  <c r="Q28" i="19"/>
  <c r="U28" i="19"/>
  <c r="Y28" i="19"/>
  <c r="AC28" i="19"/>
  <c r="AG28" i="19"/>
  <c r="G29" i="19"/>
  <c r="K29" i="19"/>
  <c r="O29" i="19"/>
  <c r="S29" i="19"/>
  <c r="W29" i="19"/>
  <c r="AA29" i="19"/>
  <c r="AE29" i="19"/>
  <c r="E30" i="19"/>
  <c r="I30" i="19"/>
  <c r="M30" i="19"/>
  <c r="Q30" i="19"/>
  <c r="U30" i="19"/>
  <c r="Y30" i="19"/>
  <c r="AC30" i="19"/>
  <c r="AG30" i="19"/>
  <c r="G31" i="19"/>
  <c r="K31" i="19"/>
  <c r="O31" i="19"/>
  <c r="S31" i="19"/>
  <c r="W31" i="19"/>
  <c r="AA31" i="19"/>
  <c r="AE31" i="19"/>
  <c r="E32" i="19"/>
  <c r="I32" i="19"/>
  <c r="M32" i="19"/>
  <c r="Q32" i="19"/>
  <c r="U32" i="19"/>
  <c r="Y32" i="19"/>
  <c r="AC32" i="19"/>
  <c r="AG32" i="19"/>
  <c r="G33" i="19"/>
  <c r="K33" i="19"/>
  <c r="O33" i="19"/>
  <c r="S33" i="19"/>
  <c r="W33" i="19"/>
  <c r="AA33" i="19"/>
  <c r="AE33" i="19"/>
  <c r="E34" i="19"/>
  <c r="I34" i="19"/>
  <c r="M34" i="19"/>
  <c r="Q34" i="19"/>
  <c r="U34" i="19"/>
  <c r="Y34" i="19"/>
  <c r="AC34" i="19"/>
  <c r="AG34" i="19"/>
  <c r="G35" i="19"/>
  <c r="K35" i="19"/>
  <c r="O35" i="19"/>
  <c r="S35" i="19"/>
  <c r="W35" i="19"/>
  <c r="AA35" i="19"/>
  <c r="AE35" i="19"/>
  <c r="E36" i="19"/>
  <c r="I36" i="19"/>
  <c r="M36" i="19"/>
  <c r="Q36" i="19"/>
  <c r="U36" i="19"/>
  <c r="Y36" i="19"/>
  <c r="AC36" i="19"/>
  <c r="AG36" i="19"/>
  <c r="G37" i="19"/>
  <c r="K37" i="19"/>
  <c r="O37" i="19"/>
  <c r="S37" i="19"/>
  <c r="W37" i="19"/>
  <c r="AA37" i="19"/>
  <c r="AE37" i="19"/>
  <c r="E38" i="19"/>
  <c r="I38" i="19"/>
  <c r="M38" i="19"/>
  <c r="Q38" i="19"/>
  <c r="U38" i="19"/>
  <c r="Y38" i="19"/>
  <c r="AC38" i="19"/>
  <c r="AG38" i="19"/>
  <c r="G39" i="19"/>
  <c r="K39" i="19"/>
  <c r="O39" i="19"/>
  <c r="S39" i="19"/>
  <c r="W39" i="19"/>
  <c r="AA39" i="19"/>
  <c r="AE39" i="19"/>
  <c r="E40" i="19"/>
  <c r="I40" i="19"/>
  <c r="M40" i="19"/>
  <c r="Q40" i="19"/>
  <c r="U40" i="19"/>
  <c r="Y40" i="19"/>
  <c r="AC40" i="19"/>
  <c r="AG40" i="19"/>
  <c r="G41" i="19"/>
  <c r="K41" i="19"/>
  <c r="O41" i="19"/>
  <c r="S41" i="19"/>
  <c r="W41" i="19"/>
  <c r="AA41" i="19"/>
  <c r="AE41" i="19"/>
  <c r="E42" i="19"/>
  <c r="I42" i="19"/>
  <c r="M42" i="19"/>
  <c r="Q42" i="19"/>
  <c r="U42" i="19"/>
  <c r="Y42" i="19"/>
  <c r="AC42" i="19"/>
  <c r="AG42" i="19"/>
  <c r="G43" i="19"/>
  <c r="K43" i="19"/>
  <c r="O43" i="19"/>
  <c r="S43" i="19"/>
  <c r="W43" i="19"/>
  <c r="AA43" i="19"/>
  <c r="AE43" i="19"/>
  <c r="E44" i="19"/>
  <c r="I44" i="19"/>
  <c r="M44" i="19"/>
  <c r="Q44" i="19"/>
  <c r="U44" i="19"/>
  <c r="Y44" i="19"/>
  <c r="AC44" i="19"/>
  <c r="AG44" i="19"/>
  <c r="G45" i="19"/>
  <c r="K45" i="19"/>
  <c r="O45" i="19"/>
  <c r="S45" i="19"/>
  <c r="W45" i="19"/>
  <c r="AA45" i="19"/>
  <c r="AE45" i="19"/>
  <c r="E46" i="19"/>
  <c r="I46" i="19"/>
  <c r="M46" i="19"/>
  <c r="Q46" i="19"/>
  <c r="U46" i="19"/>
  <c r="Y46" i="19"/>
  <c r="AC46" i="19"/>
  <c r="AG46" i="19"/>
  <c r="G47" i="19"/>
  <c r="K47" i="19"/>
  <c r="O47" i="19"/>
  <c r="S47" i="19"/>
  <c r="W47" i="19"/>
  <c r="AA47" i="19"/>
  <c r="AE47" i="19"/>
  <c r="E48" i="19"/>
  <c r="I48" i="19"/>
  <c r="M48" i="19"/>
  <c r="Q48" i="19"/>
  <c r="U48" i="19"/>
  <c r="Y48" i="19"/>
  <c r="AC48" i="19"/>
  <c r="AG48" i="19"/>
  <c r="G49" i="19"/>
  <c r="K49" i="19"/>
  <c r="O49" i="19"/>
  <c r="S49" i="19"/>
  <c r="W49" i="19"/>
  <c r="AA49" i="19"/>
  <c r="AE49" i="19"/>
  <c r="E50" i="19"/>
  <c r="I50" i="19"/>
  <c r="M50" i="19"/>
  <c r="Q50" i="19"/>
  <c r="U50" i="19"/>
  <c r="Y50" i="19"/>
  <c r="AC50" i="19"/>
  <c r="AG50" i="19"/>
  <c r="G51" i="19"/>
  <c r="K51" i="19"/>
  <c r="O51" i="19"/>
  <c r="S51" i="19"/>
  <c r="W51" i="19"/>
  <c r="AA51" i="19"/>
  <c r="AE51" i="19"/>
  <c r="E52" i="19"/>
  <c r="I52" i="19"/>
  <c r="M52" i="19"/>
  <c r="Q52" i="19"/>
  <c r="U52" i="19"/>
  <c r="Y52" i="19"/>
  <c r="AC52" i="19"/>
  <c r="AG52" i="19"/>
  <c r="G53" i="19"/>
  <c r="K53" i="19"/>
  <c r="O53" i="19"/>
  <c r="S53" i="19"/>
  <c r="W53" i="19"/>
  <c r="AA53" i="19"/>
  <c r="AE53" i="19"/>
  <c r="E54" i="19"/>
  <c r="I54" i="19"/>
  <c r="M54" i="19"/>
  <c r="Q54" i="19"/>
  <c r="U54" i="19"/>
  <c r="Y54" i="19"/>
  <c r="AC54" i="19"/>
  <c r="AG54" i="19"/>
  <c r="G55" i="19"/>
  <c r="K55" i="19"/>
  <c r="O55" i="19"/>
  <c r="S55" i="19"/>
  <c r="W55" i="19"/>
  <c r="AA55" i="19"/>
  <c r="AE55" i="19"/>
  <c r="E56" i="19"/>
  <c r="I56" i="19"/>
  <c r="M56" i="19"/>
  <c r="Q56" i="19"/>
  <c r="U56" i="19"/>
  <c r="Y56" i="19"/>
  <c r="AC56" i="19"/>
  <c r="AG56" i="19"/>
  <c r="G57" i="19"/>
  <c r="K57" i="19"/>
  <c r="O57" i="19"/>
  <c r="S57" i="19"/>
  <c r="W57" i="19"/>
  <c r="AA57" i="19"/>
  <c r="AE57" i="19"/>
  <c r="E58" i="19"/>
  <c r="I58" i="19"/>
  <c r="M58" i="19"/>
  <c r="Q58" i="19"/>
  <c r="U58" i="19"/>
  <c r="Y58" i="19"/>
  <c r="AC58" i="19"/>
  <c r="AG58" i="19"/>
  <c r="G59" i="19"/>
  <c r="K59" i="19"/>
  <c r="O59" i="19"/>
  <c r="S59" i="19"/>
  <c r="W59" i="19"/>
  <c r="AA59" i="19"/>
  <c r="AE59" i="19"/>
  <c r="E60" i="19"/>
  <c r="I60" i="19"/>
  <c r="M60" i="19"/>
  <c r="Q60" i="19"/>
  <c r="U60" i="19"/>
  <c r="Y60" i="19"/>
  <c r="AC60" i="19"/>
  <c r="AG60" i="19"/>
  <c r="G61" i="19"/>
  <c r="K61" i="19"/>
  <c r="O61" i="19"/>
  <c r="S61" i="19"/>
  <c r="W61" i="19"/>
  <c r="AA61" i="19"/>
  <c r="AE61" i="19"/>
  <c r="E62" i="19"/>
  <c r="I62" i="19"/>
  <c r="M62" i="19"/>
  <c r="Q62" i="19"/>
  <c r="U62" i="19"/>
  <c r="Y62" i="19"/>
  <c r="AC62" i="19"/>
  <c r="AG62" i="19"/>
  <c r="G63" i="19"/>
  <c r="K63" i="19"/>
  <c r="O63" i="19"/>
  <c r="S63" i="19"/>
  <c r="W63" i="19"/>
  <c r="AA63" i="19"/>
  <c r="AE63" i="19"/>
  <c r="E64" i="19"/>
  <c r="I64" i="19"/>
  <c r="M64" i="19"/>
  <c r="Q64" i="19"/>
  <c r="U64" i="19"/>
  <c r="Y64" i="19"/>
  <c r="AC64" i="19"/>
  <c r="AG64" i="19"/>
  <c r="S4" i="19"/>
  <c r="H4" i="19"/>
  <c r="L4" i="19"/>
  <c r="P4" i="19"/>
  <c r="T4" i="19"/>
  <c r="X4" i="19"/>
  <c r="AB4" i="19"/>
  <c r="AF4" i="19"/>
  <c r="F5" i="19"/>
  <c r="J5" i="19"/>
  <c r="N5" i="19"/>
  <c r="R5" i="19"/>
  <c r="V5" i="19"/>
  <c r="Z5" i="19"/>
  <c r="AD5" i="19"/>
  <c r="H6" i="19"/>
  <c r="L6" i="19"/>
  <c r="P6" i="19"/>
  <c r="T6" i="19"/>
  <c r="X6" i="19"/>
  <c r="AB6" i="19"/>
  <c r="AF6" i="19"/>
  <c r="F7" i="19"/>
  <c r="J7" i="19"/>
  <c r="N7" i="19"/>
  <c r="R7" i="19"/>
  <c r="V7" i="19"/>
  <c r="Z7" i="19"/>
  <c r="AD7" i="19"/>
  <c r="H8" i="19"/>
  <c r="L8" i="19"/>
  <c r="P8" i="19"/>
  <c r="T8" i="19"/>
  <c r="X8" i="19"/>
  <c r="AB8" i="19"/>
  <c r="AF8" i="19"/>
  <c r="F10" i="19"/>
  <c r="J10" i="19"/>
  <c r="N10" i="19"/>
  <c r="R10" i="19"/>
  <c r="V10" i="19"/>
  <c r="Z10" i="19"/>
  <c r="AD10" i="19"/>
  <c r="H11" i="19"/>
  <c r="L11" i="19"/>
  <c r="P11" i="19"/>
  <c r="T11" i="19"/>
  <c r="X11" i="19"/>
  <c r="AB11" i="19"/>
  <c r="AF11" i="19"/>
  <c r="F12" i="19"/>
  <c r="J12" i="19"/>
  <c r="N12" i="19"/>
  <c r="R12" i="19"/>
  <c r="V12" i="19"/>
  <c r="Z12" i="19"/>
  <c r="AD12" i="19"/>
  <c r="H13" i="19"/>
  <c r="L13" i="19"/>
  <c r="P13" i="19"/>
  <c r="T13" i="19"/>
  <c r="X13" i="19"/>
  <c r="AB13" i="19"/>
  <c r="AF13" i="19"/>
  <c r="F14" i="19"/>
  <c r="J14" i="19"/>
  <c r="N14" i="19"/>
  <c r="R14" i="19"/>
  <c r="V14" i="19"/>
  <c r="Z14" i="19"/>
  <c r="AD14" i="19"/>
  <c r="H15" i="19"/>
  <c r="L15" i="19"/>
  <c r="P15" i="19"/>
  <c r="T15" i="19"/>
  <c r="X15" i="19"/>
  <c r="AB15" i="19"/>
  <c r="AF15" i="19"/>
  <c r="F16" i="19"/>
  <c r="J16" i="19"/>
  <c r="N16" i="19"/>
  <c r="R16" i="19"/>
  <c r="V16" i="19"/>
  <c r="Z16" i="19"/>
  <c r="AD16" i="19"/>
  <c r="H19" i="19"/>
  <c r="L19" i="19"/>
  <c r="P19" i="19"/>
  <c r="T19" i="19"/>
  <c r="X19" i="19"/>
  <c r="AB19" i="19"/>
  <c r="AF19" i="19"/>
  <c r="F20" i="19"/>
  <c r="J20" i="19"/>
  <c r="N20" i="19"/>
  <c r="R20" i="19"/>
  <c r="V20" i="19"/>
  <c r="Z20" i="19"/>
  <c r="AD20" i="19"/>
  <c r="H21" i="19"/>
  <c r="L21" i="19"/>
  <c r="P21" i="19"/>
  <c r="T21" i="19"/>
  <c r="X21" i="19"/>
  <c r="AB21" i="19"/>
  <c r="AF21" i="19"/>
  <c r="F22" i="19"/>
  <c r="J22" i="19"/>
  <c r="N22" i="19"/>
  <c r="R22" i="19"/>
  <c r="V22" i="19"/>
  <c r="Z22" i="19"/>
  <c r="AD22" i="19"/>
  <c r="H23" i="19"/>
  <c r="L23" i="19"/>
  <c r="P23" i="19"/>
  <c r="T23" i="19"/>
  <c r="X23" i="19"/>
  <c r="AB23" i="19"/>
  <c r="AF23" i="19"/>
  <c r="F24" i="19"/>
  <c r="J24" i="19"/>
  <c r="N24" i="19"/>
  <c r="R24" i="19"/>
  <c r="V24" i="19"/>
  <c r="Z24" i="19"/>
  <c r="AD24" i="19"/>
  <c r="H25" i="19"/>
  <c r="L25" i="19"/>
  <c r="P25" i="19"/>
  <c r="T25" i="19"/>
  <c r="X25" i="19"/>
  <c r="AB25" i="19"/>
  <c r="AF25" i="19"/>
  <c r="F26" i="19"/>
  <c r="J26" i="19"/>
  <c r="N26" i="19"/>
  <c r="R26" i="19"/>
  <c r="V26" i="19"/>
  <c r="Z26" i="19"/>
  <c r="AD26" i="19"/>
  <c r="H27" i="19"/>
  <c r="L27" i="19"/>
  <c r="P27" i="19"/>
  <c r="T27" i="19"/>
  <c r="X27" i="19"/>
  <c r="AB27" i="19"/>
  <c r="AF27" i="19"/>
  <c r="F28" i="19"/>
  <c r="J28" i="19"/>
  <c r="N28" i="19"/>
  <c r="R28" i="19"/>
  <c r="V28" i="19"/>
  <c r="Z28" i="19"/>
  <c r="AD28" i="19"/>
  <c r="H29" i="19"/>
  <c r="L29" i="19"/>
  <c r="P29" i="19"/>
  <c r="T29" i="19"/>
  <c r="X29" i="19"/>
  <c r="AB29" i="19"/>
  <c r="AF29" i="19"/>
  <c r="F30" i="19"/>
  <c r="J30" i="19"/>
  <c r="N30" i="19"/>
  <c r="R30" i="19"/>
  <c r="V30" i="19"/>
  <c r="Z30" i="19"/>
  <c r="AD30" i="19"/>
  <c r="H31" i="19"/>
  <c r="L31" i="19"/>
  <c r="P31" i="19"/>
  <c r="T31" i="19"/>
  <c r="X31" i="19"/>
  <c r="AB31" i="19"/>
  <c r="AF31" i="19"/>
  <c r="F32" i="19"/>
  <c r="J32" i="19"/>
  <c r="N32" i="19"/>
  <c r="R32" i="19"/>
  <c r="V32" i="19"/>
  <c r="Z32" i="19"/>
  <c r="AD32" i="19"/>
  <c r="H33" i="19"/>
  <c r="L33" i="19"/>
  <c r="P33" i="19"/>
  <c r="T33" i="19"/>
  <c r="X33" i="19"/>
  <c r="AB33" i="19"/>
  <c r="AF33" i="19"/>
  <c r="F34" i="19"/>
  <c r="J34" i="19"/>
  <c r="N34" i="19"/>
  <c r="R34" i="19"/>
  <c r="V34" i="19"/>
  <c r="Z34" i="19"/>
  <c r="AD34" i="19"/>
  <c r="H35" i="19"/>
  <c r="L35" i="19"/>
  <c r="P35" i="19"/>
  <c r="T35" i="19"/>
  <c r="X35" i="19"/>
  <c r="AB35" i="19"/>
  <c r="AF35" i="19"/>
  <c r="F36" i="19"/>
  <c r="J36" i="19"/>
  <c r="N36" i="19"/>
  <c r="R36" i="19"/>
  <c r="V36" i="19"/>
  <c r="Z36" i="19"/>
  <c r="AD36" i="19"/>
  <c r="H37" i="19"/>
  <c r="L37" i="19"/>
  <c r="P37" i="19"/>
  <c r="T37" i="19"/>
  <c r="X37" i="19"/>
  <c r="AB37" i="19"/>
  <c r="AF37" i="19"/>
  <c r="F38" i="19"/>
  <c r="J38" i="19"/>
  <c r="N38" i="19"/>
  <c r="R38" i="19"/>
  <c r="V38" i="19"/>
  <c r="Z38" i="19"/>
  <c r="AD38" i="19"/>
  <c r="H39" i="19"/>
  <c r="L39" i="19"/>
  <c r="P39" i="19"/>
  <c r="T39" i="19"/>
  <c r="X39" i="19"/>
  <c r="AB39" i="19"/>
  <c r="AF39" i="19"/>
  <c r="F40" i="19"/>
  <c r="J40" i="19"/>
  <c r="N40" i="19"/>
  <c r="R40" i="19"/>
  <c r="V40" i="19"/>
  <c r="Z40" i="19"/>
  <c r="AD40" i="19"/>
  <c r="H41" i="19"/>
  <c r="L41" i="19"/>
  <c r="P41" i="19"/>
  <c r="T41" i="19"/>
  <c r="X41" i="19"/>
  <c r="AB41" i="19"/>
  <c r="AF41" i="19"/>
  <c r="F42" i="19"/>
  <c r="J42" i="19"/>
  <c r="N42" i="19"/>
  <c r="R42" i="19"/>
  <c r="V42" i="19"/>
  <c r="Z42" i="19"/>
  <c r="AD42" i="19"/>
  <c r="H43" i="19"/>
  <c r="L43" i="19"/>
  <c r="P43" i="19"/>
  <c r="T43" i="19"/>
  <c r="X43" i="19"/>
  <c r="AB43" i="19"/>
  <c r="AF43" i="19"/>
  <c r="F44" i="19"/>
  <c r="J44" i="19"/>
  <c r="N44" i="19"/>
  <c r="R44" i="19"/>
  <c r="V44" i="19"/>
  <c r="Z44" i="19"/>
  <c r="AD44" i="19"/>
  <c r="H45" i="19"/>
  <c r="L45" i="19"/>
  <c r="P45" i="19"/>
  <c r="T45" i="19"/>
  <c r="X45" i="19"/>
  <c r="AB45" i="19"/>
  <c r="AF45" i="19"/>
  <c r="F46" i="19"/>
  <c r="J46" i="19"/>
  <c r="N46" i="19"/>
  <c r="R46" i="19"/>
  <c r="V46" i="19"/>
  <c r="Z46" i="19"/>
  <c r="AD46" i="19"/>
  <c r="H47" i="19"/>
  <c r="L47" i="19"/>
  <c r="P47" i="19"/>
  <c r="T47" i="19"/>
  <c r="X47" i="19"/>
  <c r="AB47" i="19"/>
  <c r="AF47" i="19"/>
  <c r="F48" i="19"/>
  <c r="J48" i="19"/>
  <c r="N48" i="19"/>
  <c r="R48" i="19"/>
  <c r="V48" i="19"/>
  <c r="Z48" i="19"/>
  <c r="AD48" i="19"/>
  <c r="H49" i="19"/>
  <c r="L49" i="19"/>
  <c r="P49" i="19"/>
  <c r="T49" i="19"/>
  <c r="X49" i="19"/>
  <c r="AB49" i="19"/>
  <c r="AF49" i="19"/>
  <c r="F50" i="19"/>
  <c r="J50" i="19"/>
  <c r="N50" i="19"/>
  <c r="R50" i="19"/>
  <c r="V50" i="19"/>
  <c r="Z50" i="19"/>
  <c r="AD50" i="19"/>
  <c r="H51" i="19"/>
  <c r="L51" i="19"/>
  <c r="P51" i="19"/>
  <c r="T51" i="19"/>
  <c r="X51" i="19"/>
  <c r="AB51" i="19"/>
  <c r="AF51" i="19"/>
  <c r="F52" i="19"/>
  <c r="J52" i="19"/>
  <c r="N52" i="19"/>
  <c r="R52" i="19"/>
  <c r="V52" i="19"/>
  <c r="Z52" i="19"/>
  <c r="AD52" i="19"/>
  <c r="H53" i="19"/>
  <c r="L53" i="19"/>
  <c r="P53" i="19"/>
  <c r="T53" i="19"/>
  <c r="X53" i="19"/>
  <c r="AB53" i="19"/>
  <c r="AF53" i="19"/>
  <c r="F54" i="19"/>
  <c r="J54" i="19"/>
  <c r="N54" i="19"/>
  <c r="R54" i="19"/>
  <c r="V54" i="19"/>
  <c r="Z54" i="19"/>
  <c r="AD54" i="19"/>
  <c r="H55" i="19"/>
  <c r="L55" i="19"/>
  <c r="P55" i="19"/>
  <c r="T55" i="19"/>
  <c r="X55" i="19"/>
  <c r="AB55" i="19"/>
  <c r="AF55" i="19"/>
  <c r="F56" i="19"/>
  <c r="J56" i="19"/>
  <c r="N56" i="19"/>
  <c r="R56" i="19"/>
  <c r="V56" i="19"/>
  <c r="Z56" i="19"/>
  <c r="AD56" i="19"/>
  <c r="H57" i="19"/>
  <c r="L57" i="19"/>
  <c r="P57" i="19"/>
  <c r="T57" i="19"/>
  <c r="X57" i="19"/>
  <c r="AB57" i="19"/>
  <c r="AF57" i="19"/>
  <c r="F58" i="19"/>
  <c r="J58" i="19"/>
  <c r="N58" i="19"/>
  <c r="R58" i="19"/>
  <c r="V58" i="19"/>
  <c r="Z58" i="19"/>
  <c r="AD58" i="19"/>
  <c r="H59" i="19"/>
  <c r="L59" i="19"/>
  <c r="P59" i="19"/>
  <c r="T59" i="19"/>
  <c r="X59" i="19"/>
  <c r="AB59" i="19"/>
  <c r="AF59" i="19"/>
  <c r="F60" i="19"/>
  <c r="J60" i="19"/>
  <c r="N60" i="19"/>
  <c r="R60" i="19"/>
  <c r="V60" i="19"/>
  <c r="Z60" i="19"/>
  <c r="AD60" i="19"/>
  <c r="H61" i="19"/>
  <c r="L61" i="19"/>
  <c r="P61" i="19"/>
  <c r="T61" i="19"/>
  <c r="X61" i="19"/>
  <c r="AB61" i="19"/>
  <c r="AF61" i="19"/>
  <c r="F62" i="19"/>
  <c r="J62" i="19"/>
  <c r="N62" i="19"/>
  <c r="R62" i="19"/>
  <c r="V62" i="19"/>
  <c r="Z62" i="19"/>
  <c r="AD62" i="19"/>
  <c r="H63" i="19"/>
  <c r="L63" i="19"/>
  <c r="P63" i="19"/>
  <c r="T63" i="19"/>
  <c r="X63" i="19"/>
  <c r="AB63" i="19"/>
  <c r="AF63" i="19"/>
  <c r="F64" i="19"/>
  <c r="J64" i="19"/>
  <c r="N64" i="19"/>
  <c r="R64" i="19"/>
  <c r="V64" i="19"/>
  <c r="Z64" i="19"/>
  <c r="AD64" i="19"/>
  <c r="G4" i="19"/>
  <c r="AA4" i="19"/>
  <c r="E4" i="19"/>
  <c r="I4" i="19"/>
  <c r="M4" i="19"/>
  <c r="Q4" i="19"/>
  <c r="U4" i="19"/>
  <c r="Y4" i="19"/>
  <c r="AC4" i="19"/>
  <c r="AG4" i="19"/>
  <c r="G5" i="19"/>
  <c r="K5" i="19"/>
  <c r="O5" i="19"/>
  <c r="S5" i="19"/>
  <c r="W5" i="19"/>
  <c r="AA5" i="19"/>
  <c r="AE5" i="19"/>
  <c r="E6" i="19"/>
  <c r="I6" i="19"/>
  <c r="M6" i="19"/>
  <c r="Q6" i="19"/>
  <c r="U6" i="19"/>
  <c r="Y6" i="19"/>
  <c r="AC6" i="19"/>
  <c r="AG6" i="19"/>
  <c r="G7" i="19"/>
  <c r="K7" i="19"/>
  <c r="O7" i="19"/>
  <c r="S7" i="19"/>
  <c r="W7" i="19"/>
  <c r="AA7" i="19"/>
  <c r="AE7" i="19"/>
  <c r="E8" i="19"/>
  <c r="I8" i="19"/>
  <c r="M8" i="19"/>
  <c r="Q8" i="19"/>
  <c r="U8" i="19"/>
  <c r="Y8" i="19"/>
  <c r="AC8" i="19"/>
  <c r="AG8" i="19"/>
  <c r="G10" i="19"/>
  <c r="K10" i="19"/>
  <c r="O10" i="19"/>
  <c r="S10" i="19"/>
  <c r="W10" i="19"/>
  <c r="AA10" i="19"/>
  <c r="AE10" i="19"/>
  <c r="E11" i="19"/>
  <c r="I11" i="19"/>
  <c r="M11" i="19"/>
  <c r="Q11" i="19"/>
  <c r="U11" i="19"/>
  <c r="Y11" i="19"/>
  <c r="AC11" i="19"/>
  <c r="AG11" i="19"/>
  <c r="G12" i="19"/>
  <c r="K12" i="19"/>
  <c r="O12" i="19"/>
  <c r="S12" i="19"/>
  <c r="W12" i="19"/>
  <c r="AA12" i="19"/>
  <c r="AE12" i="19"/>
  <c r="E13" i="19"/>
  <c r="I13" i="19"/>
  <c r="M13" i="19"/>
  <c r="Q13" i="19"/>
  <c r="U13" i="19"/>
  <c r="Y13" i="19"/>
  <c r="AC13" i="19"/>
  <c r="AG13" i="19"/>
  <c r="G14" i="19"/>
  <c r="K14" i="19"/>
  <c r="O14" i="19"/>
  <c r="S14" i="19"/>
  <c r="W14" i="19"/>
  <c r="AA14" i="19"/>
  <c r="AE14" i="19"/>
  <c r="E15" i="19"/>
  <c r="I15" i="19"/>
  <c r="M15" i="19"/>
  <c r="Q15" i="19"/>
  <c r="U15" i="19"/>
  <c r="Y15" i="19"/>
  <c r="AC15" i="19"/>
  <c r="AG15" i="19"/>
  <c r="G16" i="19"/>
  <c r="K16" i="19"/>
  <c r="O16" i="19"/>
  <c r="S16" i="19"/>
  <c r="W16" i="19"/>
  <c r="AA16" i="19"/>
  <c r="AE16" i="19"/>
  <c r="E19" i="19"/>
  <c r="I19" i="19"/>
  <c r="M19" i="19"/>
  <c r="Q19" i="19"/>
  <c r="U19" i="19"/>
  <c r="Y19" i="19"/>
  <c r="AC19" i="19"/>
  <c r="AG19" i="19"/>
  <c r="G20" i="19"/>
  <c r="K20" i="19"/>
  <c r="O20" i="19"/>
  <c r="S20" i="19"/>
  <c r="W20" i="19"/>
  <c r="AA20" i="19"/>
  <c r="AE20" i="19"/>
  <c r="E21" i="19"/>
  <c r="I21" i="19"/>
  <c r="M21" i="19"/>
  <c r="Q21" i="19"/>
  <c r="U21" i="19"/>
  <c r="Y21" i="19"/>
  <c r="AC21" i="19"/>
  <c r="AG21" i="19"/>
  <c r="G22" i="19"/>
  <c r="K22" i="19"/>
  <c r="O22" i="19"/>
  <c r="S22" i="19"/>
  <c r="W22" i="19"/>
  <c r="AA22" i="19"/>
  <c r="AE22" i="19"/>
  <c r="E23" i="19"/>
  <c r="I23" i="19"/>
  <c r="M23" i="19"/>
  <c r="Q23" i="19"/>
  <c r="U23" i="19"/>
  <c r="Y23" i="19"/>
  <c r="AC23" i="19"/>
  <c r="AG23" i="19"/>
  <c r="G24" i="19"/>
  <c r="K24" i="19"/>
  <c r="O24" i="19"/>
  <c r="S24" i="19"/>
  <c r="W24" i="19"/>
  <c r="AA24" i="19"/>
  <c r="AE24" i="19"/>
  <c r="E25" i="19"/>
  <c r="I25" i="19"/>
  <c r="M25" i="19"/>
  <c r="Q25" i="19"/>
  <c r="U25" i="19"/>
  <c r="Y25" i="19"/>
  <c r="AC25" i="19"/>
  <c r="AG25" i="19"/>
  <c r="G26" i="19"/>
  <c r="K26" i="19"/>
  <c r="O26" i="19"/>
  <c r="S26" i="19"/>
  <c r="W26" i="19"/>
  <c r="AA26" i="19"/>
  <c r="AE26" i="19"/>
  <c r="E27" i="19"/>
  <c r="I27" i="19"/>
  <c r="M27" i="19"/>
  <c r="Q27" i="19"/>
  <c r="U27" i="19"/>
  <c r="Y27" i="19"/>
  <c r="AC27" i="19"/>
  <c r="AG27" i="19"/>
  <c r="G28" i="19"/>
  <c r="K28" i="19"/>
  <c r="O28" i="19"/>
  <c r="S28" i="19"/>
  <c r="W28" i="19"/>
  <c r="AA28" i="19"/>
  <c r="AE28" i="19"/>
  <c r="E29" i="19"/>
  <c r="I29" i="19"/>
  <c r="M29" i="19"/>
  <c r="Q29" i="19"/>
  <c r="U29" i="19"/>
  <c r="Y29" i="19"/>
  <c r="AC29" i="19"/>
  <c r="AG29" i="19"/>
  <c r="G30" i="19"/>
  <c r="K30" i="19"/>
  <c r="O30" i="19"/>
  <c r="S30" i="19"/>
  <c r="W30" i="19"/>
  <c r="AA30" i="19"/>
  <c r="AE30" i="19"/>
  <c r="E31" i="19"/>
  <c r="I31" i="19"/>
  <c r="M31" i="19"/>
  <c r="Q31" i="19"/>
  <c r="U31" i="19"/>
  <c r="Y31" i="19"/>
  <c r="AC31" i="19"/>
  <c r="AG31" i="19"/>
  <c r="G32" i="19"/>
  <c r="K32" i="19"/>
  <c r="O32" i="19"/>
  <c r="S32" i="19"/>
  <c r="W32" i="19"/>
  <c r="AA32" i="19"/>
  <c r="AE32" i="19"/>
  <c r="E33" i="19"/>
  <c r="I33" i="19"/>
  <c r="M33" i="19"/>
  <c r="Q33" i="19"/>
  <c r="U33" i="19"/>
  <c r="Y33" i="19"/>
  <c r="AC33" i="19"/>
  <c r="AG33" i="19"/>
  <c r="G34" i="19"/>
  <c r="K34" i="19"/>
  <c r="O34" i="19"/>
  <c r="S34" i="19"/>
  <c r="W34" i="19"/>
  <c r="AA34" i="19"/>
  <c r="AE34" i="19"/>
  <c r="E35" i="19"/>
  <c r="I35" i="19"/>
  <c r="M35" i="19"/>
  <c r="Q35" i="19"/>
  <c r="U35" i="19"/>
  <c r="Y35" i="19"/>
  <c r="AC35" i="19"/>
  <c r="AG35" i="19"/>
  <c r="G36" i="19"/>
  <c r="K36" i="19"/>
  <c r="O36" i="19"/>
  <c r="S36" i="19"/>
  <c r="W36" i="19"/>
  <c r="AA36" i="19"/>
  <c r="AE36" i="19"/>
  <c r="E37" i="19"/>
  <c r="I37" i="19"/>
  <c r="M37" i="19"/>
  <c r="Q37" i="19"/>
  <c r="U37" i="19"/>
  <c r="Y37" i="19"/>
  <c r="AC37" i="19"/>
  <c r="AG37" i="19"/>
  <c r="G38" i="19"/>
  <c r="K38" i="19"/>
  <c r="O38" i="19"/>
  <c r="S38" i="19"/>
  <c r="W38" i="19"/>
  <c r="AA38" i="19"/>
  <c r="AE38" i="19"/>
  <c r="E39" i="19"/>
  <c r="I39" i="19"/>
  <c r="M39" i="19"/>
  <c r="Q39" i="19"/>
  <c r="U39" i="19"/>
  <c r="Y39" i="19"/>
  <c r="AC39" i="19"/>
  <c r="AG39" i="19"/>
  <c r="G40" i="19"/>
  <c r="K40" i="19"/>
  <c r="O40" i="19"/>
  <c r="S40" i="19"/>
  <c r="W40" i="19"/>
  <c r="AA40" i="19"/>
  <c r="AE40" i="19"/>
  <c r="E41" i="19"/>
  <c r="I41" i="19"/>
  <c r="M41" i="19"/>
  <c r="Q41" i="19"/>
  <c r="U41" i="19"/>
  <c r="Y41" i="19"/>
  <c r="AC41" i="19"/>
  <c r="AG41" i="19"/>
  <c r="G42" i="19"/>
  <c r="K42" i="19"/>
  <c r="O42" i="19"/>
  <c r="S42" i="19"/>
  <c r="W42" i="19"/>
  <c r="AA42" i="19"/>
  <c r="AE42" i="19"/>
  <c r="E43" i="19"/>
  <c r="I43" i="19"/>
  <c r="M43" i="19"/>
  <c r="Q43" i="19"/>
  <c r="U43" i="19"/>
  <c r="Y43" i="19"/>
  <c r="AC43" i="19"/>
  <c r="AG43" i="19"/>
  <c r="G44" i="19"/>
  <c r="K44" i="19"/>
  <c r="O44" i="19"/>
  <c r="S44" i="19"/>
  <c r="W44" i="19"/>
  <c r="AA44" i="19"/>
  <c r="AE44" i="19"/>
  <c r="E45" i="19"/>
  <c r="I45" i="19"/>
  <c r="M45" i="19"/>
  <c r="Q45" i="19"/>
  <c r="U45" i="19"/>
  <c r="Y45" i="19"/>
  <c r="AC45" i="19"/>
  <c r="AG45" i="19"/>
  <c r="G46" i="19"/>
  <c r="K46" i="19"/>
  <c r="O46" i="19"/>
  <c r="S46" i="19"/>
  <c r="W46" i="19"/>
  <c r="AA46" i="19"/>
  <c r="AE46" i="19"/>
  <c r="E47" i="19"/>
  <c r="I47" i="19"/>
  <c r="M47" i="19"/>
  <c r="Q47" i="19"/>
  <c r="U47" i="19"/>
  <c r="Y47" i="19"/>
  <c r="AC47" i="19"/>
  <c r="AG47" i="19"/>
  <c r="G48" i="19"/>
  <c r="K48" i="19"/>
  <c r="O48" i="19"/>
  <c r="S48" i="19"/>
  <c r="W48" i="19"/>
  <c r="AA48" i="19"/>
  <c r="AE48" i="19"/>
  <c r="E49" i="19"/>
  <c r="I49" i="19"/>
  <c r="M49" i="19"/>
  <c r="Q49" i="19"/>
  <c r="U49" i="19"/>
  <c r="Y49" i="19"/>
  <c r="AC49" i="19"/>
  <c r="AG49" i="19"/>
  <c r="G50" i="19"/>
  <c r="K50" i="19"/>
  <c r="O50" i="19"/>
  <c r="S50" i="19"/>
  <c r="W50" i="19"/>
  <c r="AA50" i="19"/>
  <c r="AE50" i="19"/>
  <c r="E51" i="19"/>
  <c r="I51" i="19"/>
  <c r="M51" i="19"/>
  <c r="Q51" i="19"/>
  <c r="U51" i="19"/>
  <c r="Y51" i="19"/>
  <c r="AC51" i="19"/>
  <c r="AG51" i="19"/>
  <c r="G52" i="19"/>
  <c r="K52" i="19"/>
  <c r="O52" i="19"/>
  <c r="S52" i="19"/>
  <c r="W52" i="19"/>
  <c r="AA52" i="19"/>
  <c r="AE52" i="19"/>
  <c r="E53" i="19"/>
  <c r="I53" i="19"/>
  <c r="M53" i="19"/>
  <c r="Q53" i="19"/>
  <c r="U53" i="19"/>
  <c r="Y53" i="19"/>
  <c r="AC53" i="19"/>
  <c r="AG53" i="19"/>
  <c r="G54" i="19"/>
  <c r="K54" i="19"/>
  <c r="O54" i="19"/>
  <c r="S54" i="19"/>
  <c r="W54" i="19"/>
  <c r="AA54" i="19"/>
  <c r="AE54" i="19"/>
  <c r="E55" i="19"/>
  <c r="I55" i="19"/>
  <c r="M55" i="19"/>
  <c r="Q55" i="19"/>
  <c r="U55" i="19"/>
  <c r="Y55" i="19"/>
  <c r="AC55" i="19"/>
  <c r="AG55" i="19"/>
  <c r="G56" i="19"/>
  <c r="K56" i="19"/>
  <c r="O56" i="19"/>
  <c r="S56" i="19"/>
  <c r="W56" i="19"/>
  <c r="AA56" i="19"/>
  <c r="AE56" i="19"/>
  <c r="E57" i="19"/>
  <c r="I57" i="19"/>
  <c r="M57" i="19"/>
  <c r="Q57" i="19"/>
  <c r="U57" i="19"/>
  <c r="Y57" i="19"/>
  <c r="AC57" i="19"/>
  <c r="AG57" i="19"/>
  <c r="G58" i="19"/>
  <c r="K58" i="19"/>
  <c r="O58" i="19"/>
  <c r="S58" i="19"/>
  <c r="W58" i="19"/>
  <c r="AA58" i="19"/>
  <c r="AE58" i="19"/>
  <c r="E59" i="19"/>
  <c r="I59" i="19"/>
  <c r="M59" i="19"/>
  <c r="Q59" i="19"/>
  <c r="U59" i="19"/>
  <c r="Y59" i="19"/>
  <c r="AC59" i="19"/>
  <c r="AG59" i="19"/>
  <c r="G60" i="19"/>
  <c r="K60" i="19"/>
  <c r="O60" i="19"/>
  <c r="S60" i="19"/>
  <c r="W60" i="19"/>
  <c r="AA60" i="19"/>
  <c r="AE60" i="19"/>
  <c r="E61" i="19"/>
  <c r="I61" i="19"/>
  <c r="M61" i="19"/>
  <c r="Q61" i="19"/>
  <c r="U61" i="19"/>
  <c r="Y61" i="19"/>
  <c r="AC61" i="19"/>
  <c r="AG61" i="19"/>
  <c r="G62" i="19"/>
  <c r="K62" i="19"/>
  <c r="O62" i="19"/>
  <c r="S62" i="19"/>
  <c r="W62" i="19"/>
  <c r="AA62" i="19"/>
  <c r="AE62" i="19"/>
  <c r="E63" i="19"/>
  <c r="I63" i="19"/>
  <c r="M63" i="19"/>
  <c r="Q63" i="19"/>
  <c r="U63" i="19"/>
  <c r="Y63" i="19"/>
  <c r="AC63" i="19"/>
  <c r="AG63" i="19"/>
  <c r="G64" i="19"/>
  <c r="K64" i="19"/>
  <c r="O64" i="19"/>
  <c r="S64" i="19"/>
  <c r="W64" i="19"/>
  <c r="AA64" i="19"/>
  <c r="AE64" i="19"/>
  <c r="K4" i="19"/>
  <c r="W4" i="19"/>
  <c r="F4" i="19"/>
  <c r="J4" i="19"/>
  <c r="N4" i="19"/>
  <c r="R4" i="19"/>
  <c r="V4" i="19"/>
  <c r="Z4" i="19"/>
  <c r="AD4" i="19"/>
  <c r="H5" i="19"/>
  <c r="L5" i="19"/>
  <c r="P5" i="19"/>
  <c r="T5" i="19"/>
  <c r="X5" i="19"/>
  <c r="AB5" i="19"/>
  <c r="AF5" i="19"/>
  <c r="F6" i="19"/>
  <c r="J6" i="19"/>
  <c r="N6" i="19"/>
  <c r="R6" i="19"/>
  <c r="V6" i="19"/>
  <c r="Z6" i="19"/>
  <c r="AD6" i="19"/>
  <c r="H7" i="19"/>
  <c r="L7" i="19"/>
  <c r="P7" i="19"/>
  <c r="T7" i="19"/>
  <c r="X7" i="19"/>
  <c r="AB7" i="19"/>
  <c r="AF7" i="19"/>
  <c r="F8" i="19"/>
  <c r="J8" i="19"/>
  <c r="N8" i="19"/>
  <c r="R8" i="19"/>
  <c r="V8" i="19"/>
  <c r="Z8" i="19"/>
  <c r="AD8" i="19"/>
  <c r="H10" i="19"/>
  <c r="L10" i="19"/>
  <c r="P10" i="19"/>
  <c r="T10" i="19"/>
  <c r="X10" i="19"/>
  <c r="AB10" i="19"/>
  <c r="AF10" i="19"/>
  <c r="F11" i="19"/>
  <c r="J11" i="19"/>
  <c r="N11" i="19"/>
  <c r="R11" i="19"/>
  <c r="V11" i="19"/>
  <c r="Z11" i="19"/>
  <c r="AD11" i="19"/>
  <c r="H12" i="19"/>
  <c r="L12" i="19"/>
  <c r="P12" i="19"/>
  <c r="T12" i="19"/>
  <c r="X12" i="19"/>
  <c r="AB12" i="19"/>
  <c r="AF12" i="19"/>
  <c r="F13" i="19"/>
  <c r="J13" i="19"/>
  <c r="N13" i="19"/>
  <c r="R13" i="19"/>
  <c r="V13" i="19"/>
  <c r="Z13" i="19"/>
  <c r="AD13" i="19"/>
  <c r="H14" i="19"/>
  <c r="L14" i="19"/>
  <c r="P14" i="19"/>
  <c r="T14" i="19"/>
  <c r="X14" i="19"/>
  <c r="AB14" i="19"/>
  <c r="AF14" i="19"/>
  <c r="F15" i="19"/>
  <c r="J15" i="19"/>
  <c r="N15" i="19"/>
  <c r="R15" i="19"/>
  <c r="V15" i="19"/>
  <c r="Z15" i="19"/>
  <c r="AD15" i="19"/>
  <c r="H16" i="19"/>
  <c r="L16" i="19"/>
  <c r="P16" i="19"/>
  <c r="T16" i="19"/>
  <c r="X16" i="19"/>
  <c r="AB16" i="19"/>
  <c r="AF16" i="19"/>
  <c r="F19" i="19"/>
  <c r="J19" i="19"/>
  <c r="N19" i="19"/>
  <c r="R19" i="19"/>
  <c r="V19" i="19"/>
  <c r="Z19" i="19"/>
  <c r="AD19" i="19"/>
  <c r="H20" i="19"/>
  <c r="L20" i="19"/>
  <c r="P20" i="19"/>
  <c r="T20" i="19"/>
  <c r="X20" i="19"/>
  <c r="AB20" i="19"/>
  <c r="AF20" i="19"/>
  <c r="F21" i="19"/>
  <c r="J21" i="19"/>
  <c r="N21" i="19"/>
  <c r="R21" i="19"/>
  <c r="V21" i="19"/>
  <c r="Z21" i="19"/>
  <c r="AD21" i="19"/>
  <c r="H22" i="19"/>
  <c r="L22" i="19"/>
  <c r="P22" i="19"/>
  <c r="T22" i="19"/>
  <c r="X22" i="19"/>
  <c r="AB22" i="19"/>
  <c r="AF22" i="19"/>
  <c r="F23" i="19"/>
  <c r="J23" i="19"/>
  <c r="N23" i="19"/>
  <c r="R23" i="19"/>
  <c r="V23" i="19"/>
  <c r="Z23" i="19"/>
  <c r="AD23" i="19"/>
  <c r="H24" i="19"/>
  <c r="L24" i="19"/>
  <c r="P24" i="19"/>
  <c r="T24" i="19"/>
  <c r="X24" i="19"/>
  <c r="AB24" i="19"/>
  <c r="AF24" i="19"/>
  <c r="F25" i="19"/>
  <c r="J25" i="19"/>
  <c r="N25" i="19"/>
  <c r="R25" i="19"/>
  <c r="V25" i="19"/>
  <c r="Z25" i="19"/>
  <c r="AD25" i="19"/>
  <c r="H26" i="19"/>
  <c r="L26" i="19"/>
  <c r="P26" i="19"/>
  <c r="T26" i="19"/>
  <c r="X26" i="19"/>
  <c r="AB26" i="19"/>
  <c r="AF26" i="19"/>
  <c r="F27" i="19"/>
  <c r="J27" i="19"/>
  <c r="N27" i="19"/>
  <c r="R27" i="19"/>
  <c r="V27" i="19"/>
  <c r="Z27" i="19"/>
  <c r="AD27" i="19"/>
  <c r="H28" i="19"/>
  <c r="L28" i="19"/>
  <c r="P28" i="19"/>
  <c r="T28" i="19"/>
  <c r="X28" i="19"/>
  <c r="AB28" i="19"/>
  <c r="AF28" i="19"/>
  <c r="F29" i="19"/>
  <c r="J29" i="19"/>
  <c r="N29" i="19"/>
  <c r="R29" i="19"/>
  <c r="V29" i="19"/>
  <c r="Z29" i="19"/>
  <c r="AD29" i="19"/>
  <c r="H30" i="19"/>
  <c r="L30" i="19"/>
  <c r="P30" i="19"/>
  <c r="T30" i="19"/>
  <c r="X30" i="19"/>
  <c r="AB30" i="19"/>
  <c r="AF30" i="19"/>
  <c r="F31" i="19"/>
  <c r="J31" i="19"/>
  <c r="N31" i="19"/>
  <c r="R31" i="19"/>
  <c r="V31" i="19"/>
  <c r="Z31" i="19"/>
  <c r="AD31" i="19"/>
  <c r="H32" i="19"/>
  <c r="L32" i="19"/>
  <c r="P32" i="19"/>
  <c r="T32" i="19"/>
  <c r="X32" i="19"/>
  <c r="AB32" i="19"/>
  <c r="AF32" i="19"/>
  <c r="F33" i="19"/>
  <c r="J33" i="19"/>
  <c r="N33" i="19"/>
  <c r="R33" i="19"/>
  <c r="V33" i="19"/>
  <c r="Z33" i="19"/>
  <c r="AD33" i="19"/>
  <c r="H34" i="19"/>
  <c r="L34" i="19"/>
  <c r="P34" i="19"/>
  <c r="T34" i="19"/>
  <c r="X34" i="19"/>
  <c r="AB34" i="19"/>
  <c r="AF34" i="19"/>
  <c r="F35" i="19"/>
  <c r="J35" i="19"/>
  <c r="N35" i="19"/>
  <c r="R35" i="19"/>
  <c r="V35" i="19"/>
  <c r="Z35" i="19"/>
  <c r="AD35" i="19"/>
  <c r="H36" i="19"/>
  <c r="L36" i="19"/>
  <c r="P36" i="19"/>
  <c r="T36" i="19"/>
  <c r="X36" i="19"/>
  <c r="AB36" i="19"/>
  <c r="AF36" i="19"/>
  <c r="F37" i="19"/>
  <c r="J37" i="19"/>
  <c r="N37" i="19"/>
  <c r="R37" i="19"/>
  <c r="V37" i="19"/>
  <c r="Z37" i="19"/>
  <c r="AD37" i="19"/>
  <c r="H38" i="19"/>
  <c r="L38" i="19"/>
  <c r="P38" i="19"/>
  <c r="T38" i="19"/>
  <c r="X38" i="19"/>
  <c r="AB38" i="19"/>
  <c r="AF38" i="19"/>
  <c r="F39" i="19"/>
  <c r="J39" i="19"/>
  <c r="N39" i="19"/>
  <c r="R39" i="19"/>
  <c r="V39" i="19"/>
  <c r="Z39" i="19"/>
  <c r="AD39" i="19"/>
  <c r="H40" i="19"/>
  <c r="L40" i="19"/>
  <c r="P40" i="19"/>
  <c r="T40" i="19"/>
  <c r="X40" i="19"/>
  <c r="AB40" i="19"/>
  <c r="AF40" i="19"/>
  <c r="F41" i="19"/>
  <c r="J41" i="19"/>
  <c r="N41" i="19"/>
  <c r="R41" i="19"/>
  <c r="V41" i="19"/>
  <c r="Z41" i="19"/>
  <c r="AD41" i="19"/>
  <c r="H42" i="19"/>
  <c r="L42" i="19"/>
  <c r="P42" i="19"/>
  <c r="T42" i="19"/>
  <c r="X42" i="19"/>
  <c r="AB42" i="19"/>
  <c r="AF42" i="19"/>
  <c r="F43" i="19"/>
  <c r="J43" i="19"/>
  <c r="N43" i="19"/>
  <c r="R43" i="19"/>
  <c r="V43" i="19"/>
  <c r="Z43" i="19"/>
  <c r="AD43" i="19"/>
  <c r="H44" i="19"/>
  <c r="L44" i="19"/>
  <c r="P44" i="19"/>
  <c r="T44" i="19"/>
  <c r="X44" i="19"/>
  <c r="AB44" i="19"/>
  <c r="AF44" i="19"/>
  <c r="F45" i="19"/>
  <c r="J45" i="19"/>
  <c r="N45" i="19"/>
  <c r="R45" i="19"/>
  <c r="V45" i="19"/>
  <c r="Z45" i="19"/>
  <c r="AD45" i="19"/>
  <c r="H46" i="19"/>
  <c r="L46" i="19"/>
  <c r="P46" i="19"/>
  <c r="T46" i="19"/>
  <c r="X46" i="19"/>
  <c r="AB46" i="19"/>
  <c r="AF46" i="19"/>
  <c r="F47" i="19"/>
  <c r="J47" i="19"/>
  <c r="N47" i="19"/>
  <c r="R47" i="19"/>
  <c r="V47" i="19"/>
  <c r="Z47" i="19"/>
  <c r="AD47" i="19"/>
  <c r="H48" i="19"/>
  <c r="L48" i="19"/>
  <c r="P48" i="19"/>
  <c r="T48" i="19"/>
  <c r="X48" i="19"/>
  <c r="AB48" i="19"/>
  <c r="AF48" i="19"/>
  <c r="F49" i="19"/>
  <c r="J49" i="19"/>
  <c r="N49" i="19"/>
  <c r="R49" i="19"/>
  <c r="V49" i="19"/>
  <c r="Z49" i="19"/>
  <c r="AD49" i="19"/>
  <c r="H50" i="19"/>
  <c r="L50" i="19"/>
  <c r="P50" i="19"/>
  <c r="T50" i="19"/>
  <c r="X50" i="19"/>
  <c r="AB50" i="19"/>
  <c r="AF50" i="19"/>
  <c r="F51" i="19"/>
  <c r="J51" i="19"/>
  <c r="N51" i="19"/>
  <c r="R51" i="19"/>
  <c r="V51" i="19"/>
  <c r="Z51" i="19"/>
  <c r="AD51" i="19"/>
  <c r="H52" i="19"/>
  <c r="L52" i="19"/>
  <c r="P52" i="19"/>
  <c r="T52" i="19"/>
  <c r="X52" i="19"/>
  <c r="AB52" i="19"/>
  <c r="AF52" i="19"/>
  <c r="F53" i="19"/>
  <c r="J53" i="19"/>
  <c r="N53" i="19"/>
  <c r="R53" i="19"/>
  <c r="V53" i="19"/>
  <c r="Z53" i="19"/>
  <c r="AD53" i="19"/>
  <c r="H54" i="19"/>
  <c r="L54" i="19"/>
  <c r="P54" i="19"/>
  <c r="T54" i="19"/>
  <c r="X54" i="19"/>
  <c r="AB54" i="19"/>
  <c r="AF54" i="19"/>
  <c r="F55" i="19"/>
  <c r="J55" i="19"/>
  <c r="N55" i="19"/>
  <c r="R55" i="19"/>
  <c r="V55" i="19"/>
  <c r="Z55" i="19"/>
  <c r="AD55" i="19"/>
  <c r="H56" i="19"/>
  <c r="L56" i="19"/>
  <c r="P56" i="19"/>
  <c r="T56" i="19"/>
  <c r="X56" i="19"/>
  <c r="AB56" i="19"/>
  <c r="AF56" i="19"/>
  <c r="F57" i="19"/>
  <c r="J57" i="19"/>
  <c r="N57" i="19"/>
  <c r="R57" i="19"/>
  <c r="V57" i="19"/>
  <c r="Z57" i="19"/>
  <c r="AD57" i="19"/>
  <c r="H58" i="19"/>
  <c r="L58" i="19"/>
  <c r="P58" i="19"/>
  <c r="T58" i="19"/>
  <c r="X58" i="19"/>
  <c r="AB58" i="19"/>
  <c r="AF58" i="19"/>
  <c r="F59" i="19"/>
  <c r="J59" i="19"/>
  <c r="N59" i="19"/>
  <c r="R59" i="19"/>
  <c r="V59" i="19"/>
  <c r="Z59" i="19"/>
  <c r="AD59" i="19"/>
  <c r="H60" i="19"/>
  <c r="L60" i="19"/>
  <c r="P60" i="19"/>
  <c r="T60" i="19"/>
  <c r="X60" i="19"/>
  <c r="AB60" i="19"/>
  <c r="AF60" i="19"/>
  <c r="F61" i="19"/>
  <c r="J61" i="19"/>
  <c r="N61" i="19"/>
  <c r="R61" i="19"/>
  <c r="V61" i="19"/>
  <c r="Z61" i="19"/>
  <c r="AD61" i="19"/>
  <c r="H62" i="19"/>
  <c r="L62" i="19"/>
  <c r="P62" i="19"/>
  <c r="T62" i="19"/>
  <c r="X62" i="19"/>
  <c r="AB62" i="19"/>
  <c r="AF62" i="19"/>
  <c r="F63" i="19"/>
  <c r="J63" i="19"/>
  <c r="N63" i="19"/>
  <c r="R63" i="19"/>
  <c r="V63" i="19"/>
  <c r="Z63" i="19"/>
  <c r="AD63" i="19"/>
  <c r="H64" i="19"/>
  <c r="L64" i="19"/>
  <c r="P64" i="19"/>
  <c r="T64" i="19"/>
  <c r="X64" i="19"/>
  <c r="AB64" i="19"/>
  <c r="AF64" i="19"/>
  <c r="J148" i="7"/>
  <c r="K148" i="7"/>
  <c r="J156" i="7"/>
  <c r="K156" i="7"/>
  <c r="J157" i="7"/>
  <c r="K157" i="7"/>
  <c r="J210" i="7"/>
  <c r="K210" i="7"/>
  <c r="R9" i="21" l="1"/>
  <c r="AB30" i="21"/>
  <c r="Y24" i="21"/>
  <c r="R22" i="21"/>
  <c r="Y4" i="21"/>
  <c r="AE37" i="21"/>
  <c r="N16" i="21"/>
  <c r="Y22" i="21"/>
  <c r="AE16" i="21"/>
  <c r="Y17" i="21"/>
  <c r="AB14" i="21"/>
  <c r="I33" i="21"/>
  <c r="AE23" i="21"/>
  <c r="R19" i="21"/>
  <c r="AE6" i="21"/>
  <c r="Y36" i="21"/>
  <c r="I36" i="21"/>
  <c r="I5" i="21"/>
  <c r="R36" i="21"/>
  <c r="Y39" i="21"/>
  <c r="Y35" i="21"/>
  <c r="N25" i="21"/>
  <c r="N23" i="21"/>
  <c r="N6" i="21"/>
  <c r="I30" i="21"/>
  <c r="AB15" i="21"/>
  <c r="I7" i="21"/>
  <c r="AE32" i="21"/>
  <c r="R29" i="21"/>
  <c r="Y9" i="21"/>
  <c r="AE31" i="21"/>
  <c r="R33" i="21"/>
  <c r="Y32" i="21"/>
  <c r="I29" i="21"/>
  <c r="R20" i="21"/>
  <c r="Y16" i="21"/>
  <c r="I16" i="21"/>
  <c r="Y13" i="21"/>
  <c r="I13" i="21"/>
  <c r="R12" i="21"/>
  <c r="AE10" i="21"/>
  <c r="Y7" i="21"/>
  <c r="AE4" i="21"/>
  <c r="N24" i="21"/>
  <c r="AE12" i="21"/>
  <c r="I12" i="21"/>
  <c r="V34" i="21"/>
  <c r="AE34" i="21"/>
  <c r="Y28" i="21"/>
  <c r="R27" i="21"/>
  <c r="R16" i="21"/>
  <c r="Y12" i="21"/>
  <c r="V6" i="21"/>
  <c r="AB10" i="21"/>
  <c r="I31" i="21"/>
  <c r="I23" i="21"/>
  <c r="Y18" i="21"/>
  <c r="AB25" i="21"/>
  <c r="V13" i="21"/>
  <c r="V4" i="21"/>
  <c r="Y33" i="21"/>
  <c r="V9" i="21"/>
  <c r="I4" i="21"/>
  <c r="AE19" i="21"/>
  <c r="I14" i="21"/>
  <c r="R13" i="21"/>
  <c r="R39" i="21"/>
  <c r="V10" i="21"/>
  <c r="I19" i="21"/>
  <c r="R10" i="21"/>
  <c r="I9" i="21"/>
  <c r="R15" i="21"/>
  <c r="V19" i="21"/>
  <c r="V16" i="21"/>
  <c r="R30" i="21"/>
  <c r="N36" i="21"/>
  <c r="Y37" i="21"/>
  <c r="AB38" i="21"/>
  <c r="V31" i="21"/>
  <c r="N14" i="21"/>
  <c r="V27" i="21"/>
  <c r="R26" i="21"/>
  <c r="R14" i="21"/>
  <c r="N20" i="21"/>
  <c r="N31" i="21"/>
  <c r="I24" i="21"/>
  <c r="N21" i="21"/>
  <c r="N10" i="21"/>
  <c r="I26" i="21"/>
  <c r="I15" i="21"/>
  <c r="AB5" i="21"/>
  <c r="I28" i="21"/>
  <c r="AB26" i="21"/>
  <c r="Y25" i="21"/>
  <c r="R24" i="21"/>
  <c r="R21" i="21"/>
  <c r="Y20" i="21"/>
  <c r="AB9" i="21"/>
  <c r="Y8" i="21"/>
  <c r="R7" i="21"/>
  <c r="AE27" i="21"/>
  <c r="V26" i="21"/>
  <c r="Y14" i="21"/>
  <c r="N19" i="21"/>
  <c r="I17" i="21"/>
  <c r="V14" i="21"/>
  <c r="R6" i="21"/>
  <c r="I10" i="21"/>
  <c r="V32" i="21"/>
  <c r="N17" i="21"/>
  <c r="I38" i="21"/>
  <c r="V39" i="21"/>
  <c r="V36" i="21"/>
  <c r="N35" i="21"/>
  <c r="N34" i="21"/>
  <c r="V37" i="21"/>
  <c r="AE35" i="21"/>
  <c r="AE36" i="21"/>
  <c r="I35" i="21"/>
  <c r="R34" i="21"/>
  <c r="AB33" i="21"/>
  <c r="I22" i="21"/>
  <c r="I21" i="21"/>
  <c r="R18" i="21"/>
  <c r="AB17" i="21"/>
  <c r="V33" i="21"/>
  <c r="AE28" i="21"/>
  <c r="R23" i="21"/>
  <c r="I27" i="21"/>
  <c r="R25" i="21"/>
  <c r="V23" i="21"/>
  <c r="AB22" i="21"/>
  <c r="AB27" i="21"/>
  <c r="R32" i="21"/>
  <c r="AB19" i="21"/>
  <c r="V17" i="21"/>
  <c r="V28" i="21"/>
  <c r="N26" i="21"/>
  <c r="V12" i="21"/>
  <c r="N9" i="21"/>
  <c r="N32" i="21"/>
  <c r="V15" i="21"/>
  <c r="I18" i="21"/>
  <c r="I32" i="21"/>
  <c r="R4" i="21"/>
  <c r="V30" i="21"/>
  <c r="V18" i="21"/>
  <c r="N30" i="21"/>
  <c r="R8" i="21"/>
  <c r="N22" i="21"/>
  <c r="R17" i="21"/>
  <c r="N5" i="21"/>
  <c r="R31" i="21"/>
  <c r="N13" i="21"/>
  <c r="N27" i="21"/>
  <c r="I25" i="21"/>
  <c r="I20" i="21"/>
  <c r="N15" i="21"/>
  <c r="V25" i="21"/>
  <c r="V8" i="21"/>
  <c r="N4" i="21"/>
  <c r="V22" i="21"/>
  <c r="V21" i="21"/>
  <c r="N29" i="21"/>
  <c r="I8" i="21"/>
  <c r="N28" i="21"/>
  <c r="N18" i="21"/>
  <c r="Y29" i="21"/>
  <c r="R28" i="21"/>
  <c r="N7" i="21"/>
  <c r="I39" i="21"/>
  <c r="AB39" i="21"/>
  <c r="AB34" i="21"/>
  <c r="V38" i="21"/>
  <c r="AE29" i="21"/>
  <c r="AH29" i="21" s="1"/>
  <c r="AI29" i="21" s="1"/>
  <c r="AB28" i="21"/>
  <c r="Y10" i="21"/>
  <c r="AH10" i="21" s="1"/>
  <c r="AI10" i="21" s="1"/>
  <c r="AE33" i="21"/>
  <c r="AB32" i="21"/>
  <c r="Y31" i="21"/>
  <c r="AB12" i="21"/>
  <c r="Y6" i="21"/>
  <c r="Y15" i="21"/>
  <c r="AH15" i="21" s="1"/>
  <c r="AI15" i="21" s="1"/>
  <c r="Y38" i="21"/>
  <c r="R38" i="21"/>
  <c r="AB37" i="21"/>
  <c r="I37" i="21"/>
  <c r="AB36" i="21"/>
  <c r="AE25" i="21"/>
  <c r="AB24" i="21"/>
  <c r="Y23" i="21"/>
  <c r="AH23" i="21" s="1"/>
  <c r="AI23" i="21" s="1"/>
  <c r="Y27" i="21"/>
  <c r="AE8" i="21"/>
  <c r="AB7" i="21"/>
  <c r="AE21" i="21"/>
  <c r="AB20" i="21"/>
  <c r="Y19" i="21"/>
  <c r="R5" i="21"/>
  <c r="AE17" i="21"/>
  <c r="AB16" i="21"/>
  <c r="AE13" i="21"/>
  <c r="AB6" i="21"/>
  <c r="Y5" i="21"/>
  <c r="AE7" i="21"/>
  <c r="V5" i="21"/>
  <c r="AH63" i="19"/>
  <c r="AI63" i="19" s="1"/>
  <c r="AH55" i="19"/>
  <c r="AI55" i="19" s="1"/>
  <c r="AH47" i="19"/>
  <c r="AI47" i="19" s="1"/>
  <c r="AH39" i="19"/>
  <c r="AI39" i="19" s="1"/>
  <c r="AH31" i="19"/>
  <c r="AI31" i="19" s="1"/>
  <c r="AH23" i="19"/>
  <c r="AI23" i="19" s="1"/>
  <c r="AH13" i="19"/>
  <c r="AI13" i="19" s="1"/>
  <c r="AH4" i="19"/>
  <c r="AH60" i="19"/>
  <c r="AI60" i="19" s="1"/>
  <c r="AH52" i="19"/>
  <c r="AI52" i="19" s="1"/>
  <c r="AH44" i="19"/>
  <c r="AI44" i="19" s="1"/>
  <c r="AH36" i="19"/>
  <c r="AI36" i="19" s="1"/>
  <c r="AH28" i="19"/>
  <c r="AI28" i="19" s="1"/>
  <c r="AH20" i="19"/>
  <c r="AI20" i="19" s="1"/>
  <c r="AH10" i="19"/>
  <c r="AI10" i="19" s="1"/>
  <c r="AH57" i="19"/>
  <c r="AI57" i="19" s="1"/>
  <c r="AH49" i="19"/>
  <c r="AI49" i="19" s="1"/>
  <c r="AH41" i="19"/>
  <c r="AI41" i="19" s="1"/>
  <c r="AH33" i="19"/>
  <c r="AI33" i="19" s="1"/>
  <c r="AH25" i="19"/>
  <c r="AI25" i="19" s="1"/>
  <c r="AH15" i="19"/>
  <c r="AI15" i="19" s="1"/>
  <c r="AH6" i="19"/>
  <c r="AI6" i="19" s="1"/>
  <c r="AH62" i="19"/>
  <c r="AI62" i="19" s="1"/>
  <c r="AH54" i="19"/>
  <c r="AI54" i="19" s="1"/>
  <c r="AH46" i="19"/>
  <c r="AI46" i="19" s="1"/>
  <c r="AH38" i="19"/>
  <c r="AI38" i="19" s="1"/>
  <c r="AH30" i="19"/>
  <c r="AI30" i="19" s="1"/>
  <c r="AH22" i="19"/>
  <c r="AI22" i="19" s="1"/>
  <c r="AH12" i="19"/>
  <c r="AI12" i="19" s="1"/>
  <c r="AH59" i="19"/>
  <c r="AI59" i="19" s="1"/>
  <c r="AH51" i="19"/>
  <c r="AI51" i="19" s="1"/>
  <c r="AH43" i="19"/>
  <c r="AI43" i="19" s="1"/>
  <c r="AH35" i="19"/>
  <c r="AI35" i="19" s="1"/>
  <c r="AH27" i="19"/>
  <c r="AI27" i="19" s="1"/>
  <c r="AH19" i="19"/>
  <c r="AI19" i="19" s="1"/>
  <c r="AH8" i="19"/>
  <c r="AI8" i="19" s="1"/>
  <c r="AH64" i="19"/>
  <c r="AI64" i="19" s="1"/>
  <c r="AH56" i="19"/>
  <c r="AI56" i="19" s="1"/>
  <c r="AH48" i="19"/>
  <c r="AI48" i="19" s="1"/>
  <c r="AH40" i="19"/>
  <c r="AI40" i="19" s="1"/>
  <c r="AH32" i="19"/>
  <c r="AI32" i="19" s="1"/>
  <c r="AH24" i="19"/>
  <c r="AI24" i="19" s="1"/>
  <c r="AH14" i="19"/>
  <c r="AI14" i="19" s="1"/>
  <c r="AH5" i="19"/>
  <c r="AI5" i="19" s="1"/>
  <c r="AH22" i="21"/>
  <c r="AI22" i="21" s="1"/>
  <c r="AH61" i="19"/>
  <c r="AI61" i="19" s="1"/>
  <c r="AH53" i="19"/>
  <c r="AI53" i="19" s="1"/>
  <c r="AH45" i="19"/>
  <c r="AI45" i="19" s="1"/>
  <c r="AH37" i="19"/>
  <c r="AI37" i="19" s="1"/>
  <c r="AH29" i="19"/>
  <c r="AI29" i="19" s="1"/>
  <c r="AH21" i="19"/>
  <c r="AI21" i="19" s="1"/>
  <c r="AH11" i="19"/>
  <c r="AI11" i="19" s="1"/>
  <c r="AH58" i="19"/>
  <c r="AI58" i="19" s="1"/>
  <c r="AH50" i="19"/>
  <c r="AI50" i="19" s="1"/>
  <c r="AH42" i="19"/>
  <c r="AI42" i="19" s="1"/>
  <c r="AH34" i="19"/>
  <c r="AI34" i="19" s="1"/>
  <c r="AH26" i="19"/>
  <c r="AI26" i="19" s="1"/>
  <c r="AH16" i="19"/>
  <c r="AI16" i="19" s="1"/>
  <c r="AH7" i="19"/>
  <c r="AI7" i="19" s="1"/>
  <c r="K17" i="19"/>
  <c r="J17" i="19"/>
  <c r="K18" i="19"/>
  <c r="K9" i="19"/>
  <c r="J18" i="19"/>
  <c r="J9" i="19"/>
  <c r="AI4" i="19"/>
  <c r="U14" i="7"/>
  <c r="U148" i="7"/>
  <c r="U156" i="7"/>
  <c r="U157" i="7"/>
  <c r="U210" i="7"/>
  <c r="Q14" i="7"/>
  <c r="Q148" i="7"/>
  <c r="Q156" i="7"/>
  <c r="Q157" i="7"/>
  <c r="Q210" i="7"/>
  <c r="AH39" i="21" l="1"/>
  <c r="AI39" i="21" s="1"/>
  <c r="AH24" i="21"/>
  <c r="AI24" i="21" s="1"/>
  <c r="AH30" i="21"/>
  <c r="AI30" i="21" s="1"/>
  <c r="AH4" i="21"/>
  <c r="AH16" i="21"/>
  <c r="AI16" i="21" s="1"/>
  <c r="AH13" i="21"/>
  <c r="AI13" i="21" s="1"/>
  <c r="AH28" i="21"/>
  <c r="AI28" i="21" s="1"/>
  <c r="AH6" i="21"/>
  <c r="AI6" i="21" s="1"/>
  <c r="AH9" i="21"/>
  <c r="AI9" i="21" s="1"/>
  <c r="AH7" i="21"/>
  <c r="AI7" i="21" s="1"/>
  <c r="AH8" i="21"/>
  <c r="AI8" i="21" s="1"/>
  <c r="AH38" i="21"/>
  <c r="AI38" i="21" s="1"/>
  <c r="AH12" i="21"/>
  <c r="AI12" i="21" s="1"/>
  <c r="AH34" i="21"/>
  <c r="AI34" i="21" s="1"/>
  <c r="AH20" i="21"/>
  <c r="AI20" i="21" s="1"/>
  <c r="AH33" i="21"/>
  <c r="AI33" i="21" s="1"/>
  <c r="AH35" i="21"/>
  <c r="AI35" i="21" s="1"/>
  <c r="AH36" i="21"/>
  <c r="AI36" i="21" s="1"/>
  <c r="AH26" i="21"/>
  <c r="AI26" i="21" s="1"/>
  <c r="AH31" i="21"/>
  <c r="AI31" i="21" s="1"/>
  <c r="AH19" i="21"/>
  <c r="AI19" i="21" s="1"/>
  <c r="AH14" i="21"/>
  <c r="AI14" i="21" s="1"/>
  <c r="AH37" i="21"/>
  <c r="AI37" i="21" s="1"/>
  <c r="AH32" i="21"/>
  <c r="AI32" i="21" s="1"/>
  <c r="AH21" i="21"/>
  <c r="AI21" i="21" s="1"/>
  <c r="AH27" i="21"/>
  <c r="AI27" i="21" s="1"/>
  <c r="AH17" i="21"/>
  <c r="AI17" i="21" s="1"/>
  <c r="AH18" i="21"/>
  <c r="AI18" i="21" s="1"/>
  <c r="AH5" i="21"/>
  <c r="AI5" i="21" s="1"/>
  <c r="AH25" i="21"/>
  <c r="AI25" i="21" s="1"/>
  <c r="Q11" i="21"/>
  <c r="Q66" i="21" s="1"/>
  <c r="U11" i="21"/>
  <c r="U66" i="21" s="1"/>
  <c r="AI4" i="21"/>
  <c r="K66" i="19"/>
  <c r="J66" i="19"/>
  <c r="Q18" i="19"/>
  <c r="Q17" i="19"/>
  <c r="U18" i="19"/>
  <c r="Q9" i="19"/>
  <c r="U17" i="19"/>
  <c r="U9" i="19"/>
  <c r="U260" i="7"/>
  <c r="Q260" i="7"/>
  <c r="AF14" i="7"/>
  <c r="AG14" i="7"/>
  <c r="E148" i="7"/>
  <c r="G148" i="7"/>
  <c r="H148" i="7"/>
  <c r="M148" i="7"/>
  <c r="O148" i="7"/>
  <c r="P148" i="7"/>
  <c r="T148" i="7"/>
  <c r="X148" i="7"/>
  <c r="Z148" i="7"/>
  <c r="AA148" i="7"/>
  <c r="AB148" i="7"/>
  <c r="AC148" i="7"/>
  <c r="AD148" i="7"/>
  <c r="AF148" i="7"/>
  <c r="AG148" i="7"/>
  <c r="E156" i="7"/>
  <c r="F156" i="7"/>
  <c r="G156" i="7"/>
  <c r="H156" i="7"/>
  <c r="L156" i="7"/>
  <c r="M156" i="7"/>
  <c r="P156" i="7"/>
  <c r="T156" i="7"/>
  <c r="W156" i="7"/>
  <c r="X156" i="7"/>
  <c r="Y156" i="7"/>
  <c r="Z156" i="7"/>
  <c r="AA156" i="7"/>
  <c r="AB156" i="7"/>
  <c r="AC156" i="7"/>
  <c r="AD156" i="7"/>
  <c r="AF156" i="7"/>
  <c r="AG156" i="7"/>
  <c r="E157" i="7"/>
  <c r="F157" i="7"/>
  <c r="G157" i="7"/>
  <c r="H157" i="7"/>
  <c r="L157" i="7"/>
  <c r="M157" i="7"/>
  <c r="P157" i="7"/>
  <c r="T157" i="7"/>
  <c r="W157" i="7"/>
  <c r="X157" i="7"/>
  <c r="Y157" i="7"/>
  <c r="Z157" i="7"/>
  <c r="AA157" i="7"/>
  <c r="AB157" i="7"/>
  <c r="AC157" i="7"/>
  <c r="AD157" i="7"/>
  <c r="AF157" i="7"/>
  <c r="AG157" i="7"/>
  <c r="E210" i="7"/>
  <c r="F210" i="7"/>
  <c r="G210" i="7"/>
  <c r="H210" i="7"/>
  <c r="L210" i="7"/>
  <c r="M210" i="7"/>
  <c r="P210" i="7"/>
  <c r="T210" i="7"/>
  <c r="W210" i="7"/>
  <c r="X210" i="7"/>
  <c r="Y210" i="7"/>
  <c r="Z210" i="7"/>
  <c r="AA210" i="7"/>
  <c r="AB210" i="7"/>
  <c r="AC210" i="7"/>
  <c r="AD210" i="7"/>
  <c r="AF210" i="7"/>
  <c r="AG210" i="7"/>
  <c r="AF11" i="21" l="1"/>
  <c r="AF66" i="21" s="1"/>
  <c r="AG11" i="21"/>
  <c r="AG66" i="21" s="1"/>
  <c r="U66" i="19"/>
  <c r="Q66" i="19"/>
  <c r="AC18" i="19"/>
  <c r="Y18" i="19"/>
  <c r="P18" i="19"/>
  <c r="G18" i="19"/>
  <c r="AF17" i="19"/>
  <c r="AA17" i="19"/>
  <c r="W17" i="19"/>
  <c r="L17" i="19"/>
  <c r="E17" i="19"/>
  <c r="AC9" i="19"/>
  <c r="X9" i="19"/>
  <c r="M9" i="19"/>
  <c r="AG18" i="19"/>
  <c r="AB18" i="19"/>
  <c r="X18" i="19"/>
  <c r="M18" i="19"/>
  <c r="F18" i="19"/>
  <c r="AD17" i="19"/>
  <c r="Z17" i="19"/>
  <c r="T17" i="19"/>
  <c r="H17" i="19"/>
  <c r="AG9" i="19"/>
  <c r="AB9" i="19"/>
  <c r="T9" i="19"/>
  <c r="H9" i="19"/>
  <c r="AF18" i="19"/>
  <c r="AA18" i="19"/>
  <c r="W18" i="19"/>
  <c r="L18" i="19"/>
  <c r="E18" i="19"/>
  <c r="AC17" i="19"/>
  <c r="Y17" i="19"/>
  <c r="P17" i="19"/>
  <c r="G17" i="19"/>
  <c r="AF9" i="19"/>
  <c r="AA9" i="19"/>
  <c r="P9" i="19"/>
  <c r="G9" i="19"/>
  <c r="AD18" i="19"/>
  <c r="Z18" i="19"/>
  <c r="T18" i="19"/>
  <c r="H18" i="19"/>
  <c r="AG17" i="19"/>
  <c r="AB17" i="19"/>
  <c r="X17" i="19"/>
  <c r="M17" i="19"/>
  <c r="F17" i="19"/>
  <c r="AD9" i="19"/>
  <c r="Z9" i="19"/>
  <c r="O9" i="19"/>
  <c r="E9" i="19"/>
  <c r="S210" i="7"/>
  <c r="V210" i="7"/>
  <c r="S157" i="7"/>
  <c r="V157" i="7"/>
  <c r="AE210" i="7"/>
  <c r="O210" i="7"/>
  <c r="R210" i="7"/>
  <c r="O157" i="7"/>
  <c r="R157" i="7"/>
  <c r="N210" i="7"/>
  <c r="N157" i="7"/>
  <c r="N156" i="7"/>
  <c r="S156" i="7"/>
  <c r="V156" i="7"/>
  <c r="Y148" i="7"/>
  <c r="W148" i="7"/>
  <c r="AE148" i="7"/>
  <c r="I148" i="7"/>
  <c r="F148" i="7"/>
  <c r="AE157" i="7"/>
  <c r="AE156" i="7"/>
  <c r="O156" i="7"/>
  <c r="R156" i="7"/>
  <c r="V148" i="7"/>
  <c r="S148" i="7"/>
  <c r="N148" i="7"/>
  <c r="L148" i="7"/>
  <c r="G66" i="19" l="1"/>
  <c r="Z66" i="19"/>
  <c r="P66" i="19"/>
  <c r="AD66" i="19"/>
  <c r="AA66" i="19"/>
  <c r="E66" i="19"/>
  <c r="AF66" i="19"/>
  <c r="O17" i="19"/>
  <c r="V17" i="19"/>
  <c r="N9" i="19"/>
  <c r="I9" i="19"/>
  <c r="S9" i="19"/>
  <c r="AE17" i="19"/>
  <c r="AE9" i="19"/>
  <c r="S17" i="19"/>
  <c r="R18" i="19"/>
  <c r="T66" i="19"/>
  <c r="AG66" i="19"/>
  <c r="M66" i="19"/>
  <c r="AC66" i="19"/>
  <c r="V9" i="19"/>
  <c r="W9" i="19"/>
  <c r="W66" i="19" s="1"/>
  <c r="O18" i="19"/>
  <c r="O66" i="19" s="1"/>
  <c r="AE18" i="19"/>
  <c r="N17" i="19"/>
  <c r="V18" i="19"/>
  <c r="L9" i="19"/>
  <c r="L66" i="19" s="1"/>
  <c r="R17" i="19"/>
  <c r="F9" i="19"/>
  <c r="F66" i="19" s="1"/>
  <c r="Y9" i="19"/>
  <c r="Y66" i="19" s="1"/>
  <c r="N18" i="19"/>
  <c r="S18" i="19"/>
  <c r="H66" i="19"/>
  <c r="AB66" i="19"/>
  <c r="X66" i="19"/>
  <c r="I210" i="7"/>
  <c r="AH210" i="7" s="1"/>
  <c r="I157" i="7"/>
  <c r="AH157" i="7" s="1"/>
  <c r="I156" i="7"/>
  <c r="AH156" i="7" s="1"/>
  <c r="R148" i="7"/>
  <c r="AH148" i="7" s="1"/>
  <c r="I18" i="19" l="1"/>
  <c r="AH18" i="19" s="1"/>
  <c r="R9" i="19"/>
  <c r="R66" i="19" s="1"/>
  <c r="AE66" i="19"/>
  <c r="S66" i="19"/>
  <c r="N66" i="19"/>
  <c r="I17" i="19"/>
  <c r="V66" i="19"/>
  <c r="I66" i="19" l="1"/>
  <c r="AH17" i="19"/>
  <c r="AI17" i="19" s="1"/>
  <c r="AH9" i="19"/>
  <c r="AI18" i="19"/>
  <c r="G14" i="7"/>
  <c r="L14" i="7"/>
  <c r="T14" i="7"/>
  <c r="H14" i="7"/>
  <c r="F14" i="7"/>
  <c r="Z14" i="7"/>
  <c r="AA14" i="7"/>
  <c r="P14" i="7"/>
  <c r="AD14" i="7"/>
  <c r="X14" i="7"/>
  <c r="J14" i="7"/>
  <c r="M14" i="7"/>
  <c r="J11" i="21" l="1"/>
  <c r="AA11" i="21"/>
  <c r="AA66" i="21" s="1"/>
  <c r="T11" i="21"/>
  <c r="T66" i="21" s="1"/>
  <c r="X11" i="21"/>
  <c r="X66" i="21" s="1"/>
  <c r="Z11" i="21"/>
  <c r="L11" i="21"/>
  <c r="L66" i="21" s="1"/>
  <c r="AD11" i="21"/>
  <c r="AD66" i="21" s="1"/>
  <c r="F11" i="21"/>
  <c r="F66" i="21" s="1"/>
  <c r="G11" i="21"/>
  <c r="G66" i="21" s="1"/>
  <c r="M11" i="21"/>
  <c r="M66" i="21" s="1"/>
  <c r="P11" i="21"/>
  <c r="P66" i="21" s="1"/>
  <c r="H11" i="21"/>
  <c r="H66" i="21" s="1"/>
  <c r="J66" i="21"/>
  <c r="Z66" i="21"/>
  <c r="AI9" i="19"/>
  <c r="AH66" i="19"/>
  <c r="AI1" i="19" s="1"/>
  <c r="AE14" i="7"/>
  <c r="AC14" i="7"/>
  <c r="R14" i="7"/>
  <c r="O14" i="7"/>
  <c r="AB14" i="7"/>
  <c r="V14" i="7"/>
  <c r="S14" i="7"/>
  <c r="I14" i="7"/>
  <c r="E14" i="7"/>
  <c r="Y14" i="7"/>
  <c r="W14" i="7"/>
  <c r="N14" i="7"/>
  <c r="K14" i="7"/>
  <c r="AH14" i="7" l="1"/>
  <c r="AB11" i="21"/>
  <c r="AB66" i="21" s="1"/>
  <c r="W11" i="21"/>
  <c r="S11" i="21"/>
  <c r="V11" i="21" s="1"/>
  <c r="V66" i="21" s="1"/>
  <c r="AC11" i="21"/>
  <c r="AE11" i="21" s="1"/>
  <c r="AE66" i="21" s="1"/>
  <c r="K11" i="21"/>
  <c r="K66" i="21" s="1"/>
  <c r="E11" i="21"/>
  <c r="I11" i="21" s="1"/>
  <c r="O11" i="21"/>
  <c r="R11" i="21" s="1"/>
  <c r="R66" i="21" s="1"/>
  <c r="AC66" i="21"/>
  <c r="E66" i="21"/>
  <c r="Y11" i="21"/>
  <c r="Y66" i="21" s="1"/>
  <c r="W66" i="21"/>
  <c r="N11" i="21"/>
  <c r="N66" i="21" s="1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4" i="8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4" i="7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4" i="6"/>
  <c r="O66" i="21" l="1"/>
  <c r="S66" i="21"/>
  <c r="AH11" i="21"/>
  <c r="I66" i="21"/>
  <c r="AI11" i="21" l="1"/>
  <c r="AH66" i="21"/>
  <c r="AI1" i="21" s="1"/>
  <c r="K260" i="7"/>
  <c r="T260" i="7"/>
  <c r="AC260" i="7"/>
  <c r="F260" i="7"/>
  <c r="N260" i="7"/>
  <c r="X260" i="7"/>
  <c r="AF260" i="7"/>
  <c r="E260" i="7"/>
  <c r="M260" i="7"/>
  <c r="R260" i="7"/>
  <c r="W260" i="7"/>
  <c r="AA260" i="7"/>
  <c r="AE260" i="7"/>
  <c r="G260" i="7"/>
  <c r="O260" i="7"/>
  <c r="Y260" i="7"/>
  <c r="AG260" i="7"/>
  <c r="J260" i="7"/>
  <c r="S260" i="7"/>
  <c r="AB260" i="7"/>
  <c r="I260" i="7"/>
  <c r="H260" i="7"/>
  <c r="L260" i="7"/>
  <c r="P260" i="7"/>
  <c r="V260" i="7"/>
  <c r="Z260" i="7"/>
  <c r="AD260" i="7"/>
  <c r="AH260" i="7"/>
  <c r="AI1" i="7" s="1"/>
  <c r="Q6" i="6" l="1"/>
  <c r="Q6" i="8" s="1"/>
  <c r="U59" i="6" l="1"/>
  <c r="U59" i="8" s="1"/>
  <c r="Q59" i="6"/>
  <c r="Q59" i="8" s="1"/>
  <c r="Q26" i="16" l="1"/>
  <c r="U26" i="16"/>
  <c r="U172" i="6"/>
  <c r="Q159" i="6"/>
  <c r="Q190" i="6"/>
  <c r="U40" i="6"/>
  <c r="U40" i="8" s="1"/>
  <c r="U141" i="6"/>
  <c r="U141" i="8" s="1"/>
  <c r="U227" i="6"/>
  <c r="U227" i="8" s="1"/>
  <c r="U49" i="6"/>
  <c r="U49" i="8" s="1"/>
  <c r="Q212" i="6"/>
  <c r="Q212" i="8" s="1"/>
  <c r="U223" i="6"/>
  <c r="U223" i="8" s="1"/>
  <c r="Q82" i="6"/>
  <c r="Q82" i="8" s="1"/>
  <c r="Q45" i="6"/>
  <c r="Q45" i="8" s="1"/>
  <c r="U138" i="6"/>
  <c r="U138" i="8" s="1"/>
  <c r="U15" i="6"/>
  <c r="Q148" i="6"/>
  <c r="Q188" i="6"/>
  <c r="Q152" i="6"/>
  <c r="U60" i="6"/>
  <c r="U60" i="8" s="1"/>
  <c r="Q55" i="6"/>
  <c r="Q55" i="8" s="1"/>
  <c r="U97" i="6"/>
  <c r="U97" i="8" s="1"/>
  <c r="U32" i="6"/>
  <c r="Q163" i="6"/>
  <c r="U55" i="6"/>
  <c r="U55" i="8" s="1"/>
  <c r="U36" i="6"/>
  <c r="Q236" i="6"/>
  <c r="Q236" i="8" s="1"/>
  <c r="Q238" i="6"/>
  <c r="Q157" i="6"/>
  <c r="Q168" i="6"/>
  <c r="Q189" i="6"/>
  <c r="Q113" i="6"/>
  <c r="Q113" i="8" s="1"/>
  <c r="Q96" i="6"/>
  <c r="Q96" i="8" s="1"/>
  <c r="Q8" i="6"/>
  <c r="U234" i="6"/>
  <c r="U234" i="8" s="1"/>
  <c r="U207" i="6"/>
  <c r="U207" i="8" s="1"/>
  <c r="U198" i="6"/>
  <c r="U192" i="6"/>
  <c r="U129" i="6"/>
  <c r="U129" i="8" s="1"/>
  <c r="U75" i="6"/>
  <c r="U75" i="8" s="1"/>
  <c r="U57" i="6"/>
  <c r="U57" i="8" s="1"/>
  <c r="Q24" i="6"/>
  <c r="Q253" i="6"/>
  <c r="Q245" i="6"/>
  <c r="Q245" i="8" s="1"/>
  <c r="Q243" i="6"/>
  <c r="Q243" i="8" s="1"/>
  <c r="Q218" i="6"/>
  <c r="Q218" i="8" s="1"/>
  <c r="Q160" i="6"/>
  <c r="Q197" i="6"/>
  <c r="Q177" i="6"/>
  <c r="Q140" i="6"/>
  <c r="Q140" i="8" s="1"/>
  <c r="U254" i="6"/>
  <c r="U252" i="6"/>
  <c r="U252" i="8" s="1"/>
  <c r="U251" i="6"/>
  <c r="U251" i="8" s="1"/>
  <c r="U237" i="6"/>
  <c r="U214" i="6"/>
  <c r="U214" i="8" s="1"/>
  <c r="U173" i="6"/>
  <c r="U189" i="6"/>
  <c r="U127" i="6"/>
  <c r="U127" i="8" s="1"/>
  <c r="U51" i="6"/>
  <c r="U51" i="8" s="1"/>
  <c r="Q256" i="6"/>
  <c r="Q256" i="8" s="1"/>
  <c r="Q252" i="6"/>
  <c r="Q247" i="6"/>
  <c r="Q247" i="8" s="1"/>
  <c r="Q234" i="6"/>
  <c r="Q234" i="8" s="1"/>
  <c r="Q240" i="6"/>
  <c r="Q240" i="8" s="1"/>
  <c r="Q164" i="6"/>
  <c r="Q150" i="6"/>
  <c r="Q199" i="6"/>
  <c r="Q185" i="6"/>
  <c r="Q255" i="6"/>
  <c r="Q255" i="8" s="1"/>
  <c r="U249" i="6"/>
  <c r="U217" i="6"/>
  <c r="U217" i="8" s="1"/>
  <c r="U174" i="6"/>
  <c r="U163" i="6"/>
  <c r="U96" i="6"/>
  <c r="U96" i="8" s="1"/>
  <c r="U62" i="6"/>
  <c r="Q5" i="6"/>
  <c r="Q5" i="8" s="1"/>
  <c r="Q28" i="6"/>
  <c r="Q20" i="6"/>
  <c r="Q47" i="6"/>
  <c r="Q47" i="8" s="1"/>
  <c r="Q89" i="6"/>
  <c r="Q89" i="8" s="1"/>
  <c r="Q116" i="6"/>
  <c r="Q116" i="8" s="1"/>
  <c r="Q7" i="6"/>
  <c r="Q7" i="8" s="1"/>
  <c r="Q29" i="6"/>
  <c r="Q62" i="6"/>
  <c r="Q62" i="8" s="1"/>
  <c r="Q63" i="6"/>
  <c r="Q63" i="8" s="1"/>
  <c r="Q37" i="6"/>
  <c r="Q37" i="8" s="1"/>
  <c r="Q125" i="6"/>
  <c r="Q125" i="8" s="1"/>
  <c r="Q191" i="6"/>
  <c r="Q176" i="6"/>
  <c r="Q195" i="6"/>
  <c r="Q161" i="6"/>
  <c r="Q242" i="6"/>
  <c r="Q242" i="8" s="1"/>
  <c r="Q71" i="6"/>
  <c r="Q71" i="8" s="1"/>
  <c r="Q122" i="6"/>
  <c r="Q122" i="8" s="1"/>
  <c r="Q153" i="6"/>
  <c r="Q192" i="6"/>
  <c r="Q170" i="6"/>
  <c r="Q186" i="6"/>
  <c r="Q201" i="6"/>
  <c r="Q241" i="6"/>
  <c r="Q241" i="8" s="1"/>
  <c r="Q237" i="6"/>
  <c r="Q244" i="6"/>
  <c r="Q244" i="8" s="1"/>
  <c r="Q235" i="6"/>
  <c r="Q246" i="6"/>
  <c r="Q246" i="8" s="1"/>
  <c r="Q248" i="6"/>
  <c r="Q251" i="6"/>
  <c r="Q251" i="8" s="1"/>
  <c r="U98" i="6"/>
  <c r="U98" i="8" s="1"/>
  <c r="U28" i="6"/>
  <c r="U29" i="6"/>
  <c r="U17" i="6"/>
  <c r="U20" i="6"/>
  <c r="U44" i="6"/>
  <c r="U44" i="8" s="1"/>
  <c r="U53" i="6"/>
  <c r="U53" i="8" s="1"/>
  <c r="U63" i="6"/>
  <c r="U63" i="8" s="1"/>
  <c r="U54" i="6"/>
  <c r="U54" i="8" s="1"/>
  <c r="U67" i="6"/>
  <c r="U67" i="8" s="1"/>
  <c r="U37" i="6"/>
  <c r="U37" i="8" s="1"/>
  <c r="U47" i="6"/>
  <c r="U87" i="6"/>
  <c r="U87" i="8" s="1"/>
  <c r="U255" i="6"/>
  <c r="U255" i="8" s="1"/>
  <c r="U90" i="6"/>
  <c r="U90" i="8" s="1"/>
  <c r="U95" i="6"/>
  <c r="U95" i="8" s="1"/>
  <c r="U102" i="6"/>
  <c r="U102" i="8" s="1"/>
  <c r="U100" i="6"/>
  <c r="U100" i="8" s="1"/>
  <c r="U107" i="6"/>
  <c r="U107" i="8" s="1"/>
  <c r="U116" i="6"/>
  <c r="U116" i="8" s="1"/>
  <c r="U111" i="6"/>
  <c r="U111" i="8" s="1"/>
  <c r="U139" i="6"/>
  <c r="U139" i="8" s="1"/>
  <c r="U115" i="6"/>
  <c r="U115" i="8" s="1"/>
  <c r="U124" i="6"/>
  <c r="U124" i="8" s="1"/>
  <c r="U130" i="6"/>
  <c r="U130" i="8" s="1"/>
  <c r="U122" i="6"/>
  <c r="U122" i="8" s="1"/>
  <c r="U126" i="6"/>
  <c r="U126" i="8" s="1"/>
  <c r="U177" i="6"/>
  <c r="U148" i="6"/>
  <c r="U197" i="6"/>
  <c r="U188" i="6"/>
  <c r="U160" i="6"/>
  <c r="U166" i="6"/>
  <c r="U145" i="6"/>
  <c r="U156" i="6"/>
  <c r="U147" i="6"/>
  <c r="U182" i="6"/>
  <c r="U144" i="6"/>
  <c r="U179" i="6"/>
  <c r="U194" i="6"/>
  <c r="U181" i="6"/>
  <c r="U206" i="6"/>
  <c r="U206" i="8" s="1"/>
  <c r="U213" i="6"/>
  <c r="U213" i="8" s="1"/>
  <c r="U226" i="6"/>
  <c r="U226" i="8" s="1"/>
  <c r="U229" i="6"/>
  <c r="U229" i="8" s="1"/>
  <c r="U231" i="6"/>
  <c r="U231" i="8" s="1"/>
  <c r="U225" i="6"/>
  <c r="U225" i="8" s="1"/>
  <c r="U218" i="6"/>
  <c r="U218" i="8" s="1"/>
  <c r="U233" i="6"/>
  <c r="U233" i="8" s="1"/>
  <c r="U242" i="6"/>
  <c r="U242" i="8" s="1"/>
  <c r="U235" i="6"/>
  <c r="U246" i="6"/>
  <c r="U246" i="8" s="1"/>
  <c r="U19" i="6"/>
  <c r="U26" i="6"/>
  <c r="U22" i="6"/>
  <c r="U23" i="6"/>
  <c r="U61" i="6"/>
  <c r="U61" i="8" s="1"/>
  <c r="U52" i="6"/>
  <c r="U52" i="8" s="1"/>
  <c r="U58" i="6"/>
  <c r="U43" i="6"/>
  <c r="U43" i="8" s="1"/>
  <c r="U46" i="6"/>
  <c r="U46" i="8" s="1"/>
  <c r="U69" i="6"/>
  <c r="U69" i="8" s="1"/>
  <c r="U48" i="6"/>
  <c r="U48" i="8" s="1"/>
  <c r="U71" i="6"/>
  <c r="U71" i="8" s="1"/>
  <c r="U92" i="6"/>
  <c r="U92" i="8" s="1"/>
  <c r="U99" i="6"/>
  <c r="U99" i="8" s="1"/>
  <c r="U105" i="6"/>
  <c r="U105" i="8" s="1"/>
  <c r="U112" i="6"/>
  <c r="U112" i="8" s="1"/>
  <c r="U128" i="6"/>
  <c r="U128" i="8" s="1"/>
  <c r="U133" i="6"/>
  <c r="U133" i="8" s="1"/>
  <c r="U121" i="6"/>
  <c r="U121" i="8" s="1"/>
  <c r="U113" i="6"/>
  <c r="U113" i="8" s="1"/>
  <c r="U131" i="6"/>
  <c r="U131" i="8" s="1"/>
  <c r="U191" i="6"/>
  <c r="U176" i="6"/>
  <c r="U195" i="6"/>
  <c r="U155" i="6"/>
  <c r="U190" i="6"/>
  <c r="U161" i="6"/>
  <c r="U167" i="6"/>
  <c r="U169" i="6"/>
  <c r="U196" i="6"/>
  <c r="U158" i="6"/>
  <c r="U171" i="6"/>
  <c r="U202" i="6"/>
  <c r="U143" i="6"/>
  <c r="U187" i="6"/>
  <c r="U154" i="6"/>
  <c r="U204" i="6"/>
  <c r="U204" i="8" s="1"/>
  <c r="U211" i="6"/>
  <c r="U211" i="8" s="1"/>
  <c r="U222" i="6"/>
  <c r="U222" i="8" s="1"/>
  <c r="U220" i="6"/>
  <c r="U220" i="8" s="1"/>
  <c r="U209" i="6"/>
  <c r="U209" i="8" s="1"/>
  <c r="U224" i="6"/>
  <c r="U224" i="8" s="1"/>
  <c r="U230" i="6"/>
  <c r="U230" i="8" s="1"/>
  <c r="U239" i="6"/>
  <c r="U239" i="8" s="1"/>
  <c r="U243" i="6"/>
  <c r="U243" i="8" s="1"/>
  <c r="U247" i="6"/>
  <c r="U253" i="6"/>
  <c r="U24" i="6"/>
  <c r="U7" i="6"/>
  <c r="U7" i="8" s="1"/>
  <c r="U9" i="6"/>
  <c r="U11" i="6"/>
  <c r="U56" i="6"/>
  <c r="U56" i="8" s="1"/>
  <c r="U39" i="6"/>
  <c r="U39" i="8" s="1"/>
  <c r="U45" i="6"/>
  <c r="U77" i="6"/>
  <c r="U77" i="8" s="1"/>
  <c r="U80" i="6"/>
  <c r="U80" i="8" s="1"/>
  <c r="U109" i="6"/>
  <c r="U109" i="8" s="1"/>
  <c r="U108" i="6"/>
  <c r="U108" i="8" s="1"/>
  <c r="U117" i="6"/>
  <c r="U117" i="8" s="1"/>
  <c r="U118" i="6"/>
  <c r="U118" i="8" s="1"/>
  <c r="U140" i="6"/>
  <c r="U140" i="8" s="1"/>
  <c r="U136" i="6"/>
  <c r="U136" i="8" s="1"/>
  <c r="U185" i="6"/>
  <c r="U199" i="6"/>
  <c r="U165" i="6"/>
  <c r="U150" i="6"/>
  <c r="U157" i="6"/>
  <c r="U164" i="6"/>
  <c r="U208" i="6"/>
  <c r="U208" i="8" s="1"/>
  <c r="U219" i="6"/>
  <c r="U219" i="8" s="1"/>
  <c r="U215" i="6"/>
  <c r="U215" i="8" s="1"/>
  <c r="U241" i="6"/>
  <c r="U241" i="8" s="1"/>
  <c r="U244" i="6"/>
  <c r="U244" i="8" s="1"/>
  <c r="U245" i="6"/>
  <c r="U245" i="8" s="1"/>
  <c r="U30" i="6"/>
  <c r="U27" i="6"/>
  <c r="U8" i="6"/>
  <c r="U41" i="6"/>
  <c r="U41" i="8" s="1"/>
  <c r="U65" i="6"/>
  <c r="U65" i="8" s="1"/>
  <c r="U64" i="6"/>
  <c r="U64" i="8" s="1"/>
  <c r="U83" i="6"/>
  <c r="U83" i="8" s="1"/>
  <c r="U93" i="6"/>
  <c r="U93" i="8" s="1"/>
  <c r="U135" i="6"/>
  <c r="U135" i="8" s="1"/>
  <c r="U123" i="6"/>
  <c r="U123" i="8" s="1"/>
  <c r="U125" i="6"/>
  <c r="U125" i="8" s="1"/>
  <c r="U153" i="6"/>
  <c r="U170" i="6"/>
  <c r="U201" i="6"/>
  <c r="U162" i="6"/>
  <c r="U184" i="6"/>
  <c r="U175" i="6"/>
  <c r="U159" i="6"/>
  <c r="U212" i="6"/>
  <c r="U212" i="8" s="1"/>
  <c r="U228" i="6"/>
  <c r="U228" i="8" s="1"/>
  <c r="U216" i="6"/>
  <c r="U216" i="8" s="1"/>
  <c r="U238" i="6"/>
  <c r="U236" i="6"/>
  <c r="U236" i="8" s="1"/>
  <c r="U250" i="6"/>
  <c r="U250" i="8" s="1"/>
  <c r="U18" i="6"/>
  <c r="U257" i="6"/>
  <c r="U257" i="8" s="1"/>
  <c r="U6" i="6"/>
  <c r="U6" i="8" s="1"/>
  <c r="U12" i="6"/>
  <c r="U50" i="6"/>
  <c r="U89" i="6"/>
  <c r="U89" i="8" s="1"/>
  <c r="U103" i="6"/>
  <c r="U103" i="8" s="1"/>
  <c r="U142" i="6"/>
  <c r="U142" i="8" s="1"/>
  <c r="U137" i="6"/>
  <c r="U137" i="8" s="1"/>
  <c r="U152" i="6"/>
  <c r="U178" i="6"/>
  <c r="U200" i="6"/>
  <c r="U203" i="6"/>
  <c r="U203" i="8" s="1"/>
  <c r="U221" i="6"/>
  <c r="U221" i="8" s="1"/>
  <c r="U14" i="6"/>
  <c r="U35" i="6"/>
  <c r="U72" i="6"/>
  <c r="U72" i="8" s="1"/>
  <c r="U73" i="6"/>
  <c r="U73" i="8" s="1"/>
  <c r="U106" i="6"/>
  <c r="U106" i="8" s="1"/>
  <c r="U114" i="6"/>
  <c r="U114" i="8" s="1"/>
  <c r="U149" i="6"/>
  <c r="U186" i="6"/>
  <c r="U193" i="6"/>
  <c r="U205" i="6"/>
  <c r="U205" i="8" s="1"/>
  <c r="U240" i="6"/>
  <c r="U240" i="8" s="1"/>
  <c r="U248" i="6"/>
  <c r="U42" i="6"/>
  <c r="U42" i="8" s="1"/>
  <c r="Q257" i="6"/>
  <c r="Q257" i="8" s="1"/>
  <c r="Q254" i="6"/>
  <c r="Q18" i="6"/>
  <c r="Q249" i="6"/>
  <c r="Q250" i="6"/>
  <c r="Q250" i="8" s="1"/>
  <c r="Q239" i="6"/>
  <c r="Q239" i="8" s="1"/>
  <c r="Q194" i="6"/>
  <c r="Q166" i="6"/>
  <c r="Q112" i="6"/>
  <c r="Q112" i="8" s="1"/>
  <c r="U256" i="6"/>
  <c r="U256" i="8" s="1"/>
  <c r="U232" i="6"/>
  <c r="U232" i="8" s="1"/>
  <c r="U210" i="6"/>
  <c r="U210" i="8" s="1"/>
  <c r="U146" i="6"/>
  <c r="U168" i="6"/>
  <c r="U132" i="6"/>
  <c r="U132" i="8" s="1"/>
  <c r="U94" i="6"/>
  <c r="U94" i="8" s="1"/>
  <c r="U68" i="6"/>
  <c r="Q41" i="23" l="1"/>
  <c r="Q254" i="8"/>
  <c r="U10" i="20"/>
  <c r="U149" i="8"/>
  <c r="U50" i="8"/>
  <c r="U15" i="22"/>
  <c r="U18" i="8"/>
  <c r="U36" i="20"/>
  <c r="U175" i="8"/>
  <c r="U31" i="20"/>
  <c r="U170" i="8"/>
  <c r="U27" i="22"/>
  <c r="U27" i="23" s="1"/>
  <c r="U30" i="8"/>
  <c r="U18" i="20"/>
  <c r="U157" i="8"/>
  <c r="U46" i="20"/>
  <c r="U185" i="8"/>
  <c r="U8" i="22"/>
  <c r="U11" i="8"/>
  <c r="U40" i="23"/>
  <c r="U253" i="8"/>
  <c r="U48" i="20"/>
  <c r="U187" i="8"/>
  <c r="U19" i="20"/>
  <c r="U158" i="8"/>
  <c r="U22" i="20"/>
  <c r="U161" i="8"/>
  <c r="U37" i="20"/>
  <c r="U176" i="8"/>
  <c r="U58" i="8"/>
  <c r="U19" i="22"/>
  <c r="U19" i="23" s="1"/>
  <c r="U22" i="8"/>
  <c r="U34" i="22"/>
  <c r="U235" i="8"/>
  <c r="U40" i="20"/>
  <c r="U179" i="8"/>
  <c r="U17" i="20"/>
  <c r="U156" i="8"/>
  <c r="U49" i="20"/>
  <c r="U188" i="8"/>
  <c r="U26" i="22"/>
  <c r="U29" i="8"/>
  <c r="Q64" i="20"/>
  <c r="Q248" i="8"/>
  <c r="Q35" i="22"/>
  <c r="Q237" i="8"/>
  <c r="Q31" i="20"/>
  <c r="Q170" i="8"/>
  <c r="Q37" i="20"/>
  <c r="Q176" i="8"/>
  <c r="Q25" i="22"/>
  <c r="Q28" i="8"/>
  <c r="U24" i="20"/>
  <c r="U163" i="8"/>
  <c r="Q25" i="20"/>
  <c r="Q164" i="8"/>
  <c r="Q39" i="22"/>
  <c r="Q252" i="8"/>
  <c r="U50" i="20"/>
  <c r="U189" i="8"/>
  <c r="Q38" i="20"/>
  <c r="Q177" i="8"/>
  <c r="U59" i="20"/>
  <c r="U198" i="8"/>
  <c r="Q18" i="20"/>
  <c r="Q157" i="8"/>
  <c r="Q9" i="20"/>
  <c r="Q148" i="8"/>
  <c r="Q20" i="20"/>
  <c r="Q159" i="8"/>
  <c r="U7" i="20"/>
  <c r="U146" i="8"/>
  <c r="U61" i="20"/>
  <c r="U200" i="8"/>
  <c r="U9" i="22"/>
  <c r="U9" i="23" s="1"/>
  <c r="U12" i="8"/>
  <c r="U45" i="20"/>
  <c r="U184" i="8"/>
  <c r="U14" i="20"/>
  <c r="U153" i="8"/>
  <c r="U11" i="20"/>
  <c r="U150" i="8"/>
  <c r="U45" i="8"/>
  <c r="U6" i="22"/>
  <c r="U6" i="23" s="1"/>
  <c r="U9" i="8"/>
  <c r="U39" i="23"/>
  <c r="U247" i="8"/>
  <c r="U4" i="20"/>
  <c r="U143" i="8"/>
  <c r="U57" i="20"/>
  <c r="U196" i="8"/>
  <c r="U51" i="20"/>
  <c r="U190" i="8"/>
  <c r="U52" i="20"/>
  <c r="U191" i="8"/>
  <c r="U23" i="22"/>
  <c r="U23" i="23" s="1"/>
  <c r="U26" i="8"/>
  <c r="U5" i="20"/>
  <c r="U144" i="8"/>
  <c r="U6" i="20"/>
  <c r="U145" i="8"/>
  <c r="U58" i="20"/>
  <c r="U197" i="8"/>
  <c r="U25" i="22"/>
  <c r="U25" i="23" s="1"/>
  <c r="U28" i="8"/>
  <c r="Q53" i="20"/>
  <c r="Q192" i="8"/>
  <c r="Q52" i="20"/>
  <c r="Q191" i="8"/>
  <c r="U35" i="20"/>
  <c r="U174" i="8"/>
  <c r="Q46" i="20"/>
  <c r="Q185" i="8"/>
  <c r="U34" i="20"/>
  <c r="U173" i="8"/>
  <c r="Q58" i="20"/>
  <c r="Q197" i="8"/>
  <c r="Q36" i="22"/>
  <c r="Q238" i="8"/>
  <c r="Q24" i="20"/>
  <c r="Q163" i="8"/>
  <c r="U12" i="22"/>
  <c r="U12" i="23" s="1"/>
  <c r="U15" i="8"/>
  <c r="U33" i="20"/>
  <c r="U172" i="8"/>
  <c r="U29" i="20"/>
  <c r="U168" i="8"/>
  <c r="U32" i="22"/>
  <c r="U32" i="23" s="1"/>
  <c r="U35" i="8"/>
  <c r="Q27" i="20"/>
  <c r="Q166" i="8"/>
  <c r="Q38" i="22"/>
  <c r="Q249" i="8"/>
  <c r="U54" i="20"/>
  <c r="U193" i="8"/>
  <c r="U11" i="22"/>
  <c r="U11" i="23" s="1"/>
  <c r="U14" i="8"/>
  <c r="U39" i="20"/>
  <c r="U178" i="8"/>
  <c r="U23" i="20"/>
  <c r="U162" i="8"/>
  <c r="U5" i="22"/>
  <c r="U8" i="8"/>
  <c r="U26" i="20"/>
  <c r="U165" i="8"/>
  <c r="U63" i="20"/>
  <c r="U202" i="8"/>
  <c r="U30" i="20"/>
  <c r="U169" i="8"/>
  <c r="U16" i="20"/>
  <c r="U155" i="8"/>
  <c r="U16" i="22"/>
  <c r="U16" i="23" s="1"/>
  <c r="U19" i="8"/>
  <c r="U42" i="20"/>
  <c r="U181" i="8"/>
  <c r="U43" i="20"/>
  <c r="U182" i="8"/>
  <c r="U27" i="20"/>
  <c r="U166" i="8"/>
  <c r="U9" i="20"/>
  <c r="U148" i="8"/>
  <c r="U17" i="22"/>
  <c r="U17" i="23" s="1"/>
  <c r="U20" i="8"/>
  <c r="Q34" i="22"/>
  <c r="Q235" i="8"/>
  <c r="Q62" i="20"/>
  <c r="Q201" i="8"/>
  <c r="Q14" i="20"/>
  <c r="Q153" i="8"/>
  <c r="Q22" i="20"/>
  <c r="Q161" i="8"/>
  <c r="Q26" i="22"/>
  <c r="Q26" i="23" s="1"/>
  <c r="Q29" i="8"/>
  <c r="U62" i="8"/>
  <c r="Q60" i="20"/>
  <c r="Q199" i="8"/>
  <c r="U41" i="23"/>
  <c r="U254" i="8"/>
  <c r="Q21" i="20"/>
  <c r="Q160" i="8"/>
  <c r="Q40" i="23"/>
  <c r="Q253" i="8"/>
  <c r="Q50" i="20"/>
  <c r="Q189" i="8"/>
  <c r="U29" i="22"/>
  <c r="U29" i="23" s="1"/>
  <c r="U32" i="8"/>
  <c r="Q13" i="20"/>
  <c r="Q152" i="8"/>
  <c r="U68" i="8"/>
  <c r="Q55" i="20"/>
  <c r="Q194" i="8"/>
  <c r="Q15" i="22"/>
  <c r="Q18" i="8"/>
  <c r="U64" i="20"/>
  <c r="U248" i="8"/>
  <c r="U47" i="20"/>
  <c r="U186" i="8"/>
  <c r="U13" i="20"/>
  <c r="U152" i="8"/>
  <c r="U36" i="22"/>
  <c r="U36" i="23" s="1"/>
  <c r="U238" i="8"/>
  <c r="U20" i="20"/>
  <c r="U159" i="8"/>
  <c r="U62" i="20"/>
  <c r="U201" i="8"/>
  <c r="U24" i="22"/>
  <c r="U24" i="23" s="1"/>
  <c r="U27" i="8"/>
  <c r="U25" i="20"/>
  <c r="U164" i="8"/>
  <c r="U60" i="20"/>
  <c r="U199" i="8"/>
  <c r="U21" i="22"/>
  <c r="U21" i="23" s="1"/>
  <c r="U24" i="8"/>
  <c r="U15" i="20"/>
  <c r="U154" i="8"/>
  <c r="U32" i="20"/>
  <c r="U171" i="8"/>
  <c r="U28" i="20"/>
  <c r="U167" i="8"/>
  <c r="U56" i="20"/>
  <c r="U195" i="8"/>
  <c r="U20" i="22"/>
  <c r="U20" i="23" s="1"/>
  <c r="U23" i="8"/>
  <c r="U55" i="20"/>
  <c r="U194" i="8"/>
  <c r="U8" i="20"/>
  <c r="U147" i="8"/>
  <c r="U21" i="20"/>
  <c r="U160" i="8"/>
  <c r="U38" i="20"/>
  <c r="U177" i="8"/>
  <c r="U47" i="8"/>
  <c r="U14" i="22"/>
  <c r="U14" i="23" s="1"/>
  <c r="U17" i="8"/>
  <c r="Q47" i="20"/>
  <c r="Q186" i="8"/>
  <c r="Q56" i="20"/>
  <c r="Q195" i="8"/>
  <c r="Q17" i="22"/>
  <c r="Q20" i="8"/>
  <c r="U38" i="22"/>
  <c r="U38" i="23" s="1"/>
  <c r="U249" i="8"/>
  <c r="Q11" i="20"/>
  <c r="Q150" i="8"/>
  <c r="U35" i="22"/>
  <c r="U35" i="23" s="1"/>
  <c r="U237" i="8"/>
  <c r="Q21" i="22"/>
  <c r="Q24" i="8"/>
  <c r="U53" i="20"/>
  <c r="U192" i="8"/>
  <c r="Q5" i="22"/>
  <c r="Q8" i="8"/>
  <c r="Q29" i="20"/>
  <c r="Q168" i="8"/>
  <c r="U33" i="22"/>
  <c r="U36" i="8"/>
  <c r="Q49" i="20"/>
  <c r="Q188" i="8"/>
  <c r="Q51" i="20"/>
  <c r="Q190" i="8"/>
  <c r="U8" i="23"/>
  <c r="U15" i="23"/>
  <c r="U34" i="23"/>
  <c r="Q38" i="23"/>
  <c r="Q37" i="22"/>
  <c r="U26" i="23"/>
  <c r="U37" i="22"/>
  <c r="Q4" i="22"/>
  <c r="Q4" i="23" s="1"/>
  <c r="Q39" i="23"/>
  <c r="U35" i="16"/>
  <c r="U7" i="18"/>
  <c r="U7" i="14"/>
  <c r="U25" i="12"/>
  <c r="U29" i="9"/>
  <c r="U7" i="9"/>
  <c r="U11" i="11"/>
  <c r="U12" i="18"/>
  <c r="U20" i="10"/>
  <c r="U30" i="18"/>
  <c r="Q5" i="12"/>
  <c r="Q27" i="9"/>
  <c r="Q55" i="9"/>
  <c r="Q17" i="18"/>
  <c r="Q25" i="18"/>
  <c r="Q37" i="12"/>
  <c r="Q24" i="18"/>
  <c r="Q38" i="17"/>
  <c r="Q15" i="17"/>
  <c r="Q41" i="16"/>
  <c r="Q28" i="18"/>
  <c r="Q31" i="18"/>
  <c r="U9" i="16"/>
  <c r="U23" i="18"/>
  <c r="U64" i="9"/>
  <c r="U18" i="18"/>
  <c r="U25" i="15"/>
  <c r="U6" i="11"/>
  <c r="U54" i="9"/>
  <c r="U47" i="9"/>
  <c r="U10" i="9"/>
  <c r="U7" i="12"/>
  <c r="U10" i="13"/>
  <c r="U6" i="15"/>
  <c r="U5" i="15"/>
  <c r="U32" i="17"/>
  <c r="U11" i="17"/>
  <c r="U9" i="10"/>
  <c r="U4" i="11"/>
  <c r="U61" i="9"/>
  <c r="U39" i="9"/>
  <c r="U13" i="9"/>
  <c r="U30" i="12"/>
  <c r="U35" i="12"/>
  <c r="U7" i="13"/>
  <c r="U22" i="15"/>
  <c r="U17" i="16"/>
  <c r="U9" i="17"/>
  <c r="U31" i="18"/>
  <c r="U15" i="17"/>
  <c r="U37" i="12"/>
  <c r="U25" i="18"/>
  <c r="U14" i="18"/>
  <c r="U17" i="11"/>
  <c r="U16" i="18"/>
  <c r="U36" i="17"/>
  <c r="U4" i="10"/>
  <c r="U16" i="10"/>
  <c r="U13" i="11"/>
  <c r="U20" i="9"/>
  <c r="U36" i="9"/>
  <c r="U45" i="9"/>
  <c r="U23" i="9"/>
  <c r="U62" i="9"/>
  <c r="U31" i="9"/>
  <c r="U14" i="9"/>
  <c r="U18" i="12"/>
  <c r="U16" i="12"/>
  <c r="U28" i="12"/>
  <c r="U6" i="14"/>
  <c r="U16" i="15"/>
  <c r="U31" i="16"/>
  <c r="U32" i="16"/>
  <c r="U8" i="16"/>
  <c r="U5" i="17"/>
  <c r="U24" i="17"/>
  <c r="U27" i="17"/>
  <c r="U20" i="18"/>
  <c r="U19" i="18"/>
  <c r="U36" i="12"/>
  <c r="U16" i="11"/>
  <c r="U7" i="10"/>
  <c r="U9" i="11"/>
  <c r="U25" i="9"/>
  <c r="U18" i="9"/>
  <c r="U11" i="9"/>
  <c r="U26" i="9"/>
  <c r="U60" i="9"/>
  <c r="U46" i="9"/>
  <c r="U29" i="12"/>
  <c r="U33" i="12"/>
  <c r="U11" i="12"/>
  <c r="U10" i="12"/>
  <c r="U12" i="13"/>
  <c r="U13" i="13"/>
  <c r="U13" i="15"/>
  <c r="U10" i="15"/>
  <c r="U12" i="16"/>
  <c r="U6" i="16"/>
  <c r="U23" i="16"/>
  <c r="U8" i="17"/>
  <c r="U6" i="17"/>
  <c r="U21" i="17"/>
  <c r="U40" i="16"/>
  <c r="U27" i="18"/>
  <c r="U39" i="16"/>
  <c r="U22" i="18"/>
  <c r="U17" i="18"/>
  <c r="U18" i="10"/>
  <c r="U12" i="10"/>
  <c r="U10" i="11"/>
  <c r="U8" i="10"/>
  <c r="U10" i="10"/>
  <c r="U12" i="11"/>
  <c r="U5" i="11"/>
  <c r="U15" i="9"/>
  <c r="U48" i="9"/>
  <c r="U4" i="9"/>
  <c r="U63" i="9"/>
  <c r="U32" i="9"/>
  <c r="U19" i="9"/>
  <c r="U57" i="9"/>
  <c r="U30" i="9"/>
  <c r="U28" i="9"/>
  <c r="U22" i="9"/>
  <c r="U51" i="9"/>
  <c r="U16" i="9"/>
  <c r="U56" i="9"/>
  <c r="U37" i="9"/>
  <c r="U52" i="9"/>
  <c r="U24" i="12"/>
  <c r="U6" i="12"/>
  <c r="U14" i="12"/>
  <c r="U26" i="12"/>
  <c r="U21" i="12"/>
  <c r="U5" i="12"/>
  <c r="U9" i="13"/>
  <c r="U12" i="14"/>
  <c r="U5" i="14"/>
  <c r="U4" i="15"/>
  <c r="U15" i="16"/>
  <c r="U36" i="16"/>
  <c r="U13" i="16"/>
  <c r="U10" i="16"/>
  <c r="U6" i="18"/>
  <c r="U25" i="16"/>
  <c r="U19" i="16"/>
  <c r="U28" i="16"/>
  <c r="U20" i="17"/>
  <c r="U19" i="17"/>
  <c r="U23" i="17"/>
  <c r="U16" i="17"/>
  <c r="U37" i="17"/>
  <c r="U21" i="18"/>
  <c r="U34" i="17"/>
  <c r="U13" i="18"/>
  <c r="U21" i="10"/>
  <c r="U6" i="10"/>
  <c r="U13" i="10"/>
  <c r="U19" i="10"/>
  <c r="U17" i="10"/>
  <c r="U14" i="10"/>
  <c r="U14" i="11"/>
  <c r="U7" i="11"/>
  <c r="U11" i="18"/>
  <c r="U42" i="9"/>
  <c r="U55" i="9"/>
  <c r="U40" i="9"/>
  <c r="U5" i="9"/>
  <c r="U43" i="9"/>
  <c r="U8" i="9"/>
  <c r="U17" i="9"/>
  <c r="U6" i="9"/>
  <c r="U27" i="9"/>
  <c r="U21" i="9"/>
  <c r="U49" i="9"/>
  <c r="U58" i="9"/>
  <c r="U9" i="9"/>
  <c r="U38" i="9"/>
  <c r="U19" i="12"/>
  <c r="U9" i="18"/>
  <c r="U15" i="12"/>
  <c r="U10" i="18"/>
  <c r="U23" i="12"/>
  <c r="U17" i="12"/>
  <c r="U8" i="12"/>
  <c r="U32" i="12"/>
  <c r="U4" i="12"/>
  <c r="U9" i="12"/>
  <c r="U11" i="13"/>
  <c r="U4" i="13"/>
  <c r="U6" i="13"/>
  <c r="U8" i="14"/>
  <c r="U23" i="15"/>
  <c r="U29" i="18"/>
  <c r="U26" i="15"/>
  <c r="U20" i="15"/>
  <c r="U14" i="16"/>
  <c r="U4" i="16"/>
  <c r="U34" i="16"/>
  <c r="U21" i="16"/>
  <c r="U30" i="16"/>
  <c r="U20" i="16"/>
  <c r="U11" i="16"/>
  <c r="U17" i="17"/>
  <c r="U14" i="17"/>
  <c r="U26" i="17"/>
  <c r="U25" i="17"/>
  <c r="U11" i="14"/>
  <c r="Q23" i="18"/>
  <c r="Q64" i="9"/>
  <c r="Q21" i="18"/>
  <c r="Q38" i="16"/>
  <c r="Q34" i="17"/>
  <c r="Q13" i="18"/>
  <c r="Q19" i="18"/>
  <c r="Q36" i="12"/>
  <c r="Q15" i="18"/>
  <c r="Q62" i="9"/>
  <c r="Q47" i="9"/>
  <c r="Q31" i="9"/>
  <c r="Q53" i="9"/>
  <c r="Q14" i="9"/>
  <c r="Q9" i="18"/>
  <c r="Q15" i="12"/>
  <c r="Q4" i="15"/>
  <c r="Q22" i="9"/>
  <c r="Q56" i="9"/>
  <c r="Q37" i="9"/>
  <c r="Q52" i="9"/>
  <c r="Q18" i="12"/>
  <c r="Q4" i="16"/>
  <c r="Q30" i="16"/>
  <c r="Q29" i="16"/>
  <c r="Q26" i="17"/>
  <c r="Q9" i="12"/>
  <c r="Q22" i="15"/>
  <c r="Q14" i="16"/>
  <c r="Q17" i="17"/>
  <c r="Q25" i="17"/>
  <c r="Q4" i="18"/>
  <c r="Q4" i="17"/>
  <c r="U29" i="16"/>
  <c r="U9" i="14"/>
  <c r="U24" i="9"/>
  <c r="U35" i="9"/>
  <c r="U5" i="10"/>
  <c r="U38" i="17"/>
  <c r="U24" i="18"/>
  <c r="Q26" i="15"/>
  <c r="Q29" i="18"/>
  <c r="Q46" i="9"/>
  <c r="Q60" i="9"/>
  <c r="Q11" i="9"/>
  <c r="Q25" i="9"/>
  <c r="Q25" i="15"/>
  <c r="Q18" i="18"/>
  <c r="Q22" i="10"/>
  <c r="Q39" i="16"/>
  <c r="Q22" i="18"/>
  <c r="Q26" i="18"/>
  <c r="Q13" i="14"/>
  <c r="Q30" i="18"/>
  <c r="U18" i="16"/>
  <c r="U20" i="12"/>
  <c r="U50" i="9"/>
  <c r="U34" i="9"/>
  <c r="U15" i="11"/>
  <c r="U24" i="15"/>
  <c r="U15" i="18"/>
  <c r="U35" i="17"/>
  <c r="U26" i="18"/>
  <c r="U41" i="16"/>
  <c r="U28" i="18"/>
  <c r="Q33" i="12"/>
  <c r="Q38" i="9"/>
  <c r="Q58" i="9"/>
  <c r="Q21" i="9"/>
  <c r="Q6" i="10"/>
  <c r="Q20" i="18"/>
  <c r="Q27" i="18"/>
  <c r="Q40" i="16"/>
  <c r="Q21" i="17"/>
  <c r="U24" i="16"/>
  <c r="U8" i="15"/>
  <c r="U22" i="12"/>
  <c r="U53" i="9"/>
  <c r="U59" i="9"/>
  <c r="U8" i="11"/>
  <c r="U22" i="10"/>
  <c r="Q5" i="17"/>
  <c r="Q9" i="14"/>
  <c r="Q6" i="12"/>
  <c r="Q50" i="9"/>
  <c r="Q29" i="9"/>
  <c r="Q18" i="9"/>
  <c r="Q36" i="17"/>
  <c r="Q16" i="18"/>
  <c r="Q14" i="18"/>
  <c r="Q17" i="11"/>
  <c r="U33" i="17"/>
  <c r="U22" i="16"/>
  <c r="Q24" i="9"/>
  <c r="U29" i="17"/>
  <c r="U10" i="14"/>
  <c r="Q22" i="16"/>
  <c r="U27" i="16"/>
  <c r="Q13" i="9"/>
  <c r="Q49" i="9"/>
  <c r="Q9" i="9"/>
  <c r="U12" i="17"/>
  <c r="U31" i="12"/>
  <c r="Q12" i="16"/>
  <c r="Q15" i="15"/>
  <c r="U11" i="10"/>
  <c r="Q13" i="11"/>
  <c r="U16" i="16"/>
  <c r="U15" i="10"/>
  <c r="U34" i="12"/>
  <c r="U7" i="16"/>
  <c r="Q51" i="9"/>
  <c r="Q20" i="9"/>
  <c r="U33" i="9"/>
  <c r="U74" i="6"/>
  <c r="U74" i="8" s="1"/>
  <c r="Q175" i="6"/>
  <c r="Q217" i="6"/>
  <c r="Q217" i="8" s="1"/>
  <c r="Q219" i="6"/>
  <c r="Q219" i="8" s="1"/>
  <c r="Q12" i="6"/>
  <c r="Q137" i="6"/>
  <c r="Q137" i="8" s="1"/>
  <c r="Q15" i="6"/>
  <c r="Q232" i="6"/>
  <c r="Q232" i="8" s="1"/>
  <c r="U34" i="6"/>
  <c r="U183" i="6"/>
  <c r="U180" i="6"/>
  <c r="U110" i="6"/>
  <c r="U110" i="8" s="1"/>
  <c r="U10" i="6"/>
  <c r="U101" i="6"/>
  <c r="U101" i="8" s="1"/>
  <c r="U104" i="6"/>
  <c r="U104" i="8" s="1"/>
  <c r="Q155" i="6"/>
  <c r="U84" i="6"/>
  <c r="U84" i="8" s="1"/>
  <c r="U151" i="6"/>
  <c r="U151" i="8" s="1"/>
  <c r="Q134" i="6"/>
  <c r="Q134" i="8" s="1"/>
  <c r="Q207" i="6"/>
  <c r="Q207" i="8" s="1"/>
  <c r="Q99" i="6"/>
  <c r="Q99" i="8" s="1"/>
  <c r="Q165" i="6"/>
  <c r="Q204" i="6"/>
  <c r="Q204" i="8" s="1"/>
  <c r="Q35" i="6"/>
  <c r="Q106" i="6"/>
  <c r="Q106" i="8" s="1"/>
  <c r="U91" i="6"/>
  <c r="U91" i="8" s="1"/>
  <c r="Q98" i="6"/>
  <c r="Q98" i="8" s="1"/>
  <c r="Q211" i="6"/>
  <c r="Q211" i="8" s="1"/>
  <c r="Q110" i="6"/>
  <c r="Q110" i="8" s="1"/>
  <c r="Q14" i="6"/>
  <c r="Q65" i="6"/>
  <c r="Q180" i="6"/>
  <c r="Q154" i="6"/>
  <c r="Q179" i="6"/>
  <c r="Q147" i="6"/>
  <c r="Q4" i="6"/>
  <c r="Q4" i="8" s="1"/>
  <c r="Q193" i="6"/>
  <c r="U85" i="6"/>
  <c r="U85" i="8" s="1"/>
  <c r="U120" i="6"/>
  <c r="U120" i="8" s="1"/>
  <c r="Q229" i="6"/>
  <c r="Q229" i="8" s="1"/>
  <c r="Q213" i="6"/>
  <c r="Q213" i="8" s="1"/>
  <c r="Q66" i="6"/>
  <c r="Q66" i="8" s="1"/>
  <c r="Q81" i="6"/>
  <c r="Q81" i="8" s="1"/>
  <c r="Q149" i="6"/>
  <c r="Q51" i="6"/>
  <c r="Q51" i="8" s="1"/>
  <c r="Q172" i="6"/>
  <c r="Q128" i="6"/>
  <c r="Q128" i="8" s="1"/>
  <c r="Q85" i="6"/>
  <c r="Q85" i="8" s="1"/>
  <c r="Q173" i="6"/>
  <c r="Q233" i="6"/>
  <c r="Q233" i="8" s="1"/>
  <c r="Q38" i="6"/>
  <c r="Q88" i="6"/>
  <c r="Q88" i="8" s="1"/>
  <c r="Q72" i="6"/>
  <c r="Q72" i="8" s="1"/>
  <c r="Q58" i="6"/>
  <c r="Q86" i="6"/>
  <c r="Q86" i="8" s="1"/>
  <c r="Q225" i="6"/>
  <c r="Q225" i="8" s="1"/>
  <c r="Q46" i="6"/>
  <c r="Q46" i="8" s="1"/>
  <c r="Q136" i="6"/>
  <c r="Q136" i="8" s="1"/>
  <c r="Q22" i="6"/>
  <c r="U4" i="6"/>
  <c r="U4" i="8" s="1"/>
  <c r="Q48" i="6"/>
  <c r="U82" i="6"/>
  <c r="U82" i="8" s="1"/>
  <c r="Q64" i="6"/>
  <c r="Q64" i="8" s="1"/>
  <c r="U88" i="6"/>
  <c r="U88" i="8" s="1"/>
  <c r="Q187" i="6"/>
  <c r="Q115" i="6"/>
  <c r="Q115" i="8" s="1"/>
  <c r="Q114" i="6"/>
  <c r="Q114" i="8" s="1"/>
  <c r="U16" i="6"/>
  <c r="U76" i="6"/>
  <c r="U76" i="8" s="1"/>
  <c r="Q23" i="6"/>
  <c r="Q130" i="6"/>
  <c r="Q130" i="8" s="1"/>
  <c r="Q95" i="6"/>
  <c r="Q95" i="8" s="1"/>
  <c r="Q92" i="6"/>
  <c r="Q92" i="8" s="1"/>
  <c r="U25" i="6"/>
  <c r="Q138" i="6"/>
  <c r="Q138" i="8" s="1"/>
  <c r="U33" i="6"/>
  <c r="U79" i="6"/>
  <c r="U79" i="8" s="1"/>
  <c r="U81" i="6"/>
  <c r="U81" i="8" s="1"/>
  <c r="Q54" i="6"/>
  <c r="Q210" i="6"/>
  <c r="Q210" i="8" s="1"/>
  <c r="Q226" i="6"/>
  <c r="Q226" i="8" s="1"/>
  <c r="Q224" i="6"/>
  <c r="Q224" i="8" s="1"/>
  <c r="Q162" i="6"/>
  <c r="Q80" i="6"/>
  <c r="Q80" i="8" s="1"/>
  <c r="U86" i="6"/>
  <c r="U86" i="8" s="1"/>
  <c r="Q69" i="6"/>
  <c r="U78" i="6"/>
  <c r="U78" i="8" s="1"/>
  <c r="Q61" i="6"/>
  <c r="Q61" i="8" s="1"/>
  <c r="Q41" i="6"/>
  <c r="Q41" i="8" s="1"/>
  <c r="Q109" i="6"/>
  <c r="Q109" i="8" s="1"/>
  <c r="Q205" i="6"/>
  <c r="Q205" i="8" s="1"/>
  <c r="Q100" i="6"/>
  <c r="Q100" i="8" s="1"/>
  <c r="Q203" i="6"/>
  <c r="Q203" i="8" s="1"/>
  <c r="Q181" i="6"/>
  <c r="Q208" i="6"/>
  <c r="Q208" i="8" s="1"/>
  <c r="Q108" i="6"/>
  <c r="Q108" i="8" s="1"/>
  <c r="Q42" i="6"/>
  <c r="Q70" i="6"/>
  <c r="Q70" i="8" s="1"/>
  <c r="Q104" i="6"/>
  <c r="Q104" i="8" s="1"/>
  <c r="Q215" i="6"/>
  <c r="Q215" i="8" s="1"/>
  <c r="Q44" i="6"/>
  <c r="Q44" i="8" s="1"/>
  <c r="Q156" i="6"/>
  <c r="Q52" i="6"/>
  <c r="Q43" i="6"/>
  <c r="Q43" i="8" s="1"/>
  <c r="U119" i="6"/>
  <c r="U119" i="8" s="1"/>
  <c r="Q118" i="6"/>
  <c r="Q118" i="8" s="1"/>
  <c r="Q144" i="6"/>
  <c r="Q102" i="6"/>
  <c r="Q102" i="8" s="1"/>
  <c r="U21" i="6"/>
  <c r="Q76" i="6"/>
  <c r="Q76" i="8" s="1"/>
  <c r="Q200" i="6"/>
  <c r="Q202" i="6"/>
  <c r="U66" i="6"/>
  <c r="U38" i="6"/>
  <c r="U134" i="6"/>
  <c r="U134" i="8" s="1"/>
  <c r="Q209" i="6"/>
  <c r="Q209" i="8" s="1"/>
  <c r="Q124" i="6"/>
  <c r="Q124" i="8" s="1"/>
  <c r="U31" i="6"/>
  <c r="Q25" i="6"/>
  <c r="Q221" i="6"/>
  <c r="Q221" i="8" s="1"/>
  <c r="U70" i="6"/>
  <c r="U70" i="8" s="1"/>
  <c r="U5" i="6"/>
  <c r="Q39" i="6"/>
  <c r="Q39" i="8" s="1"/>
  <c r="Q5" i="20" l="1"/>
  <c r="Q144" i="8"/>
  <c r="U33" i="23"/>
  <c r="U66" i="8"/>
  <c r="U18" i="22"/>
  <c r="U21" i="8"/>
  <c r="Q42" i="8"/>
  <c r="Q48" i="20"/>
  <c r="Q187" i="8"/>
  <c r="Q15" i="23"/>
  <c r="Q48" i="8"/>
  <c r="Q34" i="20"/>
  <c r="Q173" i="8"/>
  <c r="Q54" i="20"/>
  <c r="Q193" i="8"/>
  <c r="Q15" i="20"/>
  <c r="Q154" i="8"/>
  <c r="U7" i="22"/>
  <c r="U7" i="23" s="1"/>
  <c r="U10" i="8"/>
  <c r="U31" i="22"/>
  <c r="U31" i="23" s="1"/>
  <c r="U34" i="8"/>
  <c r="Q9" i="22"/>
  <c r="Q9" i="23" s="1"/>
  <c r="Q12" i="8"/>
  <c r="Q22" i="22"/>
  <c r="Q22" i="23" s="1"/>
  <c r="Q25" i="8"/>
  <c r="Q63" i="20"/>
  <c r="Q202" i="8"/>
  <c r="U30" i="22"/>
  <c r="U30" i="23" s="1"/>
  <c r="U33" i="8"/>
  <c r="U13" i="22"/>
  <c r="U13" i="23" s="1"/>
  <c r="U16" i="8"/>
  <c r="Q10" i="20"/>
  <c r="Q149" i="8"/>
  <c r="Q41" i="20"/>
  <c r="Q180" i="8"/>
  <c r="Q32" i="22"/>
  <c r="Q32" i="23" s="1"/>
  <c r="Q35" i="8"/>
  <c r="Q16" i="20"/>
  <c r="Q155" i="8"/>
  <c r="Q61" i="20"/>
  <c r="Q200" i="8"/>
  <c r="Q52" i="8"/>
  <c r="Q23" i="20"/>
  <c r="Q162" i="8"/>
  <c r="Q21" i="23"/>
  <c r="Q54" i="8"/>
  <c r="Q19" i="22"/>
  <c r="Q19" i="23" s="1"/>
  <c r="Q22" i="8"/>
  <c r="Q5" i="23"/>
  <c r="Q38" i="8"/>
  <c r="Q65" i="8"/>
  <c r="U41" i="20"/>
  <c r="U180" i="8"/>
  <c r="Q12" i="22"/>
  <c r="Q12" i="23" s="1"/>
  <c r="Q15" i="8"/>
  <c r="Q8" i="20"/>
  <c r="Q147" i="8"/>
  <c r="U4" i="22"/>
  <c r="U4" i="23" s="1"/>
  <c r="U5" i="8"/>
  <c r="U28" i="22"/>
  <c r="U28" i="23" s="1"/>
  <c r="U31" i="8"/>
  <c r="U5" i="23"/>
  <c r="U38" i="8"/>
  <c r="Q17" i="20"/>
  <c r="Q156" i="8"/>
  <c r="Q42" i="20"/>
  <c r="Q181" i="8"/>
  <c r="Q36" i="23"/>
  <c r="Q69" i="8"/>
  <c r="U22" i="22"/>
  <c r="U22" i="23" s="1"/>
  <c r="U25" i="8"/>
  <c r="Q20" i="22"/>
  <c r="Q23" i="8"/>
  <c r="Q25" i="23"/>
  <c r="Q58" i="8"/>
  <c r="Q33" i="20"/>
  <c r="Q172" i="8"/>
  <c r="Q40" i="20"/>
  <c r="Q179" i="8"/>
  <c r="Q11" i="22"/>
  <c r="Q11" i="23" s="1"/>
  <c r="Q14" i="8"/>
  <c r="Q26" i="20"/>
  <c r="Q165" i="8"/>
  <c r="U44" i="20"/>
  <c r="U183" i="8"/>
  <c r="Q36" i="20"/>
  <c r="Q175" i="8"/>
  <c r="Q37" i="23"/>
  <c r="U37" i="23"/>
  <c r="U18" i="23"/>
  <c r="U12" i="20"/>
  <c r="U24" i="10"/>
  <c r="U19" i="11"/>
  <c r="Q6" i="16"/>
  <c r="U4" i="17"/>
  <c r="U4" i="18"/>
  <c r="U37" i="16"/>
  <c r="Q9" i="10"/>
  <c r="Q22" i="17"/>
  <c r="U28" i="17"/>
  <c r="Q17" i="12"/>
  <c r="Q10" i="11"/>
  <c r="U27" i="12"/>
  <c r="U5" i="16"/>
  <c r="U33" i="16"/>
  <c r="Q63" i="9"/>
  <c r="Q61" i="9"/>
  <c r="Q9" i="15"/>
  <c r="U18" i="17"/>
  <c r="Q6" i="13"/>
  <c r="Q5" i="9"/>
  <c r="Q11" i="12"/>
  <c r="U12" i="12"/>
  <c r="Q10" i="16"/>
  <c r="Q6" i="18"/>
  <c r="Q19" i="16"/>
  <c r="Q17" i="9"/>
  <c r="Q11" i="16"/>
  <c r="Q16" i="11"/>
  <c r="Q8" i="13"/>
  <c r="Q37" i="16"/>
  <c r="Q9" i="16"/>
  <c r="Q12" i="13"/>
  <c r="Q9" i="11"/>
  <c r="Q11" i="18"/>
  <c r="Q42" i="9"/>
  <c r="Q4" i="11"/>
  <c r="Q4" i="13"/>
  <c r="Q6" i="11"/>
  <c r="Q13" i="13"/>
  <c r="Q8" i="16"/>
  <c r="Q28" i="16"/>
  <c r="U11" i="15"/>
  <c r="Q36" i="16"/>
  <c r="U19" i="15"/>
  <c r="Q13" i="15"/>
  <c r="Q23" i="9"/>
  <c r="Q12" i="10"/>
  <c r="Q14" i="10"/>
  <c r="Q11" i="11"/>
  <c r="Q21" i="16"/>
  <c r="U14" i="15"/>
  <c r="U12" i="15"/>
  <c r="U30" i="17"/>
  <c r="U5" i="18"/>
  <c r="Q31" i="12"/>
  <c r="U22" i="17"/>
  <c r="Q5" i="14"/>
  <c r="Q8" i="14"/>
  <c r="Q10" i="18"/>
  <c r="Q23" i="12"/>
  <c r="Q20" i="17"/>
  <c r="U9" i="15"/>
  <c r="U13" i="17"/>
  <c r="Q7" i="12"/>
  <c r="Q8" i="12"/>
  <c r="Q48" i="9"/>
  <c r="U21" i="15"/>
  <c r="Q31" i="16"/>
  <c r="U15" i="15"/>
  <c r="Q15" i="16"/>
  <c r="Q19" i="17"/>
  <c r="Q29" i="12"/>
  <c r="Q13" i="16"/>
  <c r="Q13" i="10"/>
  <c r="Q19" i="15"/>
  <c r="Q25" i="16"/>
  <c r="Q5" i="15"/>
  <c r="Q21" i="15"/>
  <c r="Q5" i="16"/>
  <c r="Q21" i="10"/>
  <c r="Q34" i="9"/>
  <c r="Q18" i="15"/>
  <c r="Q21" i="12"/>
  <c r="Q33" i="9"/>
  <c r="Q18" i="16"/>
  <c r="Q10" i="9"/>
  <c r="Q14" i="15"/>
  <c r="Q33" i="16"/>
  <c r="Q14" i="11"/>
  <c r="Q17" i="10"/>
  <c r="U13" i="12"/>
  <c r="U18" i="15"/>
  <c r="Q54" i="9"/>
  <c r="Q8" i="9"/>
  <c r="Q40" i="9"/>
  <c r="Q15" i="9"/>
  <c r="Q41" i="9"/>
  <c r="Q32" i="16"/>
  <c r="Q11" i="17"/>
  <c r="Q14" i="13"/>
  <c r="Q8" i="18"/>
  <c r="Q12" i="11"/>
  <c r="Q11" i="14"/>
  <c r="U4" i="14"/>
  <c r="U15" i="14" s="1"/>
  <c r="Q10" i="13"/>
  <c r="Q32" i="17"/>
  <c r="Q5" i="11"/>
  <c r="Q26" i="9"/>
  <c r="Q12" i="14"/>
  <c r="Q8" i="11"/>
  <c r="Q27" i="12"/>
  <c r="U12" i="9"/>
  <c r="U17" i="15"/>
  <c r="Q16" i="9"/>
  <c r="U8" i="13"/>
  <c r="U5" i="13"/>
  <c r="U7" i="17"/>
  <c r="U8" i="18"/>
  <c r="U14" i="13"/>
  <c r="U41" i="9"/>
  <c r="U44" i="9"/>
  <c r="U31" i="17"/>
  <c r="Q12" i="18"/>
  <c r="Q20" i="10"/>
  <c r="Q12" i="17"/>
  <c r="Q30" i="12"/>
  <c r="Q9" i="17"/>
  <c r="Q7" i="10"/>
  <c r="Q5" i="10"/>
  <c r="Q36" i="9"/>
  <c r="U7" i="15"/>
  <c r="Q146" i="6"/>
  <c r="Q183" i="6"/>
  <c r="Q31" i="6"/>
  <c r="Q53" i="6"/>
  <c r="Q78" i="6"/>
  <c r="Q78" i="8" s="1"/>
  <c r="Q196" i="6"/>
  <c r="Q151" i="6"/>
  <c r="Q174" i="6"/>
  <c r="Q182" i="6"/>
  <c r="Q90" i="6"/>
  <c r="Q90" i="8" s="1"/>
  <c r="Q83" i="6"/>
  <c r="Q83" i="8" s="1"/>
  <c r="Q143" i="6"/>
  <c r="Q214" i="6"/>
  <c r="Q214" i="8" s="1"/>
  <c r="Q121" i="6"/>
  <c r="Q121" i="8" s="1"/>
  <c r="Q141" i="6"/>
  <c r="Q141" i="8" s="1"/>
  <c r="Q101" i="6"/>
  <c r="Q101" i="8" s="1"/>
  <c r="Q198" i="6"/>
  <c r="Q21" i="6"/>
  <c r="Q184" i="6"/>
  <c r="Q75" i="6"/>
  <c r="Q75" i="8" s="1"/>
  <c r="Q27" i="6"/>
  <c r="Q32" i="6"/>
  <c r="Q94" i="6"/>
  <c r="Q94" i="8" s="1"/>
  <c r="Q74" i="6"/>
  <c r="Q74" i="8" s="1"/>
  <c r="Q33" i="6"/>
  <c r="Q129" i="6"/>
  <c r="Q129" i="8" s="1"/>
  <c r="Q120" i="6"/>
  <c r="Q120" i="8" s="1"/>
  <c r="Q231" i="6"/>
  <c r="Q231" i="8" s="1"/>
  <c r="Q117" i="6"/>
  <c r="Q117" i="8" s="1"/>
  <c r="Q68" i="6"/>
  <c r="Q26" i="6"/>
  <c r="Q126" i="6"/>
  <c r="Q126" i="8" s="1"/>
  <c r="Q111" i="6"/>
  <c r="Q111" i="8" s="1"/>
  <c r="Q216" i="6"/>
  <c r="Q216" i="8" s="1"/>
  <c r="Q223" i="6"/>
  <c r="Q223" i="8" s="1"/>
  <c r="Q220" i="6"/>
  <c r="Q220" i="8" s="1"/>
  <c r="Q133" i="6"/>
  <c r="Q133" i="8" s="1"/>
  <c r="Q158" i="6"/>
  <c r="Q132" i="6"/>
  <c r="Q132" i="8" s="1"/>
  <c r="Q49" i="6"/>
  <c r="Q49" i="8" s="1"/>
  <c r="Q123" i="6"/>
  <c r="Q123" i="8" s="1"/>
  <c r="Q10" i="6"/>
  <c r="Q167" i="6"/>
  <c r="Q107" i="6"/>
  <c r="Q107" i="8" s="1"/>
  <c r="Q34" i="6"/>
  <c r="Q135" i="6"/>
  <c r="Q135" i="8" s="1"/>
  <c r="Q131" i="6"/>
  <c r="Q131" i="8" s="1"/>
  <c r="Q56" i="6"/>
  <c r="Q56" i="8" s="1"/>
  <c r="Q67" i="6"/>
  <c r="Q171" i="6"/>
  <c r="Q206" i="6"/>
  <c r="Q206" i="8" s="1"/>
  <c r="Q91" i="6"/>
  <c r="Q91" i="8" s="1"/>
  <c r="Q57" i="6"/>
  <c r="Q40" i="6"/>
  <c r="Q73" i="6"/>
  <c r="Q73" i="8" s="1"/>
  <c r="Q230" i="6"/>
  <c r="Q230" i="8" s="1"/>
  <c r="Q79" i="6"/>
  <c r="Q79" i="8" s="1"/>
  <c r="Q11" i="6"/>
  <c r="Q93" i="6"/>
  <c r="Q93" i="8" s="1"/>
  <c r="Q9" i="6"/>
  <c r="Q77" i="6"/>
  <c r="Q77" i="8" s="1"/>
  <c r="Q17" i="6"/>
  <c r="Q50" i="6"/>
  <c r="Q142" i="6"/>
  <c r="Q142" i="8" s="1"/>
  <c r="Q145" i="6"/>
  <c r="Q127" i="6"/>
  <c r="Q127" i="8" s="1"/>
  <c r="Q228" i="6"/>
  <c r="Q228" i="8" s="1"/>
  <c r="Q119" i="6"/>
  <c r="Q119" i="8" s="1"/>
  <c r="U13" i="6"/>
  <c r="U13" i="8" s="1"/>
  <c r="Q105" i="6"/>
  <c r="Q105" i="8" s="1"/>
  <c r="Q60" i="6"/>
  <c r="Q60" i="8" s="1"/>
  <c r="Q30" i="6"/>
  <c r="Q178" i="6"/>
  <c r="Q169" i="6"/>
  <c r="Q139" i="6"/>
  <c r="Q139" i="8" s="1"/>
  <c r="Q13" i="6"/>
  <c r="Q84" i="6"/>
  <c r="Q84" i="8" s="1"/>
  <c r="Q103" i="6"/>
  <c r="Q103" i="8" s="1"/>
  <c r="Q19" i="6"/>
  <c r="Q222" i="6"/>
  <c r="Q222" i="8" s="1"/>
  <c r="Q97" i="6"/>
  <c r="Q97" i="8" s="1"/>
  <c r="Q16" i="6"/>
  <c r="Q227" i="6"/>
  <c r="Q227" i="8" s="1"/>
  <c r="Q87" i="6"/>
  <c r="Q87" i="8" s="1"/>
  <c r="Q36" i="6"/>
  <c r="Q7" i="20" l="1"/>
  <c r="Q146" i="8"/>
  <c r="Q39" i="20"/>
  <c r="Q178" i="8"/>
  <c r="Q59" i="20"/>
  <c r="Q198" i="8"/>
  <c r="Q27" i="22"/>
  <c r="Q27" i="23" s="1"/>
  <c r="Q30" i="8"/>
  <c r="Q35" i="20"/>
  <c r="Q174" i="8"/>
  <c r="Q20" i="23"/>
  <c r="Q53" i="8"/>
  <c r="Q6" i="20"/>
  <c r="Q145" i="8"/>
  <c r="Q57" i="8"/>
  <c r="Q30" i="22"/>
  <c r="Q30" i="23" s="1"/>
  <c r="Q33" i="8"/>
  <c r="Q24" i="22"/>
  <c r="Q24" i="23" s="1"/>
  <c r="Q27" i="8"/>
  <c r="Q43" i="20"/>
  <c r="Q182" i="8"/>
  <c r="Q10" i="22"/>
  <c r="Q10" i="23" s="1"/>
  <c r="Q13" i="8"/>
  <c r="Q6" i="22"/>
  <c r="Q6" i="23" s="1"/>
  <c r="Q9" i="8"/>
  <c r="Q4" i="20"/>
  <c r="Q143" i="8"/>
  <c r="Q17" i="23"/>
  <c r="Q50" i="8"/>
  <c r="Q23" i="22"/>
  <c r="Q23" i="23" s="1"/>
  <c r="Q26" i="8"/>
  <c r="Q45" i="20"/>
  <c r="Q184" i="8"/>
  <c r="Q12" i="20"/>
  <c r="Q151" i="8"/>
  <c r="Q28" i="22"/>
  <c r="Q28" i="23" s="1"/>
  <c r="Q31" i="8"/>
  <c r="Q33" i="22"/>
  <c r="Q33" i="23" s="1"/>
  <c r="Q36" i="8"/>
  <c r="Q34" i="23"/>
  <c r="Q67" i="8"/>
  <c r="Q31" i="22"/>
  <c r="Q31" i="23" s="1"/>
  <c r="Q34" i="8"/>
  <c r="Q16" i="22"/>
  <c r="Q16" i="23" s="1"/>
  <c r="Q19" i="8"/>
  <c r="Q28" i="20"/>
  <c r="Q167" i="8"/>
  <c r="Q13" i="22"/>
  <c r="Q13" i="23" s="1"/>
  <c r="Q16" i="8"/>
  <c r="Q30" i="20"/>
  <c r="Q169" i="8"/>
  <c r="Q14" i="22"/>
  <c r="Q14" i="23" s="1"/>
  <c r="Q17" i="8"/>
  <c r="Q8" i="22"/>
  <c r="Q8" i="23" s="1"/>
  <c r="Q11" i="8"/>
  <c r="Q40" i="8"/>
  <c r="Q32" i="20"/>
  <c r="Q171" i="8"/>
  <c r="Q7" i="22"/>
  <c r="Q7" i="23" s="1"/>
  <c r="Q10" i="8"/>
  <c r="Q19" i="20"/>
  <c r="Q158" i="8"/>
  <c r="Q35" i="23"/>
  <c r="Q68" i="8"/>
  <c r="Q29" i="22"/>
  <c r="Q29" i="23" s="1"/>
  <c r="Q32" i="8"/>
  <c r="Q18" i="22"/>
  <c r="Q18" i="23" s="1"/>
  <c r="Q21" i="8"/>
  <c r="Q57" i="20"/>
  <c r="Q196" i="8"/>
  <c r="Q44" i="20"/>
  <c r="Q183" i="8"/>
  <c r="U259" i="6"/>
  <c r="U10" i="22"/>
  <c r="U43" i="16"/>
  <c r="U28" i="15"/>
  <c r="U41" i="12"/>
  <c r="U17" i="13"/>
  <c r="U66" i="9"/>
  <c r="U66" i="20"/>
  <c r="U33" i="18"/>
  <c r="Q33" i="17"/>
  <c r="Q20" i="15"/>
  <c r="Q15" i="10"/>
  <c r="Q13" i="17"/>
  <c r="Q10" i="14"/>
  <c r="Q10" i="10"/>
  <c r="Q16" i="17"/>
  <c r="Q7" i="13"/>
  <c r="Q17" i="15"/>
  <c r="Q10" i="17"/>
  <c r="Q32" i="12"/>
  <c r="Q30" i="9"/>
  <c r="Q39" i="9"/>
  <c r="Q27" i="17"/>
  <c r="Q27" i="16"/>
  <c r="Q9" i="13"/>
  <c r="U259" i="8"/>
  <c r="U10" i="17"/>
  <c r="U41" i="17" s="1"/>
  <c r="Q12" i="12"/>
  <c r="Q16" i="10"/>
  <c r="Q20" i="12"/>
  <c r="Q6" i="9"/>
  <c r="Q35" i="12"/>
  <c r="Q17" i="16"/>
  <c r="Q14" i="17"/>
  <c r="Q10" i="15"/>
  <c r="Q6" i="17"/>
  <c r="Q6" i="14"/>
  <c r="Q8" i="17"/>
  <c r="Q12" i="15"/>
  <c r="Q18" i="10"/>
  <c r="Q6" i="15"/>
  <c r="Q7" i="16"/>
  <c r="Q24" i="16"/>
  <c r="Q4" i="14"/>
  <c r="Q7" i="11"/>
  <c r="Q32" i="9"/>
  <c r="Q34" i="16"/>
  <c r="Q23" i="16"/>
  <c r="Q24" i="12"/>
  <c r="Q28" i="12"/>
  <c r="Q31" i="17"/>
  <c r="Q11" i="13"/>
  <c r="Q28" i="9"/>
  <c r="Q7" i="17"/>
  <c r="Q16" i="12"/>
  <c r="Q16" i="16"/>
  <c r="Q25" i="12"/>
  <c r="Q19" i="9"/>
  <c r="Q26" i="12"/>
  <c r="Q8" i="10"/>
  <c r="Q11" i="10"/>
  <c r="Q4" i="10"/>
  <c r="Q4" i="12"/>
  <c r="Q19" i="12"/>
  <c r="Q23" i="17"/>
  <c r="Q35" i="16"/>
  <c r="Q10" i="12"/>
  <c r="Q19" i="10"/>
  <c r="Q13" i="12"/>
  <c r="Q22" i="12"/>
  <c r="Q5" i="18"/>
  <c r="Q30" i="17"/>
  <c r="Q7" i="15"/>
  <c r="Q7" i="14"/>
  <c r="Q7" i="18"/>
  <c r="Q29" i="17"/>
  <c r="Q24" i="17"/>
  <c r="Q8" i="15"/>
  <c r="Q45" i="9"/>
  <c r="Q18" i="17"/>
  <c r="Q59" i="9"/>
  <c r="Q5" i="13"/>
  <c r="Q34" i="12"/>
  <c r="Q14" i="12"/>
  <c r="Q15" i="11"/>
  <c r="Q259" i="6"/>
  <c r="Q4" i="9"/>
  <c r="Q16" i="15"/>
  <c r="Q23" i="15"/>
  <c r="Q43" i="9"/>
  <c r="Q35" i="9"/>
  <c r="Q12" i="9"/>
  <c r="Q57" i="9"/>
  <c r="Q11" i="15"/>
  <c r="Q20" i="16"/>
  <c r="Q28" i="17"/>
  <c r="Q44" i="9"/>
  <c r="Q7" i="9"/>
  <c r="Q66" i="22" l="1"/>
  <c r="Q66" i="23"/>
  <c r="Q17" i="13"/>
  <c r="U10" i="23"/>
  <c r="U66" i="23" s="1"/>
  <c r="U66" i="22"/>
  <c r="Q43" i="16"/>
  <c r="Q19" i="11"/>
  <c r="Q28" i="15"/>
  <c r="Q66" i="20"/>
  <c r="Q66" i="9"/>
  <c r="Q33" i="18"/>
  <c r="Q41" i="12"/>
  <c r="Q259" i="8"/>
  <c r="Q24" i="10"/>
  <c r="Q15" i="14"/>
  <c r="Q41" i="17"/>
  <c r="AF59" i="6" l="1"/>
  <c r="AF59" i="8" s="1"/>
  <c r="AF26" i="16" l="1"/>
  <c r="G59" i="6" l="1"/>
  <c r="G59" i="8" s="1"/>
  <c r="L59" i="6"/>
  <c r="L59" i="8" s="1"/>
  <c r="T59" i="6"/>
  <c r="T59" i="8" s="1"/>
  <c r="H59" i="6"/>
  <c r="H59" i="8" s="1"/>
  <c r="F59" i="6"/>
  <c r="F59" i="8" s="1"/>
  <c r="AC59" i="6"/>
  <c r="AC59" i="8" s="1"/>
  <c r="W59" i="6"/>
  <c r="W59" i="8" s="1"/>
  <c r="Z59" i="6"/>
  <c r="Z59" i="8" s="1"/>
  <c r="AA59" i="6"/>
  <c r="AA59" i="8" s="1"/>
  <c r="P59" i="6"/>
  <c r="P59" i="8" s="1"/>
  <c r="E59" i="6"/>
  <c r="E59" i="8" s="1"/>
  <c r="AD59" i="6"/>
  <c r="AD59" i="8" s="1"/>
  <c r="X59" i="6"/>
  <c r="X59" i="8" s="1"/>
  <c r="S59" i="6"/>
  <c r="S59" i="8" s="1"/>
  <c r="J59" i="6"/>
  <c r="J59" i="8" s="1"/>
  <c r="K59" i="6"/>
  <c r="K59" i="8" s="1"/>
  <c r="M59" i="6"/>
  <c r="M59" i="8" s="1"/>
  <c r="O6" i="6"/>
  <c r="O6" i="8" s="1"/>
  <c r="O59" i="6"/>
  <c r="O59" i="8" s="1"/>
  <c r="R59" i="8" s="1"/>
  <c r="K4" i="6"/>
  <c r="K4" i="8" s="1"/>
  <c r="K30" i="6"/>
  <c r="K30" i="8" s="1"/>
  <c r="K15" i="6"/>
  <c r="K15" i="8" s="1"/>
  <c r="K26" i="6"/>
  <c r="K26" i="8" s="1"/>
  <c r="K21" i="6"/>
  <c r="K21" i="8" s="1"/>
  <c r="K17" i="6"/>
  <c r="K17" i="8" s="1"/>
  <c r="K20" i="6"/>
  <c r="K20" i="8" s="1"/>
  <c r="K10" i="6"/>
  <c r="K10" i="8" s="1"/>
  <c r="K44" i="6"/>
  <c r="K44" i="8" s="1"/>
  <c r="K53" i="6"/>
  <c r="K53" i="8" s="1"/>
  <c r="K65" i="6"/>
  <c r="K65" i="8" s="1"/>
  <c r="K72" i="6"/>
  <c r="K72" i="8" s="1"/>
  <c r="K46" i="6"/>
  <c r="K46" i="8" s="1"/>
  <c r="K69" i="6"/>
  <c r="K69" i="8" s="1"/>
  <c r="K45" i="6"/>
  <c r="K66" i="6"/>
  <c r="K66" i="8" s="1"/>
  <c r="K71" i="6"/>
  <c r="K71" i="8" s="1"/>
  <c r="K82" i="6"/>
  <c r="K82" i="8" s="1"/>
  <c r="K79" i="6"/>
  <c r="K79" i="8" s="1"/>
  <c r="K84" i="6"/>
  <c r="K84" i="8" s="1"/>
  <c r="K89" i="6"/>
  <c r="K89" i="8" s="1"/>
  <c r="K80" i="6"/>
  <c r="K80" i="8" s="1"/>
  <c r="K97" i="6"/>
  <c r="K97" i="8" s="1"/>
  <c r="K96" i="6"/>
  <c r="K96" i="8" s="1"/>
  <c r="K101" i="6"/>
  <c r="K101" i="8" s="1"/>
  <c r="K106" i="6"/>
  <c r="K106" i="8" s="1"/>
  <c r="K104" i="6"/>
  <c r="K104" i="8" s="1"/>
  <c r="K129" i="6"/>
  <c r="K129" i="8" s="1"/>
  <c r="K133" i="6"/>
  <c r="K133" i="8" s="1"/>
  <c r="K138" i="6"/>
  <c r="K138" i="8" s="1"/>
  <c r="K118" i="6"/>
  <c r="K118" i="8" s="1"/>
  <c r="K140" i="6"/>
  <c r="K140" i="8" s="1"/>
  <c r="K137" i="6"/>
  <c r="K137" i="8" s="1"/>
  <c r="K136" i="6"/>
  <c r="K136" i="8" s="1"/>
  <c r="K189" i="6"/>
  <c r="K185" i="6"/>
  <c r="K152" i="6"/>
  <c r="K199" i="6"/>
  <c r="K168" i="6"/>
  <c r="K165" i="6"/>
  <c r="K178" i="6"/>
  <c r="K183" i="6"/>
  <c r="K7" i="6"/>
  <c r="K7" i="8" s="1"/>
  <c r="K12" i="6"/>
  <c r="K12" i="8" s="1"/>
  <c r="K34" i="6"/>
  <c r="K34" i="8" s="1"/>
  <c r="K29" i="6"/>
  <c r="K29" i="8" s="1"/>
  <c r="K13" i="6"/>
  <c r="K13" i="8" s="1"/>
  <c r="K22" i="6"/>
  <c r="K22" i="8" s="1"/>
  <c r="K23" i="6"/>
  <c r="K23" i="8" s="1"/>
  <c r="K61" i="6"/>
  <c r="K61" i="8" s="1"/>
  <c r="K52" i="6"/>
  <c r="K52" i="8" s="1"/>
  <c r="K56" i="6"/>
  <c r="K50" i="6"/>
  <c r="K39" i="6"/>
  <c r="K39" i="8" s="1"/>
  <c r="K67" i="6"/>
  <c r="K67" i="8" s="1"/>
  <c r="K37" i="6"/>
  <c r="K37" i="8" s="1"/>
  <c r="K49" i="6"/>
  <c r="K49" i="8" s="1"/>
  <c r="K70" i="6"/>
  <c r="K70" i="8" s="1"/>
  <c r="K87" i="6"/>
  <c r="K87" i="8" s="1"/>
  <c r="K85" i="6"/>
  <c r="K85" i="8" s="1"/>
  <c r="K75" i="6"/>
  <c r="K75" i="8" s="1"/>
  <c r="K88" i="6"/>
  <c r="K88" i="8" s="1"/>
  <c r="K73" i="6"/>
  <c r="K73" i="8" s="1"/>
  <c r="K93" i="6"/>
  <c r="K93" i="8" s="1"/>
  <c r="K94" i="6"/>
  <c r="K94" i="8" s="1"/>
  <c r="K109" i="6"/>
  <c r="K109" i="8" s="1"/>
  <c r="K103" i="6"/>
  <c r="K103" i="8" s="1"/>
  <c r="K108" i="6"/>
  <c r="K108" i="8" s="1"/>
  <c r="K117" i="6"/>
  <c r="K117" i="8" s="1"/>
  <c r="K139" i="6"/>
  <c r="K139" i="8" s="1"/>
  <c r="K114" i="6"/>
  <c r="K114" i="8" s="1"/>
  <c r="K123" i="6"/>
  <c r="K123" i="8" s="1"/>
  <c r="K141" i="6"/>
  <c r="K141" i="8" s="1"/>
  <c r="K125" i="6"/>
  <c r="K125" i="8" s="1"/>
  <c r="K149" i="6"/>
  <c r="K153" i="6"/>
  <c r="K192" i="6"/>
  <c r="K170" i="6"/>
  <c r="K186" i="6"/>
  <c r="K201" i="6"/>
  <c r="K163" i="6"/>
  <c r="K162" i="6"/>
  <c r="K172" i="6"/>
  <c r="K5" i="6"/>
  <c r="K5" i="8" s="1"/>
  <c r="K14" i="6"/>
  <c r="K14" i="8" s="1"/>
  <c r="K25" i="6"/>
  <c r="K25" i="8" s="1"/>
  <c r="K16" i="6"/>
  <c r="K16" i="8" s="1"/>
  <c r="K51" i="6"/>
  <c r="K63" i="6"/>
  <c r="K63" i="8" s="1"/>
  <c r="K64" i="6"/>
  <c r="K48" i="6"/>
  <c r="K48" i="8" s="1"/>
  <c r="K74" i="6"/>
  <c r="K74" i="8" s="1"/>
  <c r="K76" i="6"/>
  <c r="K76" i="8" s="1"/>
  <c r="K91" i="6"/>
  <c r="K91" i="8" s="1"/>
  <c r="K98" i="6"/>
  <c r="K98" i="8" s="1"/>
  <c r="K100" i="6"/>
  <c r="K100" i="8" s="1"/>
  <c r="K116" i="6"/>
  <c r="K116" i="8" s="1"/>
  <c r="K135" i="6"/>
  <c r="K135" i="8" s="1"/>
  <c r="K121" i="6"/>
  <c r="K121" i="8" s="1"/>
  <c r="K113" i="6"/>
  <c r="K113" i="8" s="1"/>
  <c r="K191" i="6"/>
  <c r="K195" i="6"/>
  <c r="K190" i="6"/>
  <c r="K167" i="6"/>
  <c r="K196" i="6"/>
  <c r="K158" i="6"/>
  <c r="K171" i="6"/>
  <c r="K202" i="6"/>
  <c r="K143" i="6"/>
  <c r="K187" i="6"/>
  <c r="K154" i="6"/>
  <c r="K204" i="6"/>
  <c r="K204" i="8" s="1"/>
  <c r="K211" i="6"/>
  <c r="K211" i="8" s="1"/>
  <c r="K222" i="6"/>
  <c r="K222" i="8" s="1"/>
  <c r="K220" i="6"/>
  <c r="K220" i="8" s="1"/>
  <c r="K209" i="6"/>
  <c r="K209" i="8" s="1"/>
  <c r="K224" i="6"/>
  <c r="K224" i="8" s="1"/>
  <c r="K230" i="6"/>
  <c r="K230" i="8" s="1"/>
  <c r="K239" i="6"/>
  <c r="K239" i="8" s="1"/>
  <c r="K243" i="6"/>
  <c r="K243" i="8" s="1"/>
  <c r="K19" i="6"/>
  <c r="K19" i="8" s="1"/>
  <c r="K33" i="6"/>
  <c r="K33" i="8" s="1"/>
  <c r="K36" i="6"/>
  <c r="K36" i="8" s="1"/>
  <c r="K35" i="6"/>
  <c r="K35" i="8" s="1"/>
  <c r="K57" i="6"/>
  <c r="K57" i="8" s="1"/>
  <c r="K43" i="6"/>
  <c r="K68" i="6"/>
  <c r="K68" i="8" s="1"/>
  <c r="K60" i="6"/>
  <c r="K77" i="6"/>
  <c r="K77" i="8" s="1"/>
  <c r="K28" i="6"/>
  <c r="K28" i="8" s="1"/>
  <c r="K27" i="6"/>
  <c r="K27" i="8" s="1"/>
  <c r="K9" i="6"/>
  <c r="K9" i="8" s="1"/>
  <c r="K11" i="6"/>
  <c r="K11" i="8" s="1"/>
  <c r="K55" i="6"/>
  <c r="K54" i="6"/>
  <c r="K54" i="8" s="1"/>
  <c r="K62" i="6"/>
  <c r="K62" i="8" s="1"/>
  <c r="K83" i="6"/>
  <c r="K83" i="8" s="1"/>
  <c r="K86" i="6"/>
  <c r="K86" i="8" s="1"/>
  <c r="K92" i="6"/>
  <c r="K92" i="8" s="1"/>
  <c r="K102" i="6"/>
  <c r="K102" i="8" s="1"/>
  <c r="K107" i="6"/>
  <c r="K107" i="8" s="1"/>
  <c r="K111" i="6"/>
  <c r="K111" i="8" s="1"/>
  <c r="K134" i="6"/>
  <c r="K134" i="8" s="1"/>
  <c r="K131" i="6"/>
  <c r="K131" i="8" s="1"/>
  <c r="K176" i="6"/>
  <c r="K155" i="6"/>
  <c r="K161" i="6"/>
  <c r="K169" i="6"/>
  <c r="K156" i="6"/>
  <c r="K147" i="6"/>
  <c r="K182" i="6"/>
  <c r="K144" i="6"/>
  <c r="K179" i="6"/>
  <c r="K194" i="6"/>
  <c r="K181" i="6"/>
  <c r="K206" i="6"/>
  <c r="K206" i="8" s="1"/>
  <c r="K213" i="6"/>
  <c r="K213" i="8" s="1"/>
  <c r="K226" i="6"/>
  <c r="K226" i="8" s="1"/>
  <c r="K229" i="6"/>
  <c r="K229" i="8" s="1"/>
  <c r="K231" i="6"/>
  <c r="K231" i="8" s="1"/>
  <c r="K225" i="6"/>
  <c r="K225" i="8" s="1"/>
  <c r="K218" i="6"/>
  <c r="K218" i="8" s="1"/>
  <c r="K233" i="6"/>
  <c r="K233" i="8" s="1"/>
  <c r="K242" i="6"/>
  <c r="K242" i="8" s="1"/>
  <c r="K32" i="6"/>
  <c r="K32" i="8" s="1"/>
  <c r="K31" i="6"/>
  <c r="K31" i="8" s="1"/>
  <c r="K8" i="6"/>
  <c r="K8" i="8" s="1"/>
  <c r="K41" i="6"/>
  <c r="K58" i="6"/>
  <c r="K38" i="6"/>
  <c r="K42" i="6"/>
  <c r="K40" i="6"/>
  <c r="K78" i="6"/>
  <c r="K78" i="8" s="1"/>
  <c r="K255" i="6"/>
  <c r="K255" i="8" s="1"/>
  <c r="K95" i="6"/>
  <c r="K95" i="8" s="1"/>
  <c r="K110" i="6"/>
  <c r="K110" i="8" s="1"/>
  <c r="K112" i="6"/>
  <c r="K112" i="8" s="1"/>
  <c r="K119" i="6"/>
  <c r="K119" i="8" s="1"/>
  <c r="K115" i="6"/>
  <c r="K115" i="8" s="1"/>
  <c r="K130" i="6"/>
  <c r="K130" i="8" s="1"/>
  <c r="K126" i="6"/>
  <c r="K126" i="8" s="1"/>
  <c r="K148" i="6"/>
  <c r="K188" i="6"/>
  <c r="K166" i="6"/>
  <c r="K180" i="6"/>
  <c r="K173" i="6"/>
  <c r="K150" i="6"/>
  <c r="K200" i="6"/>
  <c r="K157" i="6"/>
  <c r="K146" i="6"/>
  <c r="K164" i="6"/>
  <c r="K203" i="6"/>
  <c r="K203" i="8" s="1"/>
  <c r="K208" i="6"/>
  <c r="K208" i="8" s="1"/>
  <c r="K214" i="6"/>
  <c r="K214" i="8" s="1"/>
  <c r="K219" i="6"/>
  <c r="K219" i="8" s="1"/>
  <c r="K221" i="6"/>
  <c r="K221" i="8" s="1"/>
  <c r="K215" i="6"/>
  <c r="K215" i="8" s="1"/>
  <c r="K210" i="6"/>
  <c r="K210" i="8" s="1"/>
  <c r="K227" i="6"/>
  <c r="K227" i="8" s="1"/>
  <c r="K241" i="6"/>
  <c r="K241" i="8" s="1"/>
  <c r="K237" i="6"/>
  <c r="K237" i="8" s="1"/>
  <c r="K244" i="6"/>
  <c r="K244" i="8" s="1"/>
  <c r="K81" i="6"/>
  <c r="K81" i="8" s="1"/>
  <c r="K128" i="6"/>
  <c r="K128" i="8" s="1"/>
  <c r="K177" i="6"/>
  <c r="K151" i="6"/>
  <c r="K175" i="6"/>
  <c r="K212" i="6"/>
  <c r="K212" i="8" s="1"/>
  <c r="K216" i="6"/>
  <c r="K216" i="8" s="1"/>
  <c r="K238" i="6"/>
  <c r="K238" i="8" s="1"/>
  <c r="K235" i="6"/>
  <c r="K235" i="8" s="1"/>
  <c r="K246" i="6"/>
  <c r="K248" i="6"/>
  <c r="K251" i="6"/>
  <c r="K251" i="8" s="1"/>
  <c r="K249" i="6"/>
  <c r="K249" i="8" s="1"/>
  <c r="K18" i="6"/>
  <c r="K18" i="8" s="1"/>
  <c r="K254" i="6"/>
  <c r="K257" i="6"/>
  <c r="K257" i="8" s="1"/>
  <c r="K90" i="6"/>
  <c r="K90" i="8" s="1"/>
  <c r="K142" i="6"/>
  <c r="K142" i="8" s="1"/>
  <c r="K197" i="6"/>
  <c r="K198" i="6"/>
  <c r="K174" i="6"/>
  <c r="K207" i="6"/>
  <c r="K207" i="8" s="1"/>
  <c r="K217" i="6"/>
  <c r="K217" i="8" s="1"/>
  <c r="K234" i="6"/>
  <c r="K234" i="8" s="1"/>
  <c r="K232" i="6"/>
  <c r="K232" i="8" s="1"/>
  <c r="K245" i="6"/>
  <c r="K245" i="8" s="1"/>
  <c r="K252" i="6"/>
  <c r="K252" i="8" s="1"/>
  <c r="K256" i="6"/>
  <c r="K256" i="8" s="1"/>
  <c r="K99" i="6"/>
  <c r="K99" i="8" s="1"/>
  <c r="K124" i="6"/>
  <c r="K124" i="8" s="1"/>
  <c r="K160" i="6"/>
  <c r="K184" i="6"/>
  <c r="K159" i="6"/>
  <c r="K228" i="6"/>
  <c r="K228" i="8" s="1"/>
  <c r="K236" i="6"/>
  <c r="K236" i="8" s="1"/>
  <c r="K247" i="6"/>
  <c r="K253" i="6"/>
  <c r="K24" i="6"/>
  <c r="K24" i="8" s="1"/>
  <c r="K105" i="6"/>
  <c r="K105" i="8" s="1"/>
  <c r="K122" i="6"/>
  <c r="K122" i="8" s="1"/>
  <c r="K145" i="6"/>
  <c r="K193" i="6"/>
  <c r="K205" i="6"/>
  <c r="K205" i="8" s="1"/>
  <c r="K223" i="6"/>
  <c r="K223" i="8" s="1"/>
  <c r="K250" i="6"/>
  <c r="K250" i="8" s="1"/>
  <c r="J4" i="6"/>
  <c r="J4" i="8" s="1"/>
  <c r="J7" i="6"/>
  <c r="J7" i="8" s="1"/>
  <c r="J30" i="6"/>
  <c r="J30" i="8" s="1"/>
  <c r="J12" i="6"/>
  <c r="J12" i="8" s="1"/>
  <c r="J15" i="6"/>
  <c r="J15" i="8" s="1"/>
  <c r="J34" i="6"/>
  <c r="J34" i="8" s="1"/>
  <c r="J26" i="6"/>
  <c r="J26" i="8" s="1"/>
  <c r="J29" i="6"/>
  <c r="J29" i="8" s="1"/>
  <c r="J21" i="6"/>
  <c r="J21" i="8" s="1"/>
  <c r="J13" i="6"/>
  <c r="J13" i="8" s="1"/>
  <c r="J17" i="6"/>
  <c r="J17" i="8" s="1"/>
  <c r="J22" i="6"/>
  <c r="J22" i="8" s="1"/>
  <c r="J20" i="6"/>
  <c r="J20" i="8" s="1"/>
  <c r="J23" i="6"/>
  <c r="J23" i="8" s="1"/>
  <c r="J10" i="6"/>
  <c r="J10" i="8" s="1"/>
  <c r="J61" i="6"/>
  <c r="J61" i="8" s="1"/>
  <c r="J44" i="6"/>
  <c r="J44" i="8" s="1"/>
  <c r="J52" i="6"/>
  <c r="J52" i="8" s="1"/>
  <c r="J53" i="6"/>
  <c r="J56" i="6"/>
  <c r="J56" i="8" s="1"/>
  <c r="J65" i="6"/>
  <c r="J65" i="8" s="1"/>
  <c r="J72" i="6"/>
  <c r="J72" i="8" s="1"/>
  <c r="J39" i="6"/>
  <c r="J39" i="8" s="1"/>
  <c r="J46" i="6"/>
  <c r="J46" i="8" s="1"/>
  <c r="J67" i="6"/>
  <c r="J67" i="8" s="1"/>
  <c r="J69" i="6"/>
  <c r="J69" i="8" s="1"/>
  <c r="J37" i="6"/>
  <c r="J37" i="8" s="1"/>
  <c r="J45" i="6"/>
  <c r="J45" i="8" s="1"/>
  <c r="J49" i="6"/>
  <c r="J49" i="8" s="1"/>
  <c r="J66" i="6"/>
  <c r="J66" i="8" s="1"/>
  <c r="J70" i="6"/>
  <c r="J70" i="8" s="1"/>
  <c r="J71" i="6"/>
  <c r="J71" i="8" s="1"/>
  <c r="J87" i="6"/>
  <c r="J87" i="8" s="1"/>
  <c r="J82" i="6"/>
  <c r="J82" i="8" s="1"/>
  <c r="J85" i="6"/>
  <c r="J85" i="8" s="1"/>
  <c r="J79" i="6"/>
  <c r="J79" i="8" s="1"/>
  <c r="J75" i="6"/>
  <c r="J75" i="8" s="1"/>
  <c r="J84" i="6"/>
  <c r="J84" i="8" s="1"/>
  <c r="J88" i="6"/>
  <c r="J88" i="8" s="1"/>
  <c r="J89" i="6"/>
  <c r="J89" i="8" s="1"/>
  <c r="J73" i="6"/>
  <c r="J73" i="8" s="1"/>
  <c r="J80" i="6"/>
  <c r="J80" i="8" s="1"/>
  <c r="J93" i="6"/>
  <c r="J93" i="8" s="1"/>
  <c r="J97" i="6"/>
  <c r="J97" i="8" s="1"/>
  <c r="J94" i="6"/>
  <c r="J94" i="8" s="1"/>
  <c r="J96" i="6"/>
  <c r="J96" i="8" s="1"/>
  <c r="J109" i="6"/>
  <c r="J109" i="8" s="1"/>
  <c r="J101" i="6"/>
  <c r="J101" i="8" s="1"/>
  <c r="J103" i="6"/>
  <c r="J103" i="8" s="1"/>
  <c r="J106" i="6"/>
  <c r="J106" i="8" s="1"/>
  <c r="J108" i="6"/>
  <c r="J108" i="8" s="1"/>
  <c r="J104" i="6"/>
  <c r="J104" i="8" s="1"/>
  <c r="J127" i="6"/>
  <c r="J127" i="8" s="1"/>
  <c r="J129" i="6"/>
  <c r="J129" i="8" s="1"/>
  <c r="J117" i="6"/>
  <c r="J117" i="8" s="1"/>
  <c r="J139" i="6"/>
  <c r="J139" i="8" s="1"/>
  <c r="J138" i="6"/>
  <c r="J138" i="8" s="1"/>
  <c r="J114" i="6"/>
  <c r="J114" i="8" s="1"/>
  <c r="J118" i="6"/>
  <c r="J118" i="8" s="1"/>
  <c r="J132" i="6"/>
  <c r="J132" i="8" s="1"/>
  <c r="J141" i="6"/>
  <c r="J141" i="8" s="1"/>
  <c r="J140" i="6"/>
  <c r="J140" i="8" s="1"/>
  <c r="J125" i="6"/>
  <c r="J125" i="8" s="1"/>
  <c r="J137" i="6"/>
  <c r="J137" i="8" s="1"/>
  <c r="J149" i="6"/>
  <c r="J136" i="6"/>
  <c r="J136" i="8" s="1"/>
  <c r="J153" i="6"/>
  <c r="J189" i="6"/>
  <c r="J192" i="6"/>
  <c r="J185" i="6"/>
  <c r="J170" i="6"/>
  <c r="J152" i="6"/>
  <c r="J186" i="6"/>
  <c r="J199" i="6"/>
  <c r="J201" i="6"/>
  <c r="J168" i="6"/>
  <c r="J163" i="6"/>
  <c r="J165" i="6"/>
  <c r="J162" i="6"/>
  <c r="J178" i="6"/>
  <c r="J172" i="6"/>
  <c r="J183" i="6"/>
  <c r="J5" i="6"/>
  <c r="J5" i="8" s="1"/>
  <c r="J19" i="6"/>
  <c r="J19" i="8" s="1"/>
  <c r="J28" i="6"/>
  <c r="J28" i="8" s="1"/>
  <c r="J32" i="6"/>
  <c r="J32" i="8" s="1"/>
  <c r="J14" i="6"/>
  <c r="J14" i="8" s="1"/>
  <c r="J33" i="6"/>
  <c r="J33" i="8" s="1"/>
  <c r="J27" i="6"/>
  <c r="J27" i="8" s="1"/>
  <c r="J31" i="6"/>
  <c r="J31" i="8" s="1"/>
  <c r="J25" i="6"/>
  <c r="J25" i="8" s="1"/>
  <c r="J36" i="6"/>
  <c r="J36" i="8" s="1"/>
  <c r="J9" i="6"/>
  <c r="J9" i="8" s="1"/>
  <c r="J8" i="6"/>
  <c r="J8" i="8" s="1"/>
  <c r="J16" i="6"/>
  <c r="J16" i="8" s="1"/>
  <c r="J35" i="6"/>
  <c r="J35" i="8" s="1"/>
  <c r="J11" i="6"/>
  <c r="J11" i="8" s="1"/>
  <c r="J41" i="6"/>
  <c r="J41" i="8" s="1"/>
  <c r="J51" i="6"/>
  <c r="J57" i="6"/>
  <c r="J57" i="8" s="1"/>
  <c r="J55" i="6"/>
  <c r="J55" i="8" s="1"/>
  <c r="J58" i="6"/>
  <c r="J58" i="8" s="1"/>
  <c r="J63" i="6"/>
  <c r="J43" i="6"/>
  <c r="J38" i="6"/>
  <c r="J64" i="6"/>
  <c r="J68" i="6"/>
  <c r="J68" i="8" s="1"/>
  <c r="J62" i="6"/>
  <c r="J42" i="6"/>
  <c r="J48" i="6"/>
  <c r="J48" i="8" s="1"/>
  <c r="J60" i="6"/>
  <c r="J47" i="6"/>
  <c r="J40" i="6"/>
  <c r="J74" i="6"/>
  <c r="J74" i="8" s="1"/>
  <c r="J77" i="6"/>
  <c r="J77" i="8" s="1"/>
  <c r="J83" i="6"/>
  <c r="J83" i="8" s="1"/>
  <c r="J78" i="6"/>
  <c r="J78" i="8" s="1"/>
  <c r="J76" i="6"/>
  <c r="J76" i="8" s="1"/>
  <c r="J81" i="6"/>
  <c r="J81" i="8" s="1"/>
  <c r="J86" i="6"/>
  <c r="J86" i="8" s="1"/>
  <c r="J255" i="6"/>
  <c r="J255" i="8" s="1"/>
  <c r="J91" i="6"/>
  <c r="J91" i="8" s="1"/>
  <c r="J90" i="6"/>
  <c r="J90" i="8" s="1"/>
  <c r="J92" i="6"/>
  <c r="J92" i="8" s="1"/>
  <c r="J95" i="6"/>
  <c r="J95" i="8" s="1"/>
  <c r="J98" i="6"/>
  <c r="J98" i="8" s="1"/>
  <c r="J99" i="6"/>
  <c r="J99" i="8" s="1"/>
  <c r="J102" i="6"/>
  <c r="J102" i="8" s="1"/>
  <c r="J110" i="6"/>
  <c r="J110" i="8" s="1"/>
  <c r="J100" i="6"/>
  <c r="J100" i="8" s="1"/>
  <c r="J105" i="6"/>
  <c r="J105" i="8" s="1"/>
  <c r="J107" i="6"/>
  <c r="J107" i="8" s="1"/>
  <c r="J112" i="6"/>
  <c r="J112" i="8" s="1"/>
  <c r="J116" i="6"/>
  <c r="J116" i="8" s="1"/>
  <c r="J128" i="6"/>
  <c r="J128" i="8" s="1"/>
  <c r="J111" i="6"/>
  <c r="J111" i="8" s="1"/>
  <c r="J119" i="6"/>
  <c r="J119" i="8" s="1"/>
  <c r="J135" i="6"/>
  <c r="J135" i="8" s="1"/>
  <c r="J142" i="6"/>
  <c r="J142" i="8" s="1"/>
  <c r="J134" i="6"/>
  <c r="J134" i="8" s="1"/>
  <c r="J115" i="6"/>
  <c r="J115" i="8" s="1"/>
  <c r="J121" i="6"/>
  <c r="J121" i="8" s="1"/>
  <c r="J124" i="6"/>
  <c r="J124" i="8" s="1"/>
  <c r="J130" i="6"/>
  <c r="J130" i="8" s="1"/>
  <c r="J113" i="6"/>
  <c r="J113" i="8" s="1"/>
  <c r="J122" i="6"/>
  <c r="J122" i="8" s="1"/>
  <c r="J131" i="6"/>
  <c r="J131" i="8" s="1"/>
  <c r="J126" i="6"/>
  <c r="J126" i="8" s="1"/>
  <c r="J191" i="6"/>
  <c r="J177" i="6"/>
  <c r="J176" i="6"/>
  <c r="J148" i="6"/>
  <c r="J195" i="6"/>
  <c r="J197" i="6"/>
  <c r="J155" i="6"/>
  <c r="J188" i="6"/>
  <c r="J190" i="6"/>
  <c r="J160" i="6"/>
  <c r="J161" i="6"/>
  <c r="J166" i="6"/>
  <c r="J167" i="6"/>
  <c r="J145" i="6"/>
  <c r="J169" i="6"/>
  <c r="J180" i="6"/>
  <c r="J196" i="6"/>
  <c r="J156" i="6"/>
  <c r="J158" i="6"/>
  <c r="J147" i="6"/>
  <c r="J171" i="6"/>
  <c r="J182" i="6"/>
  <c r="J202" i="6"/>
  <c r="J144" i="6"/>
  <c r="J143" i="6"/>
  <c r="J179" i="6"/>
  <c r="J187" i="6"/>
  <c r="J194" i="6"/>
  <c r="J154" i="6"/>
  <c r="J181" i="6"/>
  <c r="J204" i="6"/>
  <c r="J204" i="8" s="1"/>
  <c r="J206" i="6"/>
  <c r="J206" i="8" s="1"/>
  <c r="J211" i="6"/>
  <c r="J211" i="8" s="1"/>
  <c r="J213" i="6"/>
  <c r="J213" i="8" s="1"/>
  <c r="J226" i="6"/>
  <c r="J226" i="8" s="1"/>
  <c r="J222" i="6"/>
  <c r="J222" i="8" s="1"/>
  <c r="J229" i="6"/>
  <c r="J229" i="8" s="1"/>
  <c r="J220" i="6"/>
  <c r="J220" i="8" s="1"/>
  <c r="J231" i="6"/>
  <c r="J231" i="8" s="1"/>
  <c r="J209" i="6"/>
  <c r="J209" i="8" s="1"/>
  <c r="J225" i="6"/>
  <c r="J225" i="8" s="1"/>
  <c r="J224" i="6"/>
  <c r="J224" i="8" s="1"/>
  <c r="J218" i="6"/>
  <c r="J218" i="8" s="1"/>
  <c r="J230" i="6"/>
  <c r="J230" i="8" s="1"/>
  <c r="J239" i="6"/>
  <c r="J239" i="8" s="1"/>
  <c r="J233" i="6"/>
  <c r="J233" i="8" s="1"/>
  <c r="J243" i="6"/>
  <c r="J243" i="8" s="1"/>
  <c r="J242" i="6"/>
  <c r="J242" i="8" s="1"/>
  <c r="J151" i="6"/>
  <c r="J173" i="6"/>
  <c r="J198" i="6"/>
  <c r="J150" i="6"/>
  <c r="J184" i="6"/>
  <c r="J200" i="6"/>
  <c r="J193" i="6"/>
  <c r="J157" i="6"/>
  <c r="J175" i="6"/>
  <c r="J146" i="6"/>
  <c r="J174" i="6"/>
  <c r="J164" i="6"/>
  <c r="J159" i="6"/>
  <c r="J203" i="6"/>
  <c r="J203" i="8" s="1"/>
  <c r="J205" i="6"/>
  <c r="J205" i="8" s="1"/>
  <c r="J208" i="6"/>
  <c r="J208" i="8" s="1"/>
  <c r="J212" i="6"/>
  <c r="J212" i="8" s="1"/>
  <c r="J214" i="6"/>
  <c r="J214" i="8" s="1"/>
  <c r="J207" i="6"/>
  <c r="J207" i="8" s="1"/>
  <c r="J219" i="6"/>
  <c r="J219" i="8" s="1"/>
  <c r="J228" i="6"/>
  <c r="J228" i="8" s="1"/>
  <c r="J221" i="6"/>
  <c r="J221" i="8" s="1"/>
  <c r="J223" i="6"/>
  <c r="J223" i="8" s="1"/>
  <c r="J215" i="6"/>
  <c r="J215" i="8" s="1"/>
  <c r="J216" i="6"/>
  <c r="J216" i="8" s="1"/>
  <c r="J210" i="6"/>
  <c r="J210" i="8" s="1"/>
  <c r="J217" i="6"/>
  <c r="J217" i="8" s="1"/>
  <c r="J227" i="6"/>
  <c r="J227" i="8" s="1"/>
  <c r="J240" i="6"/>
  <c r="J240" i="8" s="1"/>
  <c r="J241" i="6"/>
  <c r="J241" i="8" s="1"/>
  <c r="J238" i="6"/>
  <c r="J238" i="8" s="1"/>
  <c r="J237" i="6"/>
  <c r="J237" i="8" s="1"/>
  <c r="J234" i="6"/>
  <c r="J234" i="8" s="1"/>
  <c r="J244" i="6"/>
  <c r="J244" i="8" s="1"/>
  <c r="J236" i="6"/>
  <c r="J236" i="8" s="1"/>
  <c r="J232" i="6"/>
  <c r="J232" i="8" s="1"/>
  <c r="J235" i="6"/>
  <c r="J235" i="8" s="1"/>
  <c r="J246" i="6"/>
  <c r="J246" i="8" s="1"/>
  <c r="J247" i="6"/>
  <c r="J248" i="6"/>
  <c r="J251" i="6"/>
  <c r="J251" i="8" s="1"/>
  <c r="J249" i="6"/>
  <c r="J249" i="8" s="1"/>
  <c r="J253" i="6"/>
  <c r="J18" i="6"/>
  <c r="J18" i="8" s="1"/>
  <c r="J24" i="6"/>
  <c r="J24" i="8" s="1"/>
  <c r="J254" i="6"/>
  <c r="J257" i="6"/>
  <c r="J257" i="8" s="1"/>
  <c r="J245" i="6"/>
  <c r="J245" i="8" s="1"/>
  <c r="J250" i="6"/>
  <c r="J250" i="8" s="1"/>
  <c r="J252" i="6"/>
  <c r="J252" i="8" s="1"/>
  <c r="J256" i="6"/>
  <c r="J256" i="8" s="1"/>
  <c r="AD19" i="6"/>
  <c r="AD19" i="8" s="1"/>
  <c r="AD32" i="6"/>
  <c r="AD32" i="8" s="1"/>
  <c r="AD33" i="6"/>
  <c r="AD33" i="8" s="1"/>
  <c r="AD4" i="6"/>
  <c r="AD4" i="8" s="1"/>
  <c r="AD5" i="6"/>
  <c r="AD5" i="8" s="1"/>
  <c r="AD30" i="6"/>
  <c r="AD30" i="8" s="1"/>
  <c r="AD28" i="6"/>
  <c r="AD28" i="8" s="1"/>
  <c r="AD15" i="6"/>
  <c r="AD15" i="8" s="1"/>
  <c r="AD14" i="6"/>
  <c r="AD14" i="8" s="1"/>
  <c r="AD27" i="6"/>
  <c r="AD27" i="8" s="1"/>
  <c r="AD29" i="6"/>
  <c r="AD29" i="8" s="1"/>
  <c r="AD31" i="6"/>
  <c r="AD31" i="8" s="1"/>
  <c r="AD36" i="6"/>
  <c r="AD36" i="8" s="1"/>
  <c r="AD7" i="6"/>
  <c r="AD7" i="8" s="1"/>
  <c r="AD34" i="6"/>
  <c r="AD34" i="8" s="1"/>
  <c r="AD26" i="6"/>
  <c r="AD26" i="8" s="1"/>
  <c r="AD21" i="6"/>
  <c r="AD21" i="8" s="1"/>
  <c r="AD25" i="6"/>
  <c r="AD25" i="8" s="1"/>
  <c r="AD8" i="6"/>
  <c r="AD8" i="8" s="1"/>
  <c r="AD35" i="6"/>
  <c r="AD35" i="8" s="1"/>
  <c r="AD41" i="6"/>
  <c r="AD41" i="8" s="1"/>
  <c r="AD13" i="6"/>
  <c r="AD13" i="8" s="1"/>
  <c r="AD9" i="6"/>
  <c r="AD9" i="8" s="1"/>
  <c r="AD61" i="6"/>
  <c r="AD57" i="6"/>
  <c r="AD57" i="8" s="1"/>
  <c r="AD53" i="6"/>
  <c r="AD53" i="8" s="1"/>
  <c r="AD63" i="6"/>
  <c r="AD50" i="6"/>
  <c r="AD43" i="6"/>
  <c r="AD43" i="8" s="1"/>
  <c r="AD72" i="6"/>
  <c r="AD72" i="8" s="1"/>
  <c r="AD54" i="6"/>
  <c r="AD54" i="8" s="1"/>
  <c r="AD39" i="6"/>
  <c r="AD38" i="6"/>
  <c r="AD46" i="6"/>
  <c r="AD64" i="6"/>
  <c r="AD23" i="6"/>
  <c r="AD23" i="8" s="1"/>
  <c r="AD11" i="6"/>
  <c r="AD11" i="8" s="1"/>
  <c r="AD55" i="6"/>
  <c r="AD56" i="6"/>
  <c r="AD56" i="8" s="1"/>
  <c r="AD17" i="6"/>
  <c r="AD17" i="8" s="1"/>
  <c r="AD44" i="6"/>
  <c r="AD52" i="6"/>
  <c r="AD52" i="8" s="1"/>
  <c r="AD58" i="6"/>
  <c r="AD62" i="6"/>
  <c r="AD48" i="6"/>
  <c r="AD48" i="8" s="1"/>
  <c r="AD47" i="6"/>
  <c r="AD47" i="8" s="1"/>
  <c r="AD87" i="6"/>
  <c r="AD87" i="8" s="1"/>
  <c r="AD12" i="6"/>
  <c r="AD12" i="8" s="1"/>
  <c r="AD69" i="6"/>
  <c r="AD69" i="8" s="1"/>
  <c r="AD45" i="6"/>
  <c r="AD45" i="8" s="1"/>
  <c r="AD66" i="6"/>
  <c r="AD74" i="6"/>
  <c r="AD74" i="8" s="1"/>
  <c r="AD16" i="6"/>
  <c r="AD16" i="8" s="1"/>
  <c r="AD10" i="6"/>
  <c r="AD10" i="8" s="1"/>
  <c r="AD42" i="6"/>
  <c r="AD42" i="8" s="1"/>
  <c r="AD82" i="6"/>
  <c r="AD82" i="8" s="1"/>
  <c r="AD76" i="6"/>
  <c r="AD76" i="8" s="1"/>
  <c r="AD86" i="6"/>
  <c r="AD86" i="8" s="1"/>
  <c r="AD91" i="6"/>
  <c r="AD91" i="8" s="1"/>
  <c r="AD92" i="6"/>
  <c r="AD92" i="8" s="1"/>
  <c r="AD98" i="6"/>
  <c r="AD98" i="8" s="1"/>
  <c r="AD102" i="6"/>
  <c r="AD102" i="8" s="1"/>
  <c r="AD109" i="6"/>
  <c r="AD109" i="8" s="1"/>
  <c r="AD110" i="6"/>
  <c r="AD110" i="8" s="1"/>
  <c r="AD107" i="6"/>
  <c r="AD107" i="8" s="1"/>
  <c r="AD108" i="6"/>
  <c r="AD108" i="8" s="1"/>
  <c r="AD112" i="6"/>
  <c r="AD112" i="8" s="1"/>
  <c r="AD111" i="6"/>
  <c r="AD111" i="8" s="1"/>
  <c r="AD117" i="6"/>
  <c r="AD117" i="8" s="1"/>
  <c r="AD119" i="6"/>
  <c r="AD119" i="8" s="1"/>
  <c r="AD134" i="6"/>
  <c r="AD134" i="8" s="1"/>
  <c r="AD114" i="6"/>
  <c r="AD114" i="8" s="1"/>
  <c r="AD115" i="6"/>
  <c r="AD115" i="8" s="1"/>
  <c r="AD22" i="6"/>
  <c r="AD22" i="8" s="1"/>
  <c r="AD20" i="6"/>
  <c r="AD20" i="8" s="1"/>
  <c r="AD67" i="6"/>
  <c r="AD67" i="8" s="1"/>
  <c r="AD49" i="6"/>
  <c r="AD40" i="6"/>
  <c r="AD77" i="6"/>
  <c r="AD77" i="8" s="1"/>
  <c r="AD79" i="6"/>
  <c r="AD79" i="8" s="1"/>
  <c r="AD84" i="6"/>
  <c r="AD84" i="8" s="1"/>
  <c r="AD89" i="6"/>
  <c r="AD89" i="8" s="1"/>
  <c r="AD80" i="6"/>
  <c r="AD80" i="8" s="1"/>
  <c r="AD97" i="6"/>
  <c r="AD97" i="8" s="1"/>
  <c r="AD96" i="6"/>
  <c r="AD96" i="8" s="1"/>
  <c r="AD106" i="6"/>
  <c r="AD106" i="8" s="1"/>
  <c r="AD129" i="6"/>
  <c r="AD129" i="8" s="1"/>
  <c r="AD138" i="6"/>
  <c r="AD138" i="8" s="1"/>
  <c r="AD68" i="6"/>
  <c r="AD68" i="8" s="1"/>
  <c r="AD78" i="6"/>
  <c r="AD78" i="8" s="1"/>
  <c r="AD255" i="6"/>
  <c r="AD255" i="8" s="1"/>
  <c r="AD95" i="6"/>
  <c r="AD95" i="8" s="1"/>
  <c r="AD100" i="6"/>
  <c r="AD100" i="8" s="1"/>
  <c r="AD105" i="6"/>
  <c r="AD105" i="8" s="1"/>
  <c r="AD127" i="6"/>
  <c r="AD127" i="8" s="1"/>
  <c r="AD135" i="6"/>
  <c r="AD135" i="8" s="1"/>
  <c r="AD142" i="6"/>
  <c r="AD142" i="8" s="1"/>
  <c r="AD131" i="6"/>
  <c r="AD131" i="8" s="1"/>
  <c r="AD149" i="6"/>
  <c r="AD189" i="6"/>
  <c r="AD185" i="6"/>
  <c r="AD152" i="6"/>
  <c r="AD199" i="6"/>
  <c r="AD65" i="6"/>
  <c r="AD70" i="6"/>
  <c r="AD70" i="8" s="1"/>
  <c r="AD83" i="6"/>
  <c r="AD83" i="8" s="1"/>
  <c r="AD75" i="6"/>
  <c r="AD75" i="8" s="1"/>
  <c r="AD73" i="6"/>
  <c r="AD73" i="8" s="1"/>
  <c r="AD94" i="6"/>
  <c r="AD94" i="8" s="1"/>
  <c r="AD104" i="6"/>
  <c r="AD104" i="8" s="1"/>
  <c r="AD118" i="6"/>
  <c r="AD118" i="8" s="1"/>
  <c r="AD121" i="6"/>
  <c r="AD121" i="8" s="1"/>
  <c r="AD123" i="6"/>
  <c r="AD123" i="8" s="1"/>
  <c r="AD124" i="6"/>
  <c r="AD124" i="8" s="1"/>
  <c r="AD132" i="6"/>
  <c r="AD132" i="8" s="1"/>
  <c r="AD120" i="6"/>
  <c r="AD120" i="8" s="1"/>
  <c r="AD141" i="6"/>
  <c r="AD141" i="8" s="1"/>
  <c r="AD130" i="6"/>
  <c r="AD130" i="8" s="1"/>
  <c r="AD140" i="6"/>
  <c r="AD140" i="8" s="1"/>
  <c r="AD113" i="6"/>
  <c r="AD113" i="8" s="1"/>
  <c r="AD125" i="6"/>
  <c r="AD125" i="8" s="1"/>
  <c r="AD122" i="6"/>
  <c r="AD122" i="8" s="1"/>
  <c r="AD137" i="6"/>
  <c r="AD137" i="8" s="1"/>
  <c r="AD153" i="6"/>
  <c r="AD177" i="6"/>
  <c r="AD148" i="6"/>
  <c r="AD197" i="6"/>
  <c r="AD188" i="6"/>
  <c r="AD51" i="6"/>
  <c r="AD60" i="6"/>
  <c r="AD71" i="6"/>
  <c r="AD71" i="8" s="1"/>
  <c r="AD90" i="6"/>
  <c r="AD90" i="8" s="1"/>
  <c r="AD103" i="6"/>
  <c r="AD103" i="8" s="1"/>
  <c r="AD128" i="6"/>
  <c r="AD128" i="8" s="1"/>
  <c r="AD191" i="6"/>
  <c r="AD192" i="6"/>
  <c r="AD186" i="6"/>
  <c r="AD190" i="6"/>
  <c r="AD234" i="6"/>
  <c r="AD234" i="8" s="1"/>
  <c r="AD37" i="6"/>
  <c r="AD88" i="6"/>
  <c r="AD88" i="8" s="1"/>
  <c r="AD133" i="6"/>
  <c r="AD133" i="8" s="1"/>
  <c r="AD126" i="6"/>
  <c r="AD126" i="8" s="1"/>
  <c r="AD195" i="6"/>
  <c r="AD160" i="6"/>
  <c r="AD168" i="6"/>
  <c r="AD161" i="6"/>
  <c r="AD163" i="6"/>
  <c r="AD166" i="6"/>
  <c r="AD165" i="6"/>
  <c r="AD167" i="6"/>
  <c r="AD162" i="6"/>
  <c r="AD145" i="6"/>
  <c r="AD178" i="6"/>
  <c r="AD169" i="6"/>
  <c r="AD172" i="6"/>
  <c r="AD180" i="6"/>
  <c r="AD183" i="6"/>
  <c r="AD196" i="6"/>
  <c r="AD151" i="6"/>
  <c r="AD156" i="6"/>
  <c r="AD173" i="6"/>
  <c r="AD158" i="6"/>
  <c r="AD198" i="6"/>
  <c r="AD147" i="6"/>
  <c r="AD150" i="6"/>
  <c r="AD171" i="6"/>
  <c r="AD184" i="6"/>
  <c r="AD182" i="6"/>
  <c r="AD200" i="6"/>
  <c r="AD202" i="6"/>
  <c r="AD193" i="6"/>
  <c r="AD144" i="6"/>
  <c r="AD157" i="6"/>
  <c r="AD143" i="6"/>
  <c r="AD175" i="6"/>
  <c r="AD179" i="6"/>
  <c r="AD146" i="6"/>
  <c r="AD187" i="6"/>
  <c r="AD174" i="6"/>
  <c r="AD194" i="6"/>
  <c r="AD164" i="6"/>
  <c r="AD154" i="6"/>
  <c r="AD159" i="6"/>
  <c r="AD181" i="6"/>
  <c r="AD203" i="6"/>
  <c r="AD203" i="8" s="1"/>
  <c r="AD204" i="6"/>
  <c r="AD204" i="8" s="1"/>
  <c r="AD205" i="6"/>
  <c r="AD205" i="8" s="1"/>
  <c r="AD206" i="6"/>
  <c r="AD206" i="8" s="1"/>
  <c r="AD208" i="6"/>
  <c r="AD208" i="8" s="1"/>
  <c r="AD211" i="6"/>
  <c r="AD211" i="8" s="1"/>
  <c r="AD212" i="6"/>
  <c r="AD212" i="8" s="1"/>
  <c r="AD213" i="6"/>
  <c r="AD213" i="8" s="1"/>
  <c r="AD214" i="6"/>
  <c r="AD214" i="8" s="1"/>
  <c r="AD207" i="6"/>
  <c r="AD207" i="8" s="1"/>
  <c r="AD226" i="6"/>
  <c r="AD226" i="8" s="1"/>
  <c r="AD219" i="6"/>
  <c r="AD219" i="8" s="1"/>
  <c r="AD222" i="6"/>
  <c r="AD222" i="8" s="1"/>
  <c r="AD228" i="6"/>
  <c r="AD228" i="8" s="1"/>
  <c r="AD229" i="6"/>
  <c r="AD229" i="8" s="1"/>
  <c r="AD221" i="6"/>
  <c r="AD221" i="8" s="1"/>
  <c r="AD220" i="6"/>
  <c r="AD220" i="8" s="1"/>
  <c r="AD223" i="6"/>
  <c r="AD223" i="8" s="1"/>
  <c r="AD231" i="6"/>
  <c r="AD231" i="8" s="1"/>
  <c r="AD215" i="6"/>
  <c r="AD215" i="8" s="1"/>
  <c r="AD209" i="6"/>
  <c r="AD209" i="8" s="1"/>
  <c r="AD216" i="6"/>
  <c r="AD216" i="8" s="1"/>
  <c r="AD225" i="6"/>
  <c r="AD225" i="8" s="1"/>
  <c r="AD210" i="6"/>
  <c r="AD210" i="8" s="1"/>
  <c r="AD224" i="6"/>
  <c r="AD224" i="8" s="1"/>
  <c r="AD217" i="6"/>
  <c r="AD217" i="8" s="1"/>
  <c r="AD218" i="6"/>
  <c r="AD218" i="8" s="1"/>
  <c r="AD227" i="6"/>
  <c r="AD227" i="8" s="1"/>
  <c r="AD230" i="6"/>
  <c r="AD230" i="8" s="1"/>
  <c r="AD239" i="6"/>
  <c r="AD239" i="8" s="1"/>
  <c r="AD240" i="6"/>
  <c r="AD240" i="8" s="1"/>
  <c r="AD233" i="6"/>
  <c r="AD233" i="8" s="1"/>
  <c r="AD241" i="6"/>
  <c r="AD241" i="8" s="1"/>
  <c r="AD243" i="6"/>
  <c r="AD243" i="8" s="1"/>
  <c r="AD238" i="6"/>
  <c r="AD238" i="8" s="1"/>
  <c r="AD242" i="6"/>
  <c r="AD242" i="8" s="1"/>
  <c r="AD237" i="6"/>
  <c r="AD237" i="8" s="1"/>
  <c r="AD236" i="6"/>
  <c r="AD236" i="8" s="1"/>
  <c r="AD232" i="6"/>
  <c r="AD232" i="8" s="1"/>
  <c r="AD85" i="6"/>
  <c r="AD85" i="8" s="1"/>
  <c r="AD81" i="6"/>
  <c r="AD81" i="8" s="1"/>
  <c r="AD116" i="6"/>
  <c r="AD116" i="8" s="1"/>
  <c r="AD170" i="6"/>
  <c r="AD235" i="6"/>
  <c r="AD235" i="8" s="1"/>
  <c r="AD246" i="6"/>
  <c r="AD245" i="6"/>
  <c r="AD245" i="8" s="1"/>
  <c r="AD247" i="6"/>
  <c r="AD247" i="8" s="1"/>
  <c r="AD136" i="6"/>
  <c r="AD136" i="8" s="1"/>
  <c r="AD176" i="6"/>
  <c r="AD251" i="6"/>
  <c r="AD251" i="8" s="1"/>
  <c r="AD99" i="6"/>
  <c r="AD99" i="8" s="1"/>
  <c r="AD139" i="6"/>
  <c r="AD139" i="8" s="1"/>
  <c r="AD201" i="6"/>
  <c r="AD248" i="6"/>
  <c r="AD256" i="6"/>
  <c r="AD256" i="8" s="1"/>
  <c r="AD249" i="6"/>
  <c r="AD249" i="8" s="1"/>
  <c r="AD93" i="6"/>
  <c r="AD93" i="8" s="1"/>
  <c r="AD101" i="6"/>
  <c r="AD101" i="8" s="1"/>
  <c r="AD244" i="6"/>
  <c r="AD244" i="8" s="1"/>
  <c r="AD253" i="6"/>
  <c r="AD18" i="6"/>
  <c r="AD18" i="8" s="1"/>
  <c r="AD252" i="6"/>
  <c r="AD252" i="8" s="1"/>
  <c r="AD24" i="6"/>
  <c r="AD24" i="8" s="1"/>
  <c r="AD254" i="6"/>
  <c r="AD257" i="6"/>
  <c r="AD257" i="8" s="1"/>
  <c r="AD155" i="6"/>
  <c r="AD250" i="6"/>
  <c r="AD250" i="8" s="1"/>
  <c r="X4" i="6"/>
  <c r="X4" i="8" s="1"/>
  <c r="X30" i="6"/>
  <c r="X30" i="8" s="1"/>
  <c r="X15" i="6"/>
  <c r="X15" i="8" s="1"/>
  <c r="X31" i="6"/>
  <c r="X31" i="8" s="1"/>
  <c r="X5" i="6"/>
  <c r="X5" i="8" s="1"/>
  <c r="X7" i="6"/>
  <c r="X7" i="8" s="1"/>
  <c r="X28" i="6"/>
  <c r="X28" i="8" s="1"/>
  <c r="X12" i="6"/>
  <c r="X12" i="8" s="1"/>
  <c r="X14" i="6"/>
  <c r="X14" i="8" s="1"/>
  <c r="X34" i="6"/>
  <c r="X34" i="8" s="1"/>
  <c r="X32" i="6"/>
  <c r="X32" i="8" s="1"/>
  <c r="X29" i="6"/>
  <c r="X29" i="8" s="1"/>
  <c r="X21" i="6"/>
  <c r="X21" i="8" s="1"/>
  <c r="X26" i="6"/>
  <c r="X26" i="8" s="1"/>
  <c r="X27" i="6"/>
  <c r="X27" i="8" s="1"/>
  <c r="X25" i="6"/>
  <c r="X25" i="8" s="1"/>
  <c r="X13" i="6"/>
  <c r="X13" i="8" s="1"/>
  <c r="X17" i="6"/>
  <c r="X17" i="8" s="1"/>
  <c r="X33" i="6"/>
  <c r="X33" i="8" s="1"/>
  <c r="X22" i="6"/>
  <c r="X22" i="8" s="1"/>
  <c r="X55" i="6"/>
  <c r="X55" i="8" s="1"/>
  <c r="X56" i="6"/>
  <c r="X36" i="6"/>
  <c r="X36" i="8" s="1"/>
  <c r="X61" i="6"/>
  <c r="X41" i="6"/>
  <c r="X41" i="8" s="1"/>
  <c r="X44" i="6"/>
  <c r="X58" i="6"/>
  <c r="X65" i="6"/>
  <c r="X65" i="8" s="1"/>
  <c r="X19" i="6"/>
  <c r="X19" i="8" s="1"/>
  <c r="X9" i="6"/>
  <c r="X9" i="8" s="1"/>
  <c r="X23" i="6"/>
  <c r="X23" i="8" s="1"/>
  <c r="X35" i="6"/>
  <c r="X35" i="8" s="1"/>
  <c r="X10" i="6"/>
  <c r="X10" i="8" s="1"/>
  <c r="X11" i="6"/>
  <c r="X11" i="8" s="1"/>
  <c r="X51" i="6"/>
  <c r="X69" i="6"/>
  <c r="X69" i="8" s="1"/>
  <c r="X62" i="6"/>
  <c r="X62" i="8" s="1"/>
  <c r="X45" i="6"/>
  <c r="X45" i="8" s="1"/>
  <c r="X66" i="6"/>
  <c r="X74" i="6"/>
  <c r="X74" i="8" s="1"/>
  <c r="X87" i="6"/>
  <c r="X87" i="8" s="1"/>
  <c r="X8" i="6"/>
  <c r="X8" i="8" s="1"/>
  <c r="X20" i="6"/>
  <c r="X20" i="8" s="1"/>
  <c r="X16" i="6"/>
  <c r="X16" i="8" s="1"/>
  <c r="X57" i="6"/>
  <c r="X57" i="8" s="1"/>
  <c r="X50" i="6"/>
  <c r="X50" i="8" s="1"/>
  <c r="X72" i="6"/>
  <c r="X72" i="8" s="1"/>
  <c r="X39" i="6"/>
  <c r="X46" i="6"/>
  <c r="X46" i="8" s="1"/>
  <c r="X68" i="6"/>
  <c r="X68" i="8" s="1"/>
  <c r="X42" i="6"/>
  <c r="X42" i="8" s="1"/>
  <c r="X60" i="6"/>
  <c r="X40" i="6"/>
  <c r="X71" i="6"/>
  <c r="X71" i="8" s="1"/>
  <c r="X37" i="6"/>
  <c r="X77" i="6"/>
  <c r="X77" i="8" s="1"/>
  <c r="X82" i="6"/>
  <c r="X82" i="8" s="1"/>
  <c r="X78" i="6"/>
  <c r="X78" i="8" s="1"/>
  <c r="X84" i="6"/>
  <c r="X84" i="8" s="1"/>
  <c r="X89" i="6"/>
  <c r="X89" i="8" s="1"/>
  <c r="X80" i="6"/>
  <c r="X80" i="8" s="1"/>
  <c r="X97" i="6"/>
  <c r="X97" i="8" s="1"/>
  <c r="X96" i="6"/>
  <c r="X96" i="8" s="1"/>
  <c r="X102" i="6"/>
  <c r="X102" i="8" s="1"/>
  <c r="X105" i="6"/>
  <c r="X105" i="8" s="1"/>
  <c r="X106" i="6"/>
  <c r="X106" i="8" s="1"/>
  <c r="X107" i="6"/>
  <c r="X107" i="8" s="1"/>
  <c r="X128" i="6"/>
  <c r="X128" i="8" s="1"/>
  <c r="X129" i="6"/>
  <c r="X129" i="8" s="1"/>
  <c r="X111" i="6"/>
  <c r="X111" i="8" s="1"/>
  <c r="X142" i="6"/>
  <c r="X142" i="8" s="1"/>
  <c r="X138" i="6"/>
  <c r="X138" i="8" s="1"/>
  <c r="X134" i="6"/>
  <c r="X134" i="8" s="1"/>
  <c r="X53" i="6"/>
  <c r="X43" i="6"/>
  <c r="X38" i="6"/>
  <c r="X48" i="6"/>
  <c r="X48" i="8" s="1"/>
  <c r="X70" i="6"/>
  <c r="X70" i="8" s="1"/>
  <c r="X85" i="6"/>
  <c r="X85" i="8" s="1"/>
  <c r="X79" i="6"/>
  <c r="X79" i="8" s="1"/>
  <c r="X81" i="6"/>
  <c r="X81" i="8" s="1"/>
  <c r="X255" i="6"/>
  <c r="X255" i="8" s="1"/>
  <c r="X90" i="6"/>
  <c r="X90" i="8" s="1"/>
  <c r="X95" i="6"/>
  <c r="X95" i="8" s="1"/>
  <c r="X99" i="6"/>
  <c r="X99" i="8" s="1"/>
  <c r="X103" i="6"/>
  <c r="X103" i="8" s="1"/>
  <c r="X127" i="6"/>
  <c r="X127" i="8" s="1"/>
  <c r="X139" i="6"/>
  <c r="X139" i="8" s="1"/>
  <c r="X52" i="6"/>
  <c r="X52" i="8" s="1"/>
  <c r="X49" i="6"/>
  <c r="X88" i="6"/>
  <c r="X88" i="8" s="1"/>
  <c r="X93" i="6"/>
  <c r="X93" i="8" s="1"/>
  <c r="X101" i="6"/>
  <c r="X101" i="8" s="1"/>
  <c r="X112" i="6"/>
  <c r="X112" i="8" s="1"/>
  <c r="X116" i="6"/>
  <c r="X116" i="8" s="1"/>
  <c r="X133" i="6"/>
  <c r="X133" i="8" s="1"/>
  <c r="X115" i="6"/>
  <c r="X115" i="8" s="1"/>
  <c r="X148" i="6"/>
  <c r="X197" i="6"/>
  <c r="X188" i="6"/>
  <c r="X160" i="6"/>
  <c r="X54" i="6"/>
  <c r="X54" i="8" s="1"/>
  <c r="X76" i="6"/>
  <c r="X76" i="8" s="1"/>
  <c r="X91" i="6"/>
  <c r="X91" i="8" s="1"/>
  <c r="X98" i="6"/>
  <c r="X98" i="8" s="1"/>
  <c r="X109" i="6"/>
  <c r="X109" i="8" s="1"/>
  <c r="X117" i="6"/>
  <c r="X117" i="8" s="1"/>
  <c r="X136" i="6"/>
  <c r="X136" i="8" s="1"/>
  <c r="X191" i="6"/>
  <c r="X153" i="6"/>
  <c r="X170" i="6"/>
  <c r="X186" i="6"/>
  <c r="X83" i="6"/>
  <c r="X83" i="8" s="1"/>
  <c r="X75" i="6"/>
  <c r="X75" i="8" s="1"/>
  <c r="X94" i="6"/>
  <c r="X94" i="8" s="1"/>
  <c r="X110" i="6"/>
  <c r="X110" i="8" s="1"/>
  <c r="X104" i="6"/>
  <c r="X104" i="8" s="1"/>
  <c r="X135" i="6"/>
  <c r="X135" i="8" s="1"/>
  <c r="X149" i="6"/>
  <c r="X176" i="6"/>
  <c r="X155" i="6"/>
  <c r="X190" i="6"/>
  <c r="X64" i="6"/>
  <c r="X47" i="6"/>
  <c r="X92" i="6"/>
  <c r="X92" i="8" s="1"/>
  <c r="X114" i="6"/>
  <c r="X114" i="8" s="1"/>
  <c r="X123" i="6"/>
  <c r="X123" i="8" s="1"/>
  <c r="X132" i="6"/>
  <c r="X132" i="8" s="1"/>
  <c r="X141" i="6"/>
  <c r="X141" i="8" s="1"/>
  <c r="X140" i="6"/>
  <c r="X140" i="8" s="1"/>
  <c r="X125" i="6"/>
  <c r="X125" i="8" s="1"/>
  <c r="X137" i="6"/>
  <c r="X137" i="8" s="1"/>
  <c r="X177" i="6"/>
  <c r="X185" i="6"/>
  <c r="X199" i="6"/>
  <c r="X244" i="6"/>
  <c r="X244" i="8" s="1"/>
  <c r="X236" i="6"/>
  <c r="X236" i="8" s="1"/>
  <c r="X232" i="6"/>
  <c r="X232" i="8" s="1"/>
  <c r="X235" i="6"/>
  <c r="X235" i="8" s="1"/>
  <c r="X67" i="6"/>
  <c r="X73" i="6"/>
  <c r="X73" i="8" s="1"/>
  <c r="X100" i="6"/>
  <c r="X100" i="8" s="1"/>
  <c r="X118" i="6"/>
  <c r="X118" i="8" s="1"/>
  <c r="X192" i="6"/>
  <c r="X201" i="6"/>
  <c r="X234" i="6"/>
  <c r="X234" i="8" s="1"/>
  <c r="X86" i="6"/>
  <c r="X86" i="8" s="1"/>
  <c r="X108" i="6"/>
  <c r="X108" i="8" s="1"/>
  <c r="X121" i="6"/>
  <c r="X121" i="8" s="1"/>
  <c r="X120" i="6"/>
  <c r="X120" i="8" s="1"/>
  <c r="X113" i="6"/>
  <c r="X113" i="8" s="1"/>
  <c r="X131" i="6"/>
  <c r="X131" i="8" s="1"/>
  <c r="X152" i="6"/>
  <c r="X168" i="6"/>
  <c r="X163" i="6"/>
  <c r="X165" i="6"/>
  <c r="X162" i="6"/>
  <c r="X178" i="6"/>
  <c r="X172" i="6"/>
  <c r="X183" i="6"/>
  <c r="X151" i="6"/>
  <c r="X173" i="6"/>
  <c r="X198" i="6"/>
  <c r="X150" i="6"/>
  <c r="X184" i="6"/>
  <c r="X200" i="6"/>
  <c r="X193" i="6"/>
  <c r="X157" i="6"/>
  <c r="X175" i="6"/>
  <c r="X146" i="6"/>
  <c r="X174" i="6"/>
  <c r="X164" i="6"/>
  <c r="X159" i="6"/>
  <c r="X203" i="6"/>
  <c r="X203" i="8" s="1"/>
  <c r="X205" i="6"/>
  <c r="X205" i="8" s="1"/>
  <c r="X208" i="6"/>
  <c r="X208" i="8" s="1"/>
  <c r="X212" i="6"/>
  <c r="X212" i="8" s="1"/>
  <c r="X214" i="6"/>
  <c r="X214" i="8" s="1"/>
  <c r="X207" i="6"/>
  <c r="X207" i="8" s="1"/>
  <c r="X219" i="6"/>
  <c r="X219" i="8" s="1"/>
  <c r="X228" i="6"/>
  <c r="X228" i="8" s="1"/>
  <c r="X221" i="6"/>
  <c r="X221" i="8" s="1"/>
  <c r="X223" i="6"/>
  <c r="X223" i="8" s="1"/>
  <c r="X215" i="6"/>
  <c r="X215" i="8" s="1"/>
  <c r="X216" i="6"/>
  <c r="X216" i="8" s="1"/>
  <c r="X210" i="6"/>
  <c r="X210" i="8" s="1"/>
  <c r="X217" i="6"/>
  <c r="X217" i="8" s="1"/>
  <c r="X227" i="6"/>
  <c r="X227" i="8" s="1"/>
  <c r="X240" i="6"/>
  <c r="X240" i="8" s="1"/>
  <c r="X241" i="6"/>
  <c r="X241" i="8" s="1"/>
  <c r="X238" i="6"/>
  <c r="X238" i="8" s="1"/>
  <c r="X237" i="6"/>
  <c r="X237" i="8" s="1"/>
  <c r="X119" i="6"/>
  <c r="X119" i="8" s="1"/>
  <c r="X126" i="6"/>
  <c r="X126" i="8" s="1"/>
  <c r="X195" i="6"/>
  <c r="X246" i="6"/>
  <c r="X246" i="8" s="1"/>
  <c r="X247" i="6"/>
  <c r="X247" i="8" s="1"/>
  <c r="X250" i="6"/>
  <c r="X250" i="8" s="1"/>
  <c r="X251" i="6"/>
  <c r="X251" i="8" s="1"/>
  <c r="X180" i="6"/>
  <c r="X147" i="6"/>
  <c r="X144" i="6"/>
  <c r="X194" i="6"/>
  <c r="X229" i="6"/>
  <c r="X229" i="8" s="1"/>
  <c r="X231" i="6"/>
  <c r="X231" i="8" s="1"/>
  <c r="X225" i="6"/>
  <c r="X225" i="8" s="1"/>
  <c r="X218" i="6"/>
  <c r="X218" i="8" s="1"/>
  <c r="X233" i="6"/>
  <c r="X233" i="8" s="1"/>
  <c r="X242" i="6"/>
  <c r="X242" i="8" s="1"/>
  <c r="X130" i="6"/>
  <c r="X130" i="8" s="1"/>
  <c r="X189" i="6"/>
  <c r="X161" i="6"/>
  <c r="X167" i="6"/>
  <c r="X169" i="6"/>
  <c r="X196" i="6"/>
  <c r="X158" i="6"/>
  <c r="X171" i="6"/>
  <c r="X202" i="6"/>
  <c r="X143" i="6"/>
  <c r="X187" i="6"/>
  <c r="X154" i="6"/>
  <c r="X204" i="6"/>
  <c r="X204" i="8" s="1"/>
  <c r="X211" i="6"/>
  <c r="X211" i="8" s="1"/>
  <c r="X222" i="6"/>
  <c r="X222" i="8" s="1"/>
  <c r="X220" i="6"/>
  <c r="X220" i="8" s="1"/>
  <c r="X209" i="6"/>
  <c r="X209" i="8" s="1"/>
  <c r="X224" i="6"/>
  <c r="X224" i="8" s="1"/>
  <c r="X230" i="6"/>
  <c r="X230" i="8" s="1"/>
  <c r="X239" i="6"/>
  <c r="X239" i="8" s="1"/>
  <c r="X243" i="6"/>
  <c r="X243" i="8" s="1"/>
  <c r="X249" i="6"/>
  <c r="X249" i="8" s="1"/>
  <c r="X245" i="6"/>
  <c r="X245" i="8" s="1"/>
  <c r="X63" i="6"/>
  <c r="X124" i="6"/>
  <c r="X124" i="8" s="1"/>
  <c r="X122" i="6"/>
  <c r="X122" i="8" s="1"/>
  <c r="X166" i="6"/>
  <c r="X145" i="6"/>
  <c r="X156" i="6"/>
  <c r="X182" i="6"/>
  <c r="X179" i="6"/>
  <c r="X181" i="6"/>
  <c r="X206" i="6"/>
  <c r="X206" i="8" s="1"/>
  <c r="X213" i="6"/>
  <c r="X213" i="8" s="1"/>
  <c r="X226" i="6"/>
  <c r="X226" i="8" s="1"/>
  <c r="X18" i="6"/>
  <c r="X18" i="8" s="1"/>
  <c r="X254" i="6"/>
  <c r="X257" i="6"/>
  <c r="X257" i="8" s="1"/>
  <c r="X24" i="6"/>
  <c r="X24" i="8" s="1"/>
  <c r="X252" i="6"/>
  <c r="X252" i="8" s="1"/>
  <c r="X256" i="6"/>
  <c r="X256" i="8" s="1"/>
  <c r="X253" i="6"/>
  <c r="X248" i="6"/>
  <c r="AF7" i="6"/>
  <c r="AF7" i="8" s="1"/>
  <c r="AF12" i="6"/>
  <c r="AF12" i="8" s="1"/>
  <c r="AF34" i="6"/>
  <c r="AF34" i="8" s="1"/>
  <c r="AF26" i="6"/>
  <c r="AF26" i="8" s="1"/>
  <c r="AF27" i="6"/>
  <c r="AF27" i="8" s="1"/>
  <c r="AF5" i="6"/>
  <c r="AF5" i="8" s="1"/>
  <c r="AF30" i="6"/>
  <c r="AF30" i="8" s="1"/>
  <c r="AF14" i="6"/>
  <c r="AF14" i="8" s="1"/>
  <c r="AF13" i="6"/>
  <c r="AF13" i="8" s="1"/>
  <c r="AF17" i="6"/>
  <c r="AF17" i="8" s="1"/>
  <c r="AF9" i="6"/>
  <c r="AF9" i="8" s="1"/>
  <c r="AF29" i="6"/>
  <c r="AF22" i="6"/>
  <c r="AF22" i="8" s="1"/>
  <c r="AF20" i="6"/>
  <c r="AF20" i="8" s="1"/>
  <c r="AF16" i="6"/>
  <c r="AF16" i="8" s="1"/>
  <c r="AF23" i="6"/>
  <c r="AF23" i="8" s="1"/>
  <c r="AF10" i="6"/>
  <c r="AF10" i="8" s="1"/>
  <c r="AF11" i="6"/>
  <c r="AF11" i="8" s="1"/>
  <c r="AF61" i="6"/>
  <c r="AF61" i="8" s="1"/>
  <c r="AF4" i="6"/>
  <c r="AF4" i="8" s="1"/>
  <c r="AF36" i="6"/>
  <c r="AF36" i="8" s="1"/>
  <c r="AF8" i="6"/>
  <c r="AF8" i="8" s="1"/>
  <c r="AF44" i="6"/>
  <c r="AF44" i="8" s="1"/>
  <c r="AF51" i="6"/>
  <c r="AF52" i="6"/>
  <c r="AF58" i="6"/>
  <c r="AF58" i="8" s="1"/>
  <c r="AF65" i="6"/>
  <c r="AF65" i="8" s="1"/>
  <c r="AF32" i="6"/>
  <c r="AF32" i="8" s="1"/>
  <c r="AF21" i="6"/>
  <c r="AF21" i="8" s="1"/>
  <c r="AF53" i="6"/>
  <c r="AF53" i="8" s="1"/>
  <c r="AF50" i="6"/>
  <c r="AF50" i="8" s="1"/>
  <c r="AF43" i="6"/>
  <c r="AF72" i="6"/>
  <c r="AF72" i="8" s="1"/>
  <c r="AF54" i="6"/>
  <c r="AF54" i="8" s="1"/>
  <c r="AF39" i="6"/>
  <c r="AF38" i="6"/>
  <c r="AF46" i="6"/>
  <c r="AF46" i="8" s="1"/>
  <c r="AF64" i="6"/>
  <c r="AF64" i="8" s="1"/>
  <c r="AF57" i="6"/>
  <c r="AF67" i="6"/>
  <c r="AF67" i="8" s="1"/>
  <c r="AF37" i="6"/>
  <c r="AF37" i="8" s="1"/>
  <c r="AF49" i="6"/>
  <c r="AF49" i="8" s="1"/>
  <c r="AF70" i="6"/>
  <c r="AF70" i="8" s="1"/>
  <c r="AF40" i="6"/>
  <c r="AF25" i="6"/>
  <c r="AF25" i="8" s="1"/>
  <c r="AF55" i="6"/>
  <c r="AF62" i="6"/>
  <c r="AF62" i="8" s="1"/>
  <c r="AF48" i="6"/>
  <c r="AF48" i="8" s="1"/>
  <c r="AF47" i="6"/>
  <c r="AF47" i="8" s="1"/>
  <c r="AF87" i="6"/>
  <c r="AF87" i="8" s="1"/>
  <c r="AF41" i="6"/>
  <c r="AF41" i="8" s="1"/>
  <c r="AF56" i="6"/>
  <c r="AF63" i="6"/>
  <c r="AF63" i="8" s="1"/>
  <c r="AF69" i="6"/>
  <c r="AF69" i="8" s="1"/>
  <c r="AF66" i="6"/>
  <c r="AF74" i="6"/>
  <c r="AF74" i="8" s="1"/>
  <c r="AF83" i="6"/>
  <c r="AF83" i="8" s="1"/>
  <c r="AF75" i="6"/>
  <c r="AF75" i="8" s="1"/>
  <c r="AF88" i="6"/>
  <c r="AF88" i="8" s="1"/>
  <c r="AF73" i="6"/>
  <c r="AF73" i="8" s="1"/>
  <c r="AF93" i="6"/>
  <c r="AF93" i="8" s="1"/>
  <c r="AF94" i="6"/>
  <c r="AF94" i="8" s="1"/>
  <c r="AF101" i="6"/>
  <c r="AF101" i="8" s="1"/>
  <c r="AF104" i="6"/>
  <c r="AF104" i="8" s="1"/>
  <c r="AF133" i="6"/>
  <c r="AF133" i="8" s="1"/>
  <c r="AF35" i="6"/>
  <c r="AF35" i="8" s="1"/>
  <c r="AF42" i="6"/>
  <c r="AF82" i="6"/>
  <c r="AF82" i="8" s="1"/>
  <c r="AF76" i="6"/>
  <c r="AF76" i="8" s="1"/>
  <c r="AF86" i="6"/>
  <c r="AF86" i="8" s="1"/>
  <c r="AF91" i="6"/>
  <c r="AF91" i="8" s="1"/>
  <c r="AF92" i="6"/>
  <c r="AF92" i="8" s="1"/>
  <c r="AF98" i="6"/>
  <c r="AF98" i="8" s="1"/>
  <c r="AF102" i="6"/>
  <c r="AF102" i="8" s="1"/>
  <c r="AF109" i="6"/>
  <c r="AF109" i="8" s="1"/>
  <c r="AF110" i="6"/>
  <c r="AF110" i="8" s="1"/>
  <c r="AF107" i="6"/>
  <c r="AF107" i="8" s="1"/>
  <c r="AF108" i="6"/>
  <c r="AF108" i="8" s="1"/>
  <c r="AF112" i="6"/>
  <c r="AF112" i="8" s="1"/>
  <c r="AF111" i="6"/>
  <c r="AF111" i="8" s="1"/>
  <c r="AF117" i="6"/>
  <c r="AF117" i="8" s="1"/>
  <c r="AF119" i="6"/>
  <c r="AF119" i="8" s="1"/>
  <c r="AF134" i="6"/>
  <c r="AF134" i="8" s="1"/>
  <c r="AF114" i="6"/>
  <c r="AF114" i="8" s="1"/>
  <c r="AF115" i="6"/>
  <c r="AF115" i="8" s="1"/>
  <c r="AF15" i="6"/>
  <c r="AF15" i="8" s="1"/>
  <c r="AF45" i="6"/>
  <c r="AF45" i="8" s="1"/>
  <c r="AF84" i="6"/>
  <c r="AF84" i="8" s="1"/>
  <c r="AF80" i="6"/>
  <c r="AF80" i="8" s="1"/>
  <c r="AF96" i="6"/>
  <c r="AF96" i="8" s="1"/>
  <c r="AF129" i="6"/>
  <c r="AF129" i="8" s="1"/>
  <c r="AF126" i="6"/>
  <c r="AF126" i="8" s="1"/>
  <c r="AF136" i="6"/>
  <c r="AF136" i="8" s="1"/>
  <c r="AF176" i="6"/>
  <c r="AF195" i="6"/>
  <c r="AF155" i="6"/>
  <c r="AF190" i="6"/>
  <c r="AF68" i="6"/>
  <c r="AF68" i="8" s="1"/>
  <c r="AF78" i="6"/>
  <c r="AF78" i="8" s="1"/>
  <c r="AF255" i="6"/>
  <c r="AF255" i="8" s="1"/>
  <c r="AF95" i="6"/>
  <c r="AF95" i="8" s="1"/>
  <c r="AF100" i="6"/>
  <c r="AF100" i="8" s="1"/>
  <c r="AF105" i="6"/>
  <c r="AF105" i="8" s="1"/>
  <c r="AF127" i="6"/>
  <c r="AF127" i="8" s="1"/>
  <c r="AF135" i="6"/>
  <c r="AF135" i="8" s="1"/>
  <c r="AF142" i="6"/>
  <c r="AF142" i="8" s="1"/>
  <c r="AF131" i="6"/>
  <c r="AF131" i="8" s="1"/>
  <c r="AF149" i="6"/>
  <c r="AF189" i="6"/>
  <c r="AF185" i="6"/>
  <c r="AF152" i="6"/>
  <c r="AF199" i="6"/>
  <c r="AF28" i="6"/>
  <c r="AF28" i="8" s="1"/>
  <c r="AF31" i="6"/>
  <c r="AF31" i="8" s="1"/>
  <c r="AF77" i="6"/>
  <c r="AF77" i="8" s="1"/>
  <c r="AF79" i="6"/>
  <c r="AF79" i="8" s="1"/>
  <c r="AF97" i="6"/>
  <c r="AF97" i="8" s="1"/>
  <c r="AF138" i="6"/>
  <c r="AF138" i="8" s="1"/>
  <c r="AF118" i="6"/>
  <c r="AF118" i="8" s="1"/>
  <c r="AF123" i="6"/>
  <c r="AF123" i="8" s="1"/>
  <c r="AF132" i="6"/>
  <c r="AF132" i="8" s="1"/>
  <c r="AF141" i="6"/>
  <c r="AF141" i="8" s="1"/>
  <c r="AF140" i="6"/>
  <c r="AF140" i="8" s="1"/>
  <c r="AF125" i="6"/>
  <c r="AF125" i="8" s="1"/>
  <c r="AF137" i="6"/>
  <c r="AF137" i="8" s="1"/>
  <c r="AF177" i="6"/>
  <c r="AF197" i="6"/>
  <c r="AF244" i="6"/>
  <c r="AF244" i="8" s="1"/>
  <c r="AF60" i="6"/>
  <c r="AF71" i="6"/>
  <c r="AF71" i="8" s="1"/>
  <c r="AF90" i="6"/>
  <c r="AF90" i="8" s="1"/>
  <c r="AF103" i="6"/>
  <c r="AF103" i="8" s="1"/>
  <c r="AF128" i="6"/>
  <c r="AF128" i="8" s="1"/>
  <c r="AF191" i="6"/>
  <c r="AF192" i="6"/>
  <c r="AF186" i="6"/>
  <c r="AF234" i="6"/>
  <c r="AF234" i="8" s="1"/>
  <c r="AF33" i="6"/>
  <c r="AF33" i="8" s="1"/>
  <c r="AF89" i="6"/>
  <c r="AF89" i="8" s="1"/>
  <c r="AF106" i="6"/>
  <c r="AF106" i="8" s="1"/>
  <c r="AF124" i="6"/>
  <c r="AF124" i="8" s="1"/>
  <c r="AF130" i="6"/>
  <c r="AF130" i="8" s="1"/>
  <c r="AF122" i="6"/>
  <c r="AF122" i="8" s="1"/>
  <c r="AF188" i="6"/>
  <c r="AF168" i="6"/>
  <c r="AF163" i="6"/>
  <c r="AF165" i="6"/>
  <c r="AF162" i="6"/>
  <c r="AF178" i="6"/>
  <c r="AF172" i="6"/>
  <c r="AF183" i="6"/>
  <c r="AF151" i="6"/>
  <c r="AF173" i="6"/>
  <c r="AF198" i="6"/>
  <c r="AF150" i="6"/>
  <c r="AF184" i="6"/>
  <c r="AF200" i="6"/>
  <c r="AF193" i="6"/>
  <c r="AF157" i="6"/>
  <c r="AF175" i="6"/>
  <c r="AF146" i="6"/>
  <c r="AF174" i="6"/>
  <c r="AF164" i="6"/>
  <c r="AF159" i="6"/>
  <c r="AF203" i="6"/>
  <c r="AF203" i="8" s="1"/>
  <c r="AF205" i="6"/>
  <c r="AF205" i="8" s="1"/>
  <c r="AF208" i="6"/>
  <c r="AF208" i="8" s="1"/>
  <c r="AF212" i="6"/>
  <c r="AF212" i="8" s="1"/>
  <c r="AF214" i="6"/>
  <c r="AF214" i="8" s="1"/>
  <c r="AF207" i="6"/>
  <c r="AF207" i="8" s="1"/>
  <c r="AF219" i="6"/>
  <c r="AF219" i="8" s="1"/>
  <c r="AF228" i="6"/>
  <c r="AF228" i="8" s="1"/>
  <c r="AF221" i="6"/>
  <c r="AF221" i="8" s="1"/>
  <c r="AF223" i="6"/>
  <c r="AF223" i="8" s="1"/>
  <c r="AF215" i="6"/>
  <c r="AF215" i="8" s="1"/>
  <c r="AF216" i="6"/>
  <c r="AF216" i="8" s="1"/>
  <c r="AF210" i="6"/>
  <c r="AF210" i="8" s="1"/>
  <c r="AF217" i="6"/>
  <c r="AF217" i="8" s="1"/>
  <c r="AF227" i="6"/>
  <c r="AF227" i="8" s="1"/>
  <c r="AF240" i="6"/>
  <c r="AF240" i="8" s="1"/>
  <c r="AF241" i="6"/>
  <c r="AF241" i="8" s="1"/>
  <c r="AF238" i="6"/>
  <c r="AF238" i="8" s="1"/>
  <c r="AF237" i="6"/>
  <c r="AF237" i="8" s="1"/>
  <c r="AF85" i="6"/>
  <c r="AF85" i="8" s="1"/>
  <c r="AF81" i="6"/>
  <c r="AF81" i="8" s="1"/>
  <c r="AF116" i="6"/>
  <c r="AF116" i="8" s="1"/>
  <c r="AF170" i="6"/>
  <c r="AF235" i="6"/>
  <c r="AF235" i="8" s="1"/>
  <c r="AF246" i="6"/>
  <c r="AF246" i="8" s="1"/>
  <c r="AF245" i="6"/>
  <c r="AF245" i="8" s="1"/>
  <c r="AF247" i="6"/>
  <c r="AF247" i="8" s="1"/>
  <c r="AF248" i="6"/>
  <c r="AF120" i="6"/>
  <c r="AF120" i="8" s="1"/>
  <c r="AF153" i="6"/>
  <c r="AF148" i="6"/>
  <c r="AF160" i="6"/>
  <c r="AF166" i="6"/>
  <c r="AF145" i="6"/>
  <c r="AF180" i="6"/>
  <c r="AF156" i="6"/>
  <c r="AF147" i="6"/>
  <c r="AF182" i="6"/>
  <c r="AF144" i="6"/>
  <c r="AF179" i="6"/>
  <c r="AF194" i="6"/>
  <c r="AF181" i="6"/>
  <c r="AF206" i="6"/>
  <c r="AF206" i="8" s="1"/>
  <c r="AF213" i="6"/>
  <c r="AF213" i="8" s="1"/>
  <c r="AF226" i="6"/>
  <c r="AF226" i="8" s="1"/>
  <c r="AF229" i="6"/>
  <c r="AF229" i="8" s="1"/>
  <c r="AF231" i="6"/>
  <c r="AF231" i="8" s="1"/>
  <c r="AF225" i="6"/>
  <c r="AF225" i="8" s="1"/>
  <c r="AF218" i="6"/>
  <c r="AF218" i="8" s="1"/>
  <c r="AF233" i="6"/>
  <c r="AF233" i="8" s="1"/>
  <c r="AF242" i="6"/>
  <c r="AF242" i="8" s="1"/>
  <c r="AF250" i="6"/>
  <c r="AF250" i="8" s="1"/>
  <c r="AF113" i="6"/>
  <c r="AF113" i="8" s="1"/>
  <c r="AF161" i="6"/>
  <c r="AF167" i="6"/>
  <c r="AF169" i="6"/>
  <c r="AF196" i="6"/>
  <c r="AF202" i="6"/>
  <c r="AF143" i="6"/>
  <c r="AF211" i="6"/>
  <c r="AF211" i="8" s="1"/>
  <c r="AF220" i="6"/>
  <c r="AF220" i="8" s="1"/>
  <c r="AF239" i="6"/>
  <c r="AF239" i="8" s="1"/>
  <c r="AF236" i="6"/>
  <c r="AF236" i="8" s="1"/>
  <c r="AF253" i="6"/>
  <c r="AF18" i="6"/>
  <c r="AF18" i="8" s="1"/>
  <c r="AF24" i="6"/>
  <c r="AF24" i="8" s="1"/>
  <c r="AF257" i="6"/>
  <c r="AF257" i="8" s="1"/>
  <c r="AF99" i="6"/>
  <c r="AF99" i="8" s="1"/>
  <c r="AF139" i="6"/>
  <c r="AF139" i="8" s="1"/>
  <c r="AF201" i="6"/>
  <c r="AF256" i="6"/>
  <c r="AF256" i="8" s="1"/>
  <c r="AF121" i="6"/>
  <c r="AF121" i="8" s="1"/>
  <c r="AF158" i="6"/>
  <c r="AF171" i="6"/>
  <c r="AF187" i="6"/>
  <c r="AF154" i="6"/>
  <c r="AF204" i="6"/>
  <c r="AF204" i="8" s="1"/>
  <c r="AF222" i="6"/>
  <c r="AF222" i="8" s="1"/>
  <c r="AF209" i="6"/>
  <c r="AF209" i="8" s="1"/>
  <c r="AF224" i="6"/>
  <c r="AF224" i="8" s="1"/>
  <c r="AF230" i="6"/>
  <c r="AF230" i="8" s="1"/>
  <c r="AF243" i="6"/>
  <c r="AF243" i="8" s="1"/>
  <c r="AF232" i="6"/>
  <c r="AF232" i="8" s="1"/>
  <c r="AF251" i="6"/>
  <c r="AF251" i="8" s="1"/>
  <c r="AF252" i="6"/>
  <c r="AF252" i="8" s="1"/>
  <c r="AF254" i="6"/>
  <c r="AF249" i="6"/>
  <c r="AF249" i="8" s="1"/>
  <c r="H5" i="6"/>
  <c r="H5" i="8" s="1"/>
  <c r="H7" i="6"/>
  <c r="H7" i="8" s="1"/>
  <c r="H28" i="6"/>
  <c r="H28" i="8" s="1"/>
  <c r="H12" i="6"/>
  <c r="H12" i="8" s="1"/>
  <c r="H14" i="6"/>
  <c r="H14" i="8" s="1"/>
  <c r="H34" i="6"/>
  <c r="H34" i="8" s="1"/>
  <c r="H19" i="6"/>
  <c r="H19" i="8" s="1"/>
  <c r="H32" i="6"/>
  <c r="H32" i="8" s="1"/>
  <c r="H33" i="6"/>
  <c r="H33" i="8" s="1"/>
  <c r="H30" i="6"/>
  <c r="H30" i="8" s="1"/>
  <c r="H25" i="6"/>
  <c r="H25" i="8" s="1"/>
  <c r="H13" i="6"/>
  <c r="H13" i="8" s="1"/>
  <c r="H4" i="6"/>
  <c r="H4" i="8" s="1"/>
  <c r="H29" i="6"/>
  <c r="H29" i="8" s="1"/>
  <c r="H31" i="6"/>
  <c r="H31" i="8" s="1"/>
  <c r="H36" i="6"/>
  <c r="H36" i="8" s="1"/>
  <c r="H9" i="6"/>
  <c r="H9" i="8" s="1"/>
  <c r="H22" i="6"/>
  <c r="H22" i="8" s="1"/>
  <c r="H26" i="6"/>
  <c r="H26" i="8" s="1"/>
  <c r="H27" i="6"/>
  <c r="H27" i="8" s="1"/>
  <c r="H21" i="6"/>
  <c r="H21" i="8" s="1"/>
  <c r="H20" i="6"/>
  <c r="H20" i="8" s="1"/>
  <c r="H16" i="6"/>
  <c r="H16" i="8" s="1"/>
  <c r="H56" i="6"/>
  <c r="H56" i="8" s="1"/>
  <c r="H41" i="6"/>
  <c r="H51" i="6"/>
  <c r="H51" i="8" s="1"/>
  <c r="H52" i="6"/>
  <c r="H57" i="6"/>
  <c r="H65" i="6"/>
  <c r="H63" i="6"/>
  <c r="H63" i="8" s="1"/>
  <c r="H15" i="6"/>
  <c r="H15" i="8" s="1"/>
  <c r="H35" i="6"/>
  <c r="H35" i="8" s="1"/>
  <c r="H61" i="6"/>
  <c r="H55" i="6"/>
  <c r="H55" i="8" s="1"/>
  <c r="H72" i="6"/>
  <c r="H72" i="8" s="1"/>
  <c r="H39" i="6"/>
  <c r="H39" i="8" s="1"/>
  <c r="H46" i="6"/>
  <c r="H69" i="6"/>
  <c r="H69" i="8" s="1"/>
  <c r="H45" i="6"/>
  <c r="H66" i="6"/>
  <c r="H74" i="6"/>
  <c r="H74" i="8" s="1"/>
  <c r="H17" i="6"/>
  <c r="H17" i="8" s="1"/>
  <c r="H8" i="6"/>
  <c r="H8" i="8" s="1"/>
  <c r="H23" i="6"/>
  <c r="H23" i="8" s="1"/>
  <c r="H10" i="6"/>
  <c r="H10" i="8" s="1"/>
  <c r="H11" i="6"/>
  <c r="H11" i="8" s="1"/>
  <c r="H44" i="6"/>
  <c r="H44" i="8" s="1"/>
  <c r="H58" i="6"/>
  <c r="H50" i="6"/>
  <c r="H68" i="6"/>
  <c r="H68" i="8" s="1"/>
  <c r="H42" i="6"/>
  <c r="H42" i="8" s="1"/>
  <c r="H60" i="6"/>
  <c r="H40" i="6"/>
  <c r="H71" i="6"/>
  <c r="H71" i="8" s="1"/>
  <c r="H54" i="6"/>
  <c r="H54" i="8" s="1"/>
  <c r="H64" i="6"/>
  <c r="H37" i="6"/>
  <c r="H70" i="6"/>
  <c r="H70" i="8" s="1"/>
  <c r="H77" i="6"/>
  <c r="H77" i="8" s="1"/>
  <c r="H78" i="6"/>
  <c r="H78" i="8" s="1"/>
  <c r="H79" i="6"/>
  <c r="H79" i="8" s="1"/>
  <c r="H84" i="6"/>
  <c r="H84" i="8" s="1"/>
  <c r="H89" i="6"/>
  <c r="H89" i="8" s="1"/>
  <c r="H80" i="6"/>
  <c r="H80" i="8" s="1"/>
  <c r="H97" i="6"/>
  <c r="H97" i="8" s="1"/>
  <c r="H96" i="6"/>
  <c r="H96" i="8" s="1"/>
  <c r="H103" i="6"/>
  <c r="H103" i="8" s="1"/>
  <c r="H105" i="6"/>
  <c r="H105" i="8" s="1"/>
  <c r="H106" i="6"/>
  <c r="H106" i="8" s="1"/>
  <c r="H127" i="6"/>
  <c r="H127" i="8" s="1"/>
  <c r="H128" i="6"/>
  <c r="H128" i="8" s="1"/>
  <c r="H129" i="6"/>
  <c r="H129" i="8" s="1"/>
  <c r="H139" i="6"/>
  <c r="H139" i="8" s="1"/>
  <c r="H142" i="6"/>
  <c r="H142" i="8" s="1"/>
  <c r="H138" i="6"/>
  <c r="H138" i="8" s="1"/>
  <c r="H48" i="6"/>
  <c r="H48" i="8" s="1"/>
  <c r="H85" i="6"/>
  <c r="H85" i="8" s="1"/>
  <c r="H81" i="6"/>
  <c r="H81" i="8" s="1"/>
  <c r="H255" i="6"/>
  <c r="H255" i="8" s="1"/>
  <c r="H90" i="6"/>
  <c r="H90" i="8" s="1"/>
  <c r="H95" i="6"/>
  <c r="H95" i="8" s="1"/>
  <c r="H99" i="6"/>
  <c r="H99" i="8" s="1"/>
  <c r="H100" i="6"/>
  <c r="H100" i="8" s="1"/>
  <c r="H116" i="6"/>
  <c r="H116" i="8" s="1"/>
  <c r="H135" i="6"/>
  <c r="H135" i="8" s="1"/>
  <c r="H38" i="6"/>
  <c r="H38" i="8" s="1"/>
  <c r="H67" i="6"/>
  <c r="H67" i="8" s="1"/>
  <c r="H88" i="6"/>
  <c r="H88" i="8" s="1"/>
  <c r="H93" i="6"/>
  <c r="H93" i="8" s="1"/>
  <c r="H109" i="6"/>
  <c r="H109" i="8" s="1"/>
  <c r="H101" i="6"/>
  <c r="H101" i="8" s="1"/>
  <c r="H112" i="6"/>
  <c r="H112" i="8" s="1"/>
  <c r="H117" i="6"/>
  <c r="H117" i="8" s="1"/>
  <c r="H133" i="6"/>
  <c r="H133" i="8" s="1"/>
  <c r="H115" i="6"/>
  <c r="H115" i="8" s="1"/>
  <c r="H153" i="6"/>
  <c r="H148" i="6"/>
  <c r="H197" i="6"/>
  <c r="H188" i="6"/>
  <c r="H160" i="6"/>
  <c r="H53" i="6"/>
  <c r="H47" i="6"/>
  <c r="H87" i="6"/>
  <c r="H87" i="8" s="1"/>
  <c r="H82" i="6"/>
  <c r="H82" i="8" s="1"/>
  <c r="H76" i="6"/>
  <c r="H76" i="8" s="1"/>
  <c r="H91" i="6"/>
  <c r="H91" i="8" s="1"/>
  <c r="H98" i="6"/>
  <c r="H98" i="8" s="1"/>
  <c r="H107" i="6"/>
  <c r="H107" i="8" s="1"/>
  <c r="H134" i="6"/>
  <c r="H134" i="8" s="1"/>
  <c r="H136" i="6"/>
  <c r="H136" i="8" s="1"/>
  <c r="H191" i="6"/>
  <c r="H192" i="6"/>
  <c r="H170" i="6"/>
  <c r="H186" i="6"/>
  <c r="H43" i="6"/>
  <c r="H49" i="6"/>
  <c r="H73" i="6"/>
  <c r="H73" i="8" s="1"/>
  <c r="H108" i="6"/>
  <c r="H108" i="8" s="1"/>
  <c r="H119" i="6"/>
  <c r="H119" i="8" s="1"/>
  <c r="H118" i="6"/>
  <c r="H118" i="8" s="1"/>
  <c r="H149" i="6"/>
  <c r="H176" i="6"/>
  <c r="H155" i="6"/>
  <c r="H201" i="6"/>
  <c r="H236" i="6"/>
  <c r="H236" i="8" s="1"/>
  <c r="H232" i="6"/>
  <c r="H232" i="8" s="1"/>
  <c r="H235" i="6"/>
  <c r="H235" i="8" s="1"/>
  <c r="H62" i="6"/>
  <c r="H86" i="6"/>
  <c r="H86" i="8" s="1"/>
  <c r="H102" i="6"/>
  <c r="H102" i="8" s="1"/>
  <c r="H123" i="6"/>
  <c r="H123" i="8" s="1"/>
  <c r="H132" i="6"/>
  <c r="H132" i="8" s="1"/>
  <c r="H141" i="6"/>
  <c r="H141" i="8" s="1"/>
  <c r="H140" i="6"/>
  <c r="H140" i="8" s="1"/>
  <c r="H125" i="6"/>
  <c r="H125" i="8" s="1"/>
  <c r="H137" i="6"/>
  <c r="H137" i="8" s="1"/>
  <c r="H177" i="6"/>
  <c r="H185" i="6"/>
  <c r="H199" i="6"/>
  <c r="H244" i="6"/>
  <c r="H244" i="8" s="1"/>
  <c r="H83" i="6"/>
  <c r="H83" i="8" s="1"/>
  <c r="H75" i="6"/>
  <c r="H75" i="8" s="1"/>
  <c r="H104" i="6"/>
  <c r="H104" i="8" s="1"/>
  <c r="H126" i="6"/>
  <c r="H126" i="8" s="1"/>
  <c r="H195" i="6"/>
  <c r="H234" i="6"/>
  <c r="H234" i="8" s="1"/>
  <c r="H111" i="6"/>
  <c r="H111" i="8" s="1"/>
  <c r="H124" i="6"/>
  <c r="H124" i="8" s="1"/>
  <c r="H130" i="6"/>
  <c r="H130" i="8" s="1"/>
  <c r="H122" i="6"/>
  <c r="H122" i="8" s="1"/>
  <c r="H189" i="6"/>
  <c r="H168" i="6"/>
  <c r="H163" i="6"/>
  <c r="H165" i="6"/>
  <c r="H162" i="6"/>
  <c r="H178" i="6"/>
  <c r="H172" i="6"/>
  <c r="H183" i="6"/>
  <c r="H151" i="6"/>
  <c r="H173" i="6"/>
  <c r="H198" i="6"/>
  <c r="H150" i="6"/>
  <c r="H184" i="6"/>
  <c r="H200" i="6"/>
  <c r="H193" i="6"/>
  <c r="H157" i="6"/>
  <c r="H175" i="6"/>
  <c r="H146" i="6"/>
  <c r="H174" i="6"/>
  <c r="H164" i="6"/>
  <c r="H159" i="6"/>
  <c r="H203" i="6"/>
  <c r="H203" i="8" s="1"/>
  <c r="H205" i="6"/>
  <c r="H205" i="8" s="1"/>
  <c r="H208" i="6"/>
  <c r="H208" i="8" s="1"/>
  <c r="H212" i="6"/>
  <c r="H212" i="8" s="1"/>
  <c r="H214" i="6"/>
  <c r="H214" i="8" s="1"/>
  <c r="H207" i="6"/>
  <c r="H207" i="8" s="1"/>
  <c r="H219" i="6"/>
  <c r="H219" i="8" s="1"/>
  <c r="H228" i="6"/>
  <c r="H228" i="8" s="1"/>
  <c r="H221" i="6"/>
  <c r="H221" i="8" s="1"/>
  <c r="H223" i="6"/>
  <c r="H223" i="8" s="1"/>
  <c r="H215" i="6"/>
  <c r="H215" i="8" s="1"/>
  <c r="H216" i="6"/>
  <c r="H216" i="8" s="1"/>
  <c r="H210" i="6"/>
  <c r="H210" i="8" s="1"/>
  <c r="H217" i="6"/>
  <c r="H217" i="8" s="1"/>
  <c r="H227" i="6"/>
  <c r="H227" i="8" s="1"/>
  <c r="H240" i="6"/>
  <c r="H240" i="8" s="1"/>
  <c r="H241" i="6"/>
  <c r="H241" i="8" s="1"/>
  <c r="H238" i="6"/>
  <c r="H238" i="8" s="1"/>
  <c r="H237" i="6"/>
  <c r="H237" i="8" s="1"/>
  <c r="H250" i="6"/>
  <c r="H250" i="8" s="1"/>
  <c r="H110" i="6"/>
  <c r="H110" i="8" s="1"/>
  <c r="H114" i="6"/>
  <c r="H114" i="8" s="1"/>
  <c r="H246" i="6"/>
  <c r="H246" i="8" s="1"/>
  <c r="H247" i="6"/>
  <c r="H247" i="8" s="1"/>
  <c r="H251" i="6"/>
  <c r="H251" i="8" s="1"/>
  <c r="H94" i="6"/>
  <c r="H94" i="8" s="1"/>
  <c r="H190" i="6"/>
  <c r="H245" i="6"/>
  <c r="H245" i="8" s="1"/>
  <c r="H120" i="6"/>
  <c r="H120" i="8" s="1"/>
  <c r="H131" i="6"/>
  <c r="H131" i="8" s="1"/>
  <c r="H152" i="6"/>
  <c r="H196" i="6"/>
  <c r="H171" i="6"/>
  <c r="H143" i="6"/>
  <c r="H222" i="6"/>
  <c r="H222" i="8" s="1"/>
  <c r="H243" i="6"/>
  <c r="H243" i="8" s="1"/>
  <c r="H92" i="6"/>
  <c r="H92" i="8" s="1"/>
  <c r="H121" i="6"/>
  <c r="H121" i="8" s="1"/>
  <c r="H113" i="6"/>
  <c r="H113" i="8" s="1"/>
  <c r="H166" i="6"/>
  <c r="H145" i="6"/>
  <c r="H180" i="6"/>
  <c r="H156" i="6"/>
  <c r="H147" i="6"/>
  <c r="H182" i="6"/>
  <c r="H144" i="6"/>
  <c r="H179" i="6"/>
  <c r="H194" i="6"/>
  <c r="H181" i="6"/>
  <c r="H206" i="6"/>
  <c r="H206" i="8" s="1"/>
  <c r="H213" i="6"/>
  <c r="H213" i="8" s="1"/>
  <c r="H226" i="6"/>
  <c r="H226" i="8" s="1"/>
  <c r="H229" i="6"/>
  <c r="H229" i="8" s="1"/>
  <c r="H231" i="6"/>
  <c r="H231" i="8" s="1"/>
  <c r="H225" i="6"/>
  <c r="H225" i="8" s="1"/>
  <c r="H218" i="6"/>
  <c r="H218" i="8" s="1"/>
  <c r="H233" i="6"/>
  <c r="H233" i="8" s="1"/>
  <c r="H242" i="6"/>
  <c r="H242" i="8" s="1"/>
  <c r="H248" i="6"/>
  <c r="H249" i="6"/>
  <c r="H249" i="8" s="1"/>
  <c r="H161" i="6"/>
  <c r="H167" i="6"/>
  <c r="H169" i="6"/>
  <c r="H158" i="6"/>
  <c r="H202" i="6"/>
  <c r="H187" i="6"/>
  <c r="H154" i="6"/>
  <c r="H204" i="6"/>
  <c r="H204" i="8" s="1"/>
  <c r="H211" i="6"/>
  <c r="H211" i="8" s="1"/>
  <c r="H220" i="6"/>
  <c r="H220" i="8" s="1"/>
  <c r="H209" i="6"/>
  <c r="H209" i="8" s="1"/>
  <c r="H224" i="6"/>
  <c r="H224" i="8" s="1"/>
  <c r="H230" i="6"/>
  <c r="H230" i="8" s="1"/>
  <c r="H239" i="6"/>
  <c r="H239" i="8" s="1"/>
  <c r="H253" i="6"/>
  <c r="H24" i="6"/>
  <c r="H24" i="8" s="1"/>
  <c r="H254" i="6"/>
  <c r="H257" i="6"/>
  <c r="H257" i="8" s="1"/>
  <c r="H252" i="6"/>
  <c r="H252" i="8" s="1"/>
  <c r="H256" i="6"/>
  <c r="H256" i="8" s="1"/>
  <c r="H18" i="6"/>
  <c r="H18" i="8" s="1"/>
  <c r="AC4" i="6"/>
  <c r="AC4" i="8" s="1"/>
  <c r="AE4" i="8" s="1"/>
  <c r="AC5" i="6"/>
  <c r="AC5" i="8" s="1"/>
  <c r="AE5" i="8" s="1"/>
  <c r="AC30" i="6"/>
  <c r="AC30" i="8" s="1"/>
  <c r="AE30" i="8" s="1"/>
  <c r="AC28" i="6"/>
  <c r="AC28" i="8" s="1"/>
  <c r="AC15" i="6"/>
  <c r="AC15" i="8" s="1"/>
  <c r="AE15" i="8" s="1"/>
  <c r="AC14" i="6"/>
  <c r="AC14" i="8" s="1"/>
  <c r="AE14" i="8" s="1"/>
  <c r="AC31" i="6"/>
  <c r="AC31" i="8" s="1"/>
  <c r="AE31" i="8" s="1"/>
  <c r="AC7" i="6"/>
  <c r="AC7" i="8" s="1"/>
  <c r="AC12" i="6"/>
  <c r="AC12" i="8" s="1"/>
  <c r="AC34" i="6"/>
  <c r="AC34" i="8" s="1"/>
  <c r="AC19" i="6"/>
  <c r="AC19" i="8" s="1"/>
  <c r="AC33" i="6"/>
  <c r="AC33" i="8" s="1"/>
  <c r="AE33" i="8" s="1"/>
  <c r="AC26" i="6"/>
  <c r="AC26" i="8" s="1"/>
  <c r="AE26" i="8" s="1"/>
  <c r="AC21" i="6"/>
  <c r="AC21" i="8" s="1"/>
  <c r="AE21" i="8" s="1"/>
  <c r="AC25" i="6"/>
  <c r="AC25" i="8" s="1"/>
  <c r="AE25" i="8" s="1"/>
  <c r="AC13" i="6"/>
  <c r="AC13" i="8" s="1"/>
  <c r="AC17" i="6"/>
  <c r="AC17" i="8" s="1"/>
  <c r="AE17" i="8" s="1"/>
  <c r="AC9" i="6"/>
  <c r="AC9" i="8" s="1"/>
  <c r="AC32" i="6"/>
  <c r="AC32" i="8" s="1"/>
  <c r="AE32" i="8" s="1"/>
  <c r="AC23" i="6"/>
  <c r="AC23" i="8" s="1"/>
  <c r="AE23" i="8" s="1"/>
  <c r="AC11" i="6"/>
  <c r="AC11" i="8" s="1"/>
  <c r="AC41" i="6"/>
  <c r="AC41" i="8" s="1"/>
  <c r="AE41" i="8" s="1"/>
  <c r="AC55" i="6"/>
  <c r="AC56" i="6"/>
  <c r="AC56" i="8" s="1"/>
  <c r="AE56" i="8" s="1"/>
  <c r="AC27" i="6"/>
  <c r="AC27" i="8" s="1"/>
  <c r="AC29" i="6"/>
  <c r="AC29" i="8" s="1"/>
  <c r="AC16" i="6"/>
  <c r="AC16" i="8" s="1"/>
  <c r="AC35" i="6"/>
  <c r="AC35" i="8" s="1"/>
  <c r="AE35" i="8" s="1"/>
  <c r="AC10" i="6"/>
  <c r="AC10" i="8" s="1"/>
  <c r="AC44" i="6"/>
  <c r="AC51" i="6"/>
  <c r="AC52" i="6"/>
  <c r="AC52" i="8" s="1"/>
  <c r="AC58" i="6"/>
  <c r="AC58" i="8" s="1"/>
  <c r="AC69" i="6"/>
  <c r="AC69" i="8" s="1"/>
  <c r="AE69" i="8" s="1"/>
  <c r="AC45" i="6"/>
  <c r="AC45" i="8" s="1"/>
  <c r="AE45" i="8" s="1"/>
  <c r="AC66" i="6"/>
  <c r="AC66" i="8" s="1"/>
  <c r="AC74" i="6"/>
  <c r="AC74" i="8" s="1"/>
  <c r="AE74" i="8" s="1"/>
  <c r="AC61" i="6"/>
  <c r="AC61" i="8" s="1"/>
  <c r="AC53" i="6"/>
  <c r="AC53" i="8" s="1"/>
  <c r="AE53" i="8" s="1"/>
  <c r="AC63" i="6"/>
  <c r="AC43" i="6"/>
  <c r="AC43" i="8" s="1"/>
  <c r="AC54" i="6"/>
  <c r="AC54" i="8" s="1"/>
  <c r="AC38" i="6"/>
  <c r="AC64" i="6"/>
  <c r="AC68" i="6"/>
  <c r="AC68" i="8" s="1"/>
  <c r="AC42" i="6"/>
  <c r="AC42" i="8" s="1"/>
  <c r="AC60" i="6"/>
  <c r="AC71" i="6"/>
  <c r="AC71" i="8" s="1"/>
  <c r="AC22" i="6"/>
  <c r="AC22" i="8" s="1"/>
  <c r="AC8" i="6"/>
  <c r="AC8" i="8" s="1"/>
  <c r="AC20" i="6"/>
  <c r="AC20" i="8" s="1"/>
  <c r="AE20" i="8" s="1"/>
  <c r="AC67" i="6"/>
  <c r="AC67" i="8" s="1"/>
  <c r="AE67" i="8" s="1"/>
  <c r="AC49" i="6"/>
  <c r="AC49" i="8" s="1"/>
  <c r="AC40" i="6"/>
  <c r="AC40" i="8" s="1"/>
  <c r="AC77" i="6"/>
  <c r="AC77" i="8" s="1"/>
  <c r="AE77" i="8" s="1"/>
  <c r="AC79" i="6"/>
  <c r="AC79" i="8" s="1"/>
  <c r="AC84" i="6"/>
  <c r="AC84" i="8" s="1"/>
  <c r="AC89" i="6"/>
  <c r="AC89" i="8" s="1"/>
  <c r="AC80" i="6"/>
  <c r="AC80" i="8" s="1"/>
  <c r="AE80" i="8" s="1"/>
  <c r="AC97" i="6"/>
  <c r="AC97" i="8" s="1"/>
  <c r="AE97" i="8" s="1"/>
  <c r="AC96" i="6"/>
  <c r="AC96" i="8" s="1"/>
  <c r="AC106" i="6"/>
  <c r="AC106" i="8" s="1"/>
  <c r="AC129" i="6"/>
  <c r="AC129" i="8" s="1"/>
  <c r="AC138" i="6"/>
  <c r="AC138" i="8" s="1"/>
  <c r="AE138" i="8" s="1"/>
  <c r="AC36" i="6"/>
  <c r="AC36" i="8" s="1"/>
  <c r="AC57" i="6"/>
  <c r="AC57" i="8" s="1"/>
  <c r="AE57" i="8" s="1"/>
  <c r="AC50" i="6"/>
  <c r="AC39" i="6"/>
  <c r="AC62" i="6"/>
  <c r="AC47" i="6"/>
  <c r="AC47" i="8" s="1"/>
  <c r="AC87" i="6"/>
  <c r="AC87" i="8" s="1"/>
  <c r="AC85" i="6"/>
  <c r="AC85" i="8" s="1"/>
  <c r="AE85" i="8" s="1"/>
  <c r="AC78" i="6"/>
  <c r="AC78" i="8" s="1"/>
  <c r="AC81" i="6"/>
  <c r="AC81" i="8" s="1"/>
  <c r="AC255" i="6"/>
  <c r="AC255" i="8" s="1"/>
  <c r="AE255" i="8" s="1"/>
  <c r="AC90" i="6"/>
  <c r="AC90" i="8" s="1"/>
  <c r="AE90" i="8" s="1"/>
  <c r="AC95" i="6"/>
  <c r="AC95" i="8" s="1"/>
  <c r="AC99" i="6"/>
  <c r="AC99" i="8" s="1"/>
  <c r="AE99" i="8" s="1"/>
  <c r="AC100" i="6"/>
  <c r="AC100" i="8" s="1"/>
  <c r="AC103" i="6"/>
  <c r="AC103" i="8" s="1"/>
  <c r="AC105" i="6"/>
  <c r="AC105" i="8" s="1"/>
  <c r="AC116" i="6"/>
  <c r="AC116" i="8" s="1"/>
  <c r="AC127" i="6"/>
  <c r="AC127" i="8" s="1"/>
  <c r="AE127" i="8" s="1"/>
  <c r="AC128" i="6"/>
  <c r="AC128" i="8" s="1"/>
  <c r="AC135" i="6"/>
  <c r="AC135" i="8" s="1"/>
  <c r="AE135" i="8" s="1"/>
  <c r="AC139" i="6"/>
  <c r="AC139" i="8" s="1"/>
  <c r="AE139" i="8" s="1"/>
  <c r="AC142" i="6"/>
  <c r="AC142" i="8" s="1"/>
  <c r="AC65" i="6"/>
  <c r="AC70" i="6"/>
  <c r="AC70" i="8" s="1"/>
  <c r="AC83" i="6"/>
  <c r="AC83" i="8" s="1"/>
  <c r="AC75" i="6"/>
  <c r="AC75" i="8" s="1"/>
  <c r="AE75" i="8" s="1"/>
  <c r="AC73" i="6"/>
  <c r="AC73" i="8" s="1"/>
  <c r="AE73" i="8" s="1"/>
  <c r="AC94" i="6"/>
  <c r="AC94" i="8" s="1"/>
  <c r="AC104" i="6"/>
  <c r="AC104" i="8" s="1"/>
  <c r="AC118" i="6"/>
  <c r="AC118" i="8" s="1"/>
  <c r="AE118" i="8" s="1"/>
  <c r="AC121" i="6"/>
  <c r="AC121" i="8" s="1"/>
  <c r="AC123" i="6"/>
  <c r="AC123" i="8" s="1"/>
  <c r="AC124" i="6"/>
  <c r="AC124" i="8" s="1"/>
  <c r="AC132" i="6"/>
  <c r="AC132" i="8" s="1"/>
  <c r="AE132" i="8" s="1"/>
  <c r="AC120" i="6"/>
  <c r="AC120" i="8" s="1"/>
  <c r="AE120" i="8" s="1"/>
  <c r="AC141" i="6"/>
  <c r="AC141" i="8" s="1"/>
  <c r="AC130" i="6"/>
  <c r="AC130" i="8" s="1"/>
  <c r="AC140" i="6"/>
  <c r="AC140" i="8" s="1"/>
  <c r="AE140" i="8" s="1"/>
  <c r="AC113" i="6"/>
  <c r="AC113" i="8" s="1"/>
  <c r="AC125" i="6"/>
  <c r="AC125" i="8" s="1"/>
  <c r="AC122" i="6"/>
  <c r="AC122" i="8" s="1"/>
  <c r="AC137" i="6"/>
  <c r="AC137" i="8" s="1"/>
  <c r="AC153" i="6"/>
  <c r="AC177" i="6"/>
  <c r="AC148" i="6"/>
  <c r="AC197" i="6"/>
  <c r="AC188" i="6"/>
  <c r="AC46" i="6"/>
  <c r="AC48" i="6"/>
  <c r="AC48" i="8" s="1"/>
  <c r="AC86" i="6"/>
  <c r="AC86" i="8" s="1"/>
  <c r="AE86" i="8" s="1"/>
  <c r="AC92" i="6"/>
  <c r="AC92" i="8" s="1"/>
  <c r="AE92" i="8" s="1"/>
  <c r="AC102" i="6"/>
  <c r="AC102" i="8" s="1"/>
  <c r="AC110" i="6"/>
  <c r="AC110" i="8" s="1"/>
  <c r="AE110" i="8" s="1"/>
  <c r="AC108" i="6"/>
  <c r="AC108" i="8" s="1"/>
  <c r="AE108" i="8" s="1"/>
  <c r="AC111" i="6"/>
  <c r="AC111" i="8" s="1"/>
  <c r="AC119" i="6"/>
  <c r="AC119" i="8" s="1"/>
  <c r="AC114" i="6"/>
  <c r="AC114" i="8" s="1"/>
  <c r="AE114" i="8" s="1"/>
  <c r="AC191" i="6"/>
  <c r="AC192" i="6"/>
  <c r="AC170" i="6"/>
  <c r="AC186" i="6"/>
  <c r="AC37" i="6"/>
  <c r="AC88" i="6"/>
  <c r="AC88" i="8" s="1"/>
  <c r="AE88" i="8" s="1"/>
  <c r="AC133" i="6"/>
  <c r="AC133" i="8" s="1"/>
  <c r="AC126" i="6"/>
  <c r="AC126" i="8" s="1"/>
  <c r="AC195" i="6"/>
  <c r="AC160" i="6"/>
  <c r="AC168" i="6"/>
  <c r="AC161" i="6"/>
  <c r="AC163" i="6"/>
  <c r="AC166" i="6"/>
  <c r="AC165" i="6"/>
  <c r="AC167" i="6"/>
  <c r="AC162" i="6"/>
  <c r="AC145" i="6"/>
  <c r="AC178" i="6"/>
  <c r="AC169" i="6"/>
  <c r="AC172" i="6"/>
  <c r="AC180" i="6"/>
  <c r="AC183" i="6"/>
  <c r="AC196" i="6"/>
  <c r="AC151" i="6"/>
  <c r="AC156" i="6"/>
  <c r="AC173" i="6"/>
  <c r="AC158" i="6"/>
  <c r="AC198" i="6"/>
  <c r="AC147" i="6"/>
  <c r="AC150" i="6"/>
  <c r="AC171" i="6"/>
  <c r="AC184" i="6"/>
  <c r="AC182" i="6"/>
  <c r="AC200" i="6"/>
  <c r="AC202" i="6"/>
  <c r="AC193" i="6"/>
  <c r="AC144" i="6"/>
  <c r="AC157" i="6"/>
  <c r="AC143" i="6"/>
  <c r="AC175" i="6"/>
  <c r="AC179" i="6"/>
  <c r="AC146" i="6"/>
  <c r="AC187" i="6"/>
  <c r="AC174" i="6"/>
  <c r="AC194" i="6"/>
  <c r="AC164" i="6"/>
  <c r="AC154" i="6"/>
  <c r="AC159" i="6"/>
  <c r="AC181" i="6"/>
  <c r="AC203" i="6"/>
  <c r="AC203" i="8" s="1"/>
  <c r="AC204" i="6"/>
  <c r="AC204" i="8" s="1"/>
  <c r="AC205" i="6"/>
  <c r="AC205" i="8" s="1"/>
  <c r="AE205" i="8" s="1"/>
  <c r="AC206" i="6"/>
  <c r="AC206" i="8" s="1"/>
  <c r="AE206" i="8" s="1"/>
  <c r="AC208" i="6"/>
  <c r="AC208" i="8" s="1"/>
  <c r="AC211" i="6"/>
  <c r="AC211" i="8" s="1"/>
  <c r="AC212" i="6"/>
  <c r="AC212" i="8" s="1"/>
  <c r="AE212" i="8" s="1"/>
  <c r="AC213" i="6"/>
  <c r="AC213" i="8" s="1"/>
  <c r="AE213" i="8" s="1"/>
  <c r="AC214" i="6"/>
  <c r="AC214" i="8" s="1"/>
  <c r="AC207" i="6"/>
  <c r="AC207" i="8" s="1"/>
  <c r="AC226" i="6"/>
  <c r="AC226" i="8" s="1"/>
  <c r="AE226" i="8" s="1"/>
  <c r="AC219" i="6"/>
  <c r="AC219" i="8" s="1"/>
  <c r="AE219" i="8" s="1"/>
  <c r="AC222" i="6"/>
  <c r="AC222" i="8" s="1"/>
  <c r="AC228" i="6"/>
  <c r="AC228" i="8" s="1"/>
  <c r="AC229" i="6"/>
  <c r="AC229" i="8" s="1"/>
  <c r="AE229" i="8" s="1"/>
  <c r="AC221" i="6"/>
  <c r="AC221" i="8" s="1"/>
  <c r="AE221" i="8" s="1"/>
  <c r="AC220" i="6"/>
  <c r="AC220" i="8" s="1"/>
  <c r="AC223" i="6"/>
  <c r="AC223" i="8" s="1"/>
  <c r="AC231" i="6"/>
  <c r="AC231" i="8" s="1"/>
  <c r="AE231" i="8" s="1"/>
  <c r="AC215" i="6"/>
  <c r="AC215" i="8" s="1"/>
  <c r="AE215" i="8" s="1"/>
  <c r="AC209" i="6"/>
  <c r="AC209" i="8" s="1"/>
  <c r="AC216" i="6"/>
  <c r="AC216" i="8" s="1"/>
  <c r="AC225" i="6"/>
  <c r="AC225" i="8" s="1"/>
  <c r="AE225" i="8" s="1"/>
  <c r="AC210" i="6"/>
  <c r="AC210" i="8" s="1"/>
  <c r="AE210" i="8" s="1"/>
  <c r="AC224" i="6"/>
  <c r="AC224" i="8" s="1"/>
  <c r="AC217" i="6"/>
  <c r="AC217" i="8" s="1"/>
  <c r="AC218" i="6"/>
  <c r="AC218" i="8" s="1"/>
  <c r="AE218" i="8" s="1"/>
  <c r="AC227" i="6"/>
  <c r="AC227" i="8" s="1"/>
  <c r="AE227" i="8" s="1"/>
  <c r="AC230" i="6"/>
  <c r="AC230" i="8" s="1"/>
  <c r="AC239" i="6"/>
  <c r="AC239" i="8" s="1"/>
  <c r="AC240" i="6"/>
  <c r="AC240" i="8" s="1"/>
  <c r="AC233" i="6"/>
  <c r="AC233" i="8" s="1"/>
  <c r="AE233" i="8" s="1"/>
  <c r="AC241" i="6"/>
  <c r="AC241" i="8" s="1"/>
  <c r="AC243" i="6"/>
  <c r="AC243" i="8" s="1"/>
  <c r="AC238" i="6"/>
  <c r="AC238" i="8" s="1"/>
  <c r="AE238" i="8" s="1"/>
  <c r="AC242" i="6"/>
  <c r="AC242" i="8" s="1"/>
  <c r="AE242" i="8" s="1"/>
  <c r="AC237" i="6"/>
  <c r="AC237" i="8" s="1"/>
  <c r="AC236" i="6"/>
  <c r="AC236" i="8" s="1"/>
  <c r="AC232" i="6"/>
  <c r="AC232" i="8" s="1"/>
  <c r="AC82" i="6"/>
  <c r="AC82" i="8" s="1"/>
  <c r="AE82" i="8" s="1"/>
  <c r="AC76" i="6"/>
  <c r="AC76" i="8" s="1"/>
  <c r="AC98" i="6"/>
  <c r="AC98" i="8" s="1"/>
  <c r="AE98" i="8" s="1"/>
  <c r="AC109" i="6"/>
  <c r="AC109" i="8" s="1"/>
  <c r="AE109" i="8" s="1"/>
  <c r="AC112" i="6"/>
  <c r="AC112" i="8" s="1"/>
  <c r="AE112" i="8" s="1"/>
  <c r="AC134" i="6"/>
  <c r="AC134" i="8" s="1"/>
  <c r="AC131" i="6"/>
  <c r="AC131" i="8" s="1"/>
  <c r="AC189" i="6"/>
  <c r="AC152" i="6"/>
  <c r="AC201" i="6"/>
  <c r="AC235" i="6"/>
  <c r="AC235" i="8" s="1"/>
  <c r="AE235" i="8" s="1"/>
  <c r="AC136" i="6"/>
  <c r="AC136" i="8" s="1"/>
  <c r="AC176" i="6"/>
  <c r="AC72" i="6"/>
  <c r="AC72" i="8" s="1"/>
  <c r="AC117" i="6"/>
  <c r="AC117" i="8" s="1"/>
  <c r="AE117" i="8" s="1"/>
  <c r="AC199" i="6"/>
  <c r="AC250" i="6"/>
  <c r="AC250" i="8" s="1"/>
  <c r="AE250" i="8" s="1"/>
  <c r="AC244" i="6"/>
  <c r="AC244" i="8" s="1"/>
  <c r="AE244" i="8" s="1"/>
  <c r="AC253" i="6"/>
  <c r="AC18" i="6"/>
  <c r="AC18" i="8" s="1"/>
  <c r="AE18" i="8" s="1"/>
  <c r="AC252" i="6"/>
  <c r="AC252" i="8" s="1"/>
  <c r="AC24" i="6"/>
  <c r="AC24" i="8" s="1"/>
  <c r="AE24" i="8" s="1"/>
  <c r="AC254" i="6"/>
  <c r="AC257" i="6"/>
  <c r="AC257" i="8" s="1"/>
  <c r="AE257" i="8" s="1"/>
  <c r="AC101" i="6"/>
  <c r="AC101" i="8" s="1"/>
  <c r="AE101" i="8" s="1"/>
  <c r="AC155" i="6"/>
  <c r="AC149" i="6"/>
  <c r="AC185" i="6"/>
  <c r="AC234" i="6"/>
  <c r="AC234" i="8" s="1"/>
  <c r="AE234" i="8" s="1"/>
  <c r="AC91" i="6"/>
  <c r="AC91" i="8" s="1"/>
  <c r="AC107" i="6"/>
  <c r="AC107" i="8" s="1"/>
  <c r="AE107" i="8" s="1"/>
  <c r="AC190" i="6"/>
  <c r="AC245" i="6"/>
  <c r="AC245" i="8" s="1"/>
  <c r="AE245" i="8" s="1"/>
  <c r="AC251" i="6"/>
  <c r="AC251" i="8" s="1"/>
  <c r="AC249" i="6"/>
  <c r="AC249" i="8" s="1"/>
  <c r="AE249" i="8" s="1"/>
  <c r="AC93" i="6"/>
  <c r="AC93" i="8" s="1"/>
  <c r="AE93" i="8" s="1"/>
  <c r="AC115" i="6"/>
  <c r="AC115" i="8" s="1"/>
  <c r="AE115" i="8" s="1"/>
  <c r="AC248" i="6"/>
  <c r="AC246" i="6"/>
  <c r="AC256" i="6"/>
  <c r="AC256" i="8" s="1"/>
  <c r="AC247" i="6"/>
  <c r="M19" i="6"/>
  <c r="M19" i="8" s="1"/>
  <c r="M32" i="6"/>
  <c r="M32" i="8" s="1"/>
  <c r="M33" i="6"/>
  <c r="M33" i="8" s="1"/>
  <c r="M4" i="6"/>
  <c r="M4" i="8" s="1"/>
  <c r="M30" i="6"/>
  <c r="M30" i="8" s="1"/>
  <c r="M15" i="6"/>
  <c r="M15" i="8" s="1"/>
  <c r="M26" i="6"/>
  <c r="M26" i="8" s="1"/>
  <c r="M27" i="6"/>
  <c r="M27" i="8" s="1"/>
  <c r="M36" i="6"/>
  <c r="M36" i="8" s="1"/>
  <c r="M5" i="6"/>
  <c r="M5" i="8" s="1"/>
  <c r="M12" i="6"/>
  <c r="M12" i="8" s="1"/>
  <c r="M14" i="6"/>
  <c r="M14" i="8" s="1"/>
  <c r="M21" i="6"/>
  <c r="M21" i="8" s="1"/>
  <c r="M8" i="6"/>
  <c r="M8" i="8" s="1"/>
  <c r="M35" i="6"/>
  <c r="M35" i="8" s="1"/>
  <c r="M41" i="6"/>
  <c r="M41" i="8" s="1"/>
  <c r="M25" i="6"/>
  <c r="M25" i="8" s="1"/>
  <c r="M17" i="6"/>
  <c r="M17" i="8" s="1"/>
  <c r="M61" i="6"/>
  <c r="M61" i="8" s="1"/>
  <c r="M57" i="6"/>
  <c r="M63" i="6"/>
  <c r="M63" i="8" s="1"/>
  <c r="M43" i="6"/>
  <c r="M43" i="8" s="1"/>
  <c r="M72" i="6"/>
  <c r="M72" i="8" s="1"/>
  <c r="M54" i="6"/>
  <c r="M54" i="8" s="1"/>
  <c r="M39" i="6"/>
  <c r="M39" i="8" s="1"/>
  <c r="M38" i="6"/>
  <c r="M46" i="6"/>
  <c r="M46" i="8" s="1"/>
  <c r="M64" i="6"/>
  <c r="M64" i="8" s="1"/>
  <c r="M34" i="6"/>
  <c r="M34" i="8" s="1"/>
  <c r="M29" i="6"/>
  <c r="M29" i="8" s="1"/>
  <c r="M31" i="6"/>
  <c r="M31" i="8" s="1"/>
  <c r="M22" i="6"/>
  <c r="M22" i="8" s="1"/>
  <c r="M23" i="6"/>
  <c r="M23" i="8" s="1"/>
  <c r="M10" i="6"/>
  <c r="M10" i="8" s="1"/>
  <c r="M11" i="6"/>
  <c r="M11" i="8" s="1"/>
  <c r="M53" i="6"/>
  <c r="M53" i="8" s="1"/>
  <c r="M55" i="6"/>
  <c r="M50" i="6"/>
  <c r="M50" i="8" s="1"/>
  <c r="M56" i="6"/>
  <c r="M67" i="6"/>
  <c r="M67" i="8" s="1"/>
  <c r="M37" i="6"/>
  <c r="M49" i="6"/>
  <c r="M49" i="8" s="1"/>
  <c r="M70" i="6"/>
  <c r="M70" i="8" s="1"/>
  <c r="M77" i="6"/>
  <c r="M77" i="8" s="1"/>
  <c r="M7" i="6"/>
  <c r="M7" i="8" s="1"/>
  <c r="M28" i="6"/>
  <c r="M28" i="8" s="1"/>
  <c r="M51" i="6"/>
  <c r="M65" i="6"/>
  <c r="M65" i="8" s="1"/>
  <c r="M62" i="6"/>
  <c r="M48" i="6"/>
  <c r="M48" i="8" s="1"/>
  <c r="M47" i="6"/>
  <c r="M87" i="6"/>
  <c r="M87" i="8" s="1"/>
  <c r="M13" i="6"/>
  <c r="M13" i="8" s="1"/>
  <c r="M45" i="6"/>
  <c r="M83" i="6"/>
  <c r="M83" i="8" s="1"/>
  <c r="M75" i="6"/>
  <c r="M75" i="8" s="1"/>
  <c r="M88" i="6"/>
  <c r="M88" i="8" s="1"/>
  <c r="M73" i="6"/>
  <c r="M73" i="8" s="1"/>
  <c r="M93" i="6"/>
  <c r="M93" i="8" s="1"/>
  <c r="M94" i="6"/>
  <c r="M94" i="8" s="1"/>
  <c r="M109" i="6"/>
  <c r="M109" i="8" s="1"/>
  <c r="M110" i="6"/>
  <c r="M110" i="8" s="1"/>
  <c r="M101" i="6"/>
  <c r="M101" i="8" s="1"/>
  <c r="M108" i="6"/>
  <c r="M108" i="8" s="1"/>
  <c r="M112" i="6"/>
  <c r="M112" i="8" s="1"/>
  <c r="M104" i="6"/>
  <c r="M104" i="8" s="1"/>
  <c r="M117" i="6"/>
  <c r="M117" i="8" s="1"/>
  <c r="M119" i="6"/>
  <c r="M119" i="8" s="1"/>
  <c r="M133" i="6"/>
  <c r="M133" i="8" s="1"/>
  <c r="M114" i="6"/>
  <c r="M114" i="8" s="1"/>
  <c r="M115" i="6"/>
  <c r="M115" i="8" s="1"/>
  <c r="M118" i="6"/>
  <c r="M118" i="8" s="1"/>
  <c r="M9" i="6"/>
  <c r="M9" i="8" s="1"/>
  <c r="M52" i="6"/>
  <c r="M52" i="8" s="1"/>
  <c r="M68" i="6"/>
  <c r="M68" i="8" s="1"/>
  <c r="M60" i="6"/>
  <c r="M71" i="6"/>
  <c r="M71" i="8" s="1"/>
  <c r="M82" i="6"/>
  <c r="M82" i="8" s="1"/>
  <c r="M76" i="6"/>
  <c r="M76" i="8" s="1"/>
  <c r="M86" i="6"/>
  <c r="M86" i="8" s="1"/>
  <c r="M91" i="6"/>
  <c r="M91" i="8" s="1"/>
  <c r="M92" i="6"/>
  <c r="M92" i="8" s="1"/>
  <c r="M98" i="6"/>
  <c r="M98" i="8" s="1"/>
  <c r="M102" i="6"/>
  <c r="M102" i="8" s="1"/>
  <c r="M107" i="6"/>
  <c r="M107" i="8" s="1"/>
  <c r="M111" i="6"/>
  <c r="M111" i="8" s="1"/>
  <c r="M134" i="6"/>
  <c r="M134" i="8" s="1"/>
  <c r="M16" i="6"/>
  <c r="M16" i="8" s="1"/>
  <c r="M58" i="6"/>
  <c r="M66" i="6"/>
  <c r="M66" i="8" s="1"/>
  <c r="M74" i="6"/>
  <c r="M74" i="8" s="1"/>
  <c r="M79" i="6"/>
  <c r="M79" i="8" s="1"/>
  <c r="M89" i="6"/>
  <c r="M89" i="8" s="1"/>
  <c r="M97" i="6"/>
  <c r="M97" i="8" s="1"/>
  <c r="M103" i="6"/>
  <c r="M103" i="8" s="1"/>
  <c r="M106" i="6"/>
  <c r="M106" i="8" s="1"/>
  <c r="M128" i="6"/>
  <c r="M128" i="8" s="1"/>
  <c r="M139" i="6"/>
  <c r="M139" i="8" s="1"/>
  <c r="M138" i="6"/>
  <c r="M138" i="8" s="1"/>
  <c r="M149" i="6"/>
  <c r="M126" i="6"/>
  <c r="M126" i="8" s="1"/>
  <c r="M176" i="6"/>
  <c r="M195" i="6"/>
  <c r="M155" i="6"/>
  <c r="M190" i="6"/>
  <c r="M42" i="6"/>
  <c r="M42" i="8" s="1"/>
  <c r="M85" i="6"/>
  <c r="M85" i="8" s="1"/>
  <c r="M81" i="6"/>
  <c r="M81" i="8" s="1"/>
  <c r="M90" i="6"/>
  <c r="M90" i="8" s="1"/>
  <c r="M99" i="6"/>
  <c r="M99" i="8" s="1"/>
  <c r="M116" i="6"/>
  <c r="M116" i="8" s="1"/>
  <c r="M121" i="6"/>
  <c r="M121" i="8" s="1"/>
  <c r="M123" i="6"/>
  <c r="M123" i="8" s="1"/>
  <c r="M124" i="6"/>
  <c r="M124" i="8" s="1"/>
  <c r="M132" i="6"/>
  <c r="M132" i="8" s="1"/>
  <c r="M120" i="6"/>
  <c r="M120" i="8" s="1"/>
  <c r="M141" i="6"/>
  <c r="M141" i="8" s="1"/>
  <c r="M130" i="6"/>
  <c r="M130" i="8" s="1"/>
  <c r="M140" i="6"/>
  <c r="M140" i="8" s="1"/>
  <c r="M113" i="6"/>
  <c r="M113" i="8" s="1"/>
  <c r="M125" i="6"/>
  <c r="M125" i="8" s="1"/>
  <c r="M122" i="6"/>
  <c r="M122" i="8" s="1"/>
  <c r="M137" i="6"/>
  <c r="M137" i="8" s="1"/>
  <c r="M131" i="6"/>
  <c r="M131" i="8" s="1"/>
  <c r="M177" i="6"/>
  <c r="M189" i="6"/>
  <c r="M185" i="6"/>
  <c r="M152" i="6"/>
  <c r="M199" i="6"/>
  <c r="M78" i="6"/>
  <c r="M78" i="8" s="1"/>
  <c r="M84" i="6"/>
  <c r="M84" i="8" s="1"/>
  <c r="M96" i="6"/>
  <c r="M96" i="8" s="1"/>
  <c r="M127" i="6"/>
  <c r="M127" i="8" s="1"/>
  <c r="M142" i="6"/>
  <c r="M142" i="8" s="1"/>
  <c r="M153" i="6"/>
  <c r="M148" i="6"/>
  <c r="M188" i="6"/>
  <c r="M160" i="6"/>
  <c r="M234" i="6"/>
  <c r="M234" i="8" s="1"/>
  <c r="M40" i="6"/>
  <c r="M95" i="6"/>
  <c r="M95" i="8" s="1"/>
  <c r="M100" i="6"/>
  <c r="M100" i="8" s="1"/>
  <c r="M136" i="6"/>
  <c r="M136" i="8" s="1"/>
  <c r="M170" i="6"/>
  <c r="M168" i="6"/>
  <c r="M161" i="6"/>
  <c r="M163" i="6"/>
  <c r="M166" i="6"/>
  <c r="M165" i="6"/>
  <c r="M167" i="6"/>
  <c r="M162" i="6"/>
  <c r="M145" i="6"/>
  <c r="M178" i="6"/>
  <c r="M169" i="6"/>
  <c r="M172" i="6"/>
  <c r="M180" i="6"/>
  <c r="M183" i="6"/>
  <c r="M196" i="6"/>
  <c r="M151" i="6"/>
  <c r="M156" i="6"/>
  <c r="M173" i="6"/>
  <c r="M158" i="6"/>
  <c r="M198" i="6"/>
  <c r="M147" i="6"/>
  <c r="M150" i="6"/>
  <c r="M171" i="6"/>
  <c r="M184" i="6"/>
  <c r="M182" i="6"/>
  <c r="M200" i="6"/>
  <c r="M202" i="6"/>
  <c r="M193" i="6"/>
  <c r="M144" i="6"/>
  <c r="M157" i="6"/>
  <c r="M143" i="6"/>
  <c r="M175" i="6"/>
  <c r="M179" i="6"/>
  <c r="M146" i="6"/>
  <c r="M187" i="6"/>
  <c r="M174" i="6"/>
  <c r="M194" i="6"/>
  <c r="M164" i="6"/>
  <c r="M154" i="6"/>
  <c r="M159" i="6"/>
  <c r="M181" i="6"/>
  <c r="M203" i="6"/>
  <c r="M203" i="8" s="1"/>
  <c r="M204" i="6"/>
  <c r="M204" i="8" s="1"/>
  <c r="M205" i="6"/>
  <c r="M205" i="8" s="1"/>
  <c r="M206" i="6"/>
  <c r="M206" i="8" s="1"/>
  <c r="M208" i="6"/>
  <c r="M208" i="8" s="1"/>
  <c r="M211" i="6"/>
  <c r="M211" i="8" s="1"/>
  <c r="M212" i="6"/>
  <c r="M212" i="8" s="1"/>
  <c r="M213" i="6"/>
  <c r="M213" i="8" s="1"/>
  <c r="M214" i="6"/>
  <c r="M214" i="8" s="1"/>
  <c r="M207" i="6"/>
  <c r="M207" i="8" s="1"/>
  <c r="M226" i="6"/>
  <c r="M226" i="8" s="1"/>
  <c r="M219" i="6"/>
  <c r="M219" i="8" s="1"/>
  <c r="M222" i="6"/>
  <c r="M222" i="8" s="1"/>
  <c r="M228" i="6"/>
  <c r="M228" i="8" s="1"/>
  <c r="M229" i="6"/>
  <c r="M229" i="8" s="1"/>
  <c r="M221" i="6"/>
  <c r="M221" i="8" s="1"/>
  <c r="M220" i="6"/>
  <c r="M220" i="8" s="1"/>
  <c r="M223" i="6"/>
  <c r="M223" i="8" s="1"/>
  <c r="M231" i="6"/>
  <c r="M231" i="8" s="1"/>
  <c r="M215" i="6"/>
  <c r="M215" i="8" s="1"/>
  <c r="M209" i="6"/>
  <c r="M209" i="8" s="1"/>
  <c r="M216" i="6"/>
  <c r="M216" i="8" s="1"/>
  <c r="M225" i="6"/>
  <c r="M225" i="8" s="1"/>
  <c r="M210" i="6"/>
  <c r="M210" i="8" s="1"/>
  <c r="M224" i="6"/>
  <c r="M224" i="8" s="1"/>
  <c r="M217" i="6"/>
  <c r="M217" i="8" s="1"/>
  <c r="M218" i="6"/>
  <c r="M218" i="8" s="1"/>
  <c r="M227" i="6"/>
  <c r="M227" i="8" s="1"/>
  <c r="M230" i="6"/>
  <c r="M230" i="8" s="1"/>
  <c r="M239" i="6"/>
  <c r="M239" i="8" s="1"/>
  <c r="M240" i="6"/>
  <c r="M240" i="8" s="1"/>
  <c r="M233" i="6"/>
  <c r="M233" i="8" s="1"/>
  <c r="M241" i="6"/>
  <c r="M241" i="8" s="1"/>
  <c r="M243" i="6"/>
  <c r="M243" i="8" s="1"/>
  <c r="M238" i="6"/>
  <c r="M238" i="8" s="1"/>
  <c r="M242" i="6"/>
  <c r="M242" i="8" s="1"/>
  <c r="M237" i="6"/>
  <c r="M237" i="8" s="1"/>
  <c r="M20" i="6"/>
  <c r="M20" i="8" s="1"/>
  <c r="M44" i="6"/>
  <c r="M80" i="6"/>
  <c r="M80" i="8" s="1"/>
  <c r="M105" i="6"/>
  <c r="M105" i="8" s="1"/>
  <c r="M236" i="6"/>
  <c r="M236" i="8" s="1"/>
  <c r="M232" i="6"/>
  <c r="M232" i="8" s="1"/>
  <c r="M246" i="6"/>
  <c r="M246" i="8" s="1"/>
  <c r="M245" i="6"/>
  <c r="M245" i="8" s="1"/>
  <c r="M247" i="6"/>
  <c r="M247" i="8" s="1"/>
  <c r="M255" i="6"/>
  <c r="M255" i="8" s="1"/>
  <c r="M186" i="6"/>
  <c r="M244" i="6"/>
  <c r="M244" i="8" s="1"/>
  <c r="M129" i="6"/>
  <c r="M129" i="8" s="1"/>
  <c r="M197" i="6"/>
  <c r="M235" i="6"/>
  <c r="M235" i="8" s="1"/>
  <c r="M135" i="6"/>
  <c r="M135" i="8" s="1"/>
  <c r="M191" i="6"/>
  <c r="M192" i="6"/>
  <c r="M251" i="6"/>
  <c r="M251" i="8" s="1"/>
  <c r="M253" i="6"/>
  <c r="M18" i="6"/>
  <c r="M18" i="8" s="1"/>
  <c r="M252" i="6"/>
  <c r="M252" i="8" s="1"/>
  <c r="M24" i="6"/>
  <c r="M24" i="8" s="1"/>
  <c r="M254" i="6"/>
  <c r="M257" i="6"/>
  <c r="M257" i="8" s="1"/>
  <c r="M256" i="6"/>
  <c r="M256" i="8" s="1"/>
  <c r="M69" i="6"/>
  <c r="M201" i="6"/>
  <c r="M250" i="6"/>
  <c r="M250" i="8" s="1"/>
  <c r="M248" i="6"/>
  <c r="M249" i="6"/>
  <c r="M249" i="8" s="1"/>
  <c r="AA27" i="6"/>
  <c r="AA27" i="8" s="1"/>
  <c r="AA29" i="6"/>
  <c r="AA29" i="8" s="1"/>
  <c r="AA19" i="6"/>
  <c r="AA19" i="8" s="1"/>
  <c r="AA32" i="6"/>
  <c r="AA32" i="8" s="1"/>
  <c r="AA33" i="6"/>
  <c r="AA33" i="8" s="1"/>
  <c r="AA7" i="6"/>
  <c r="AA7" i="8" s="1"/>
  <c r="AA28" i="6"/>
  <c r="AA28" i="8" s="1"/>
  <c r="AA34" i="6"/>
  <c r="AA34" i="8" s="1"/>
  <c r="AA9" i="6"/>
  <c r="AA9" i="8" s="1"/>
  <c r="AA22" i="6"/>
  <c r="AA22" i="8" s="1"/>
  <c r="AA30" i="6"/>
  <c r="AA30" i="8" s="1"/>
  <c r="AA36" i="6"/>
  <c r="AA36" i="8" s="1"/>
  <c r="AA16" i="6"/>
  <c r="AA16" i="8" s="1"/>
  <c r="AA23" i="6"/>
  <c r="AA23" i="8" s="1"/>
  <c r="AA11" i="6"/>
  <c r="AA11" i="8" s="1"/>
  <c r="AA61" i="6"/>
  <c r="AA5" i="6"/>
  <c r="AA5" i="8" s="1"/>
  <c r="AA31" i="6"/>
  <c r="AA31" i="8" s="1"/>
  <c r="AA8" i="6"/>
  <c r="AA8" i="8" s="1"/>
  <c r="AA10" i="6"/>
  <c r="AA10" i="8" s="1"/>
  <c r="AA51" i="6"/>
  <c r="AA51" i="8" s="1"/>
  <c r="AA52" i="6"/>
  <c r="AA65" i="6"/>
  <c r="AA65" i="8" s="1"/>
  <c r="AA15" i="6"/>
  <c r="AA15" i="8" s="1"/>
  <c r="AA26" i="6"/>
  <c r="AA26" i="8" s="1"/>
  <c r="AA25" i="6"/>
  <c r="AA25" i="8" s="1"/>
  <c r="AA17" i="6"/>
  <c r="AA17" i="8" s="1"/>
  <c r="AA20" i="6"/>
  <c r="AA20" i="8" s="1"/>
  <c r="AA57" i="6"/>
  <c r="AA63" i="6"/>
  <c r="AA63" i="8" s="1"/>
  <c r="AA12" i="6"/>
  <c r="AA12" i="8" s="1"/>
  <c r="AA14" i="6"/>
  <c r="AA14" i="8" s="1"/>
  <c r="AA41" i="6"/>
  <c r="AA41" i="8" s="1"/>
  <c r="AA53" i="6"/>
  <c r="AA43" i="6"/>
  <c r="AA43" i="8" s="1"/>
  <c r="AA54" i="6"/>
  <c r="AA54" i="8" s="1"/>
  <c r="AA38" i="6"/>
  <c r="AA38" i="8" s="1"/>
  <c r="AA64" i="6"/>
  <c r="AA64" i="8" s="1"/>
  <c r="AA68" i="6"/>
  <c r="AA68" i="8" s="1"/>
  <c r="AA49" i="6"/>
  <c r="AA40" i="6"/>
  <c r="AA40" i="8" s="1"/>
  <c r="AA4" i="6"/>
  <c r="AA4" i="8" s="1"/>
  <c r="AA13" i="6"/>
  <c r="AA13" i="8" s="1"/>
  <c r="AA35" i="6"/>
  <c r="AA35" i="8" s="1"/>
  <c r="AA56" i="6"/>
  <c r="AA67" i="6"/>
  <c r="AA67" i="8" s="1"/>
  <c r="AA37" i="6"/>
  <c r="AA48" i="6"/>
  <c r="AA48" i="8" s="1"/>
  <c r="AA70" i="6"/>
  <c r="AA70" i="8" s="1"/>
  <c r="AA77" i="6"/>
  <c r="AA77" i="8" s="1"/>
  <c r="AA21" i="6"/>
  <c r="AA21" i="8" s="1"/>
  <c r="AA50" i="6"/>
  <c r="AA39" i="6"/>
  <c r="AA62" i="6"/>
  <c r="AA62" i="8" s="1"/>
  <c r="AA45" i="6"/>
  <c r="AA45" i="8" s="1"/>
  <c r="AA47" i="6"/>
  <c r="AA87" i="6"/>
  <c r="AA87" i="8" s="1"/>
  <c r="AA75" i="6"/>
  <c r="AA75" i="8" s="1"/>
  <c r="AA88" i="6"/>
  <c r="AA88" i="8" s="1"/>
  <c r="AA73" i="6"/>
  <c r="AA73" i="8" s="1"/>
  <c r="AA93" i="6"/>
  <c r="AA93" i="8" s="1"/>
  <c r="AA94" i="6"/>
  <c r="AA94" i="8" s="1"/>
  <c r="AA101" i="6"/>
  <c r="AA101" i="8" s="1"/>
  <c r="AA100" i="6"/>
  <c r="AA100" i="8" s="1"/>
  <c r="AA103" i="6"/>
  <c r="AA103" i="8" s="1"/>
  <c r="AA104" i="6"/>
  <c r="AA104" i="8" s="1"/>
  <c r="AA116" i="6"/>
  <c r="AA116" i="8" s="1"/>
  <c r="AA127" i="6"/>
  <c r="AA127" i="8" s="1"/>
  <c r="AA133" i="6"/>
  <c r="AA133" i="8" s="1"/>
  <c r="AA135" i="6"/>
  <c r="AA135" i="8" s="1"/>
  <c r="AA139" i="6"/>
  <c r="AA139" i="8" s="1"/>
  <c r="AA118" i="6"/>
  <c r="AA118" i="8" s="1"/>
  <c r="AA44" i="6"/>
  <c r="AA44" i="8" s="1"/>
  <c r="AA58" i="6"/>
  <c r="AA58" i="8" s="1"/>
  <c r="AA60" i="6"/>
  <c r="AA71" i="6"/>
  <c r="AA71" i="8" s="1"/>
  <c r="AA83" i="6"/>
  <c r="AA83" i="8" s="1"/>
  <c r="AA86" i="6"/>
  <c r="AA86" i="8" s="1"/>
  <c r="AA91" i="6"/>
  <c r="AA91" i="8" s="1"/>
  <c r="AA92" i="6"/>
  <c r="AA92" i="8" s="1"/>
  <c r="AA98" i="6"/>
  <c r="AA98" i="8" s="1"/>
  <c r="AA110" i="6"/>
  <c r="AA110" i="8" s="1"/>
  <c r="AA112" i="6"/>
  <c r="AA112" i="8" s="1"/>
  <c r="AA119" i="6"/>
  <c r="AA119" i="8" s="1"/>
  <c r="AA115" i="6"/>
  <c r="AA115" i="8" s="1"/>
  <c r="AA55" i="6"/>
  <c r="AA46" i="6"/>
  <c r="AA89" i="6"/>
  <c r="AA89" i="8" s="1"/>
  <c r="AA97" i="6"/>
  <c r="AA97" i="8" s="1"/>
  <c r="AA102" i="6"/>
  <c r="AA102" i="8" s="1"/>
  <c r="AA106" i="6"/>
  <c r="AA106" i="8" s="1"/>
  <c r="AA108" i="6"/>
  <c r="AA108" i="8" s="1"/>
  <c r="AA111" i="6"/>
  <c r="AA111" i="8" s="1"/>
  <c r="AA138" i="6"/>
  <c r="AA138" i="8" s="1"/>
  <c r="AA114" i="6"/>
  <c r="AA114" i="8" s="1"/>
  <c r="AA126" i="6"/>
  <c r="AA126" i="8" s="1"/>
  <c r="AA136" i="6"/>
  <c r="AA136" i="8" s="1"/>
  <c r="AA191" i="6"/>
  <c r="AA192" i="6"/>
  <c r="AA195" i="6"/>
  <c r="AA155" i="6"/>
  <c r="AA190" i="6"/>
  <c r="AA69" i="6"/>
  <c r="AA69" i="8" s="1"/>
  <c r="AA85" i="6"/>
  <c r="AA85" i="8" s="1"/>
  <c r="AA79" i="6"/>
  <c r="AA79" i="8" s="1"/>
  <c r="AA81" i="6"/>
  <c r="AA81" i="8" s="1"/>
  <c r="AA90" i="6"/>
  <c r="AA90" i="8" s="1"/>
  <c r="AA99" i="6"/>
  <c r="AA99" i="8" s="1"/>
  <c r="AA128" i="6"/>
  <c r="AA128" i="8" s="1"/>
  <c r="AA131" i="6"/>
  <c r="AA131" i="8" s="1"/>
  <c r="AA149" i="6"/>
  <c r="AA189" i="6"/>
  <c r="AA176" i="6"/>
  <c r="AA185" i="6"/>
  <c r="AA152" i="6"/>
  <c r="AA199" i="6"/>
  <c r="AA82" i="6"/>
  <c r="AA82" i="8" s="1"/>
  <c r="AA76" i="6"/>
  <c r="AA76" i="8" s="1"/>
  <c r="AA80" i="6"/>
  <c r="AA80" i="8" s="1"/>
  <c r="AA109" i="6"/>
  <c r="AA109" i="8" s="1"/>
  <c r="AA129" i="6"/>
  <c r="AA129" i="8" s="1"/>
  <c r="AA134" i="6"/>
  <c r="AA134" i="8" s="1"/>
  <c r="AA121" i="6"/>
  <c r="AA121" i="8" s="1"/>
  <c r="AA124" i="6"/>
  <c r="AA124" i="8" s="1"/>
  <c r="AA120" i="6"/>
  <c r="AA120" i="8" s="1"/>
  <c r="AA130" i="6"/>
  <c r="AA130" i="8" s="1"/>
  <c r="AA113" i="6"/>
  <c r="AA113" i="8" s="1"/>
  <c r="AA122" i="6"/>
  <c r="AA122" i="8" s="1"/>
  <c r="AA148" i="6"/>
  <c r="AA188" i="6"/>
  <c r="AA201" i="6"/>
  <c r="AA244" i="6"/>
  <c r="AA244" i="8" s="1"/>
  <c r="AA235" i="6"/>
  <c r="AA235" i="8" s="1"/>
  <c r="AA255" i="6"/>
  <c r="AA255" i="8" s="1"/>
  <c r="AA105" i="6"/>
  <c r="AA105" i="8" s="1"/>
  <c r="AA153" i="6"/>
  <c r="AA170" i="6"/>
  <c r="AA234" i="6"/>
  <c r="AA234" i="8" s="1"/>
  <c r="AA72" i="6"/>
  <c r="AA72" i="8" s="1"/>
  <c r="AA66" i="6"/>
  <c r="AA96" i="6"/>
  <c r="AA96" i="8" s="1"/>
  <c r="AA117" i="6"/>
  <c r="AA117" i="8" s="1"/>
  <c r="AA132" i="6"/>
  <c r="AA132" i="8" s="1"/>
  <c r="AA140" i="6"/>
  <c r="AA140" i="8" s="1"/>
  <c r="AA137" i="6"/>
  <c r="AA137" i="8" s="1"/>
  <c r="AA197" i="6"/>
  <c r="AA161" i="6"/>
  <c r="AA166" i="6"/>
  <c r="AA167" i="6"/>
  <c r="AA145" i="6"/>
  <c r="AA169" i="6"/>
  <c r="AA180" i="6"/>
  <c r="AA196" i="6"/>
  <c r="AA156" i="6"/>
  <c r="AA158" i="6"/>
  <c r="AA147" i="6"/>
  <c r="AA171" i="6"/>
  <c r="AA182" i="6"/>
  <c r="AA202" i="6"/>
  <c r="AA144" i="6"/>
  <c r="AA143" i="6"/>
  <c r="AA179" i="6"/>
  <c r="AA187" i="6"/>
  <c r="AA194" i="6"/>
  <c r="AA154" i="6"/>
  <c r="AA181" i="6"/>
  <c r="AA204" i="6"/>
  <c r="AA204" i="8" s="1"/>
  <c r="AA206" i="6"/>
  <c r="AA206" i="8" s="1"/>
  <c r="AA211" i="6"/>
  <c r="AA211" i="8" s="1"/>
  <c r="AA213" i="6"/>
  <c r="AA213" i="8" s="1"/>
  <c r="AA226" i="6"/>
  <c r="AA226" i="8" s="1"/>
  <c r="AA222" i="6"/>
  <c r="AA222" i="8" s="1"/>
  <c r="AA229" i="6"/>
  <c r="AA229" i="8" s="1"/>
  <c r="AA220" i="6"/>
  <c r="AA220" i="8" s="1"/>
  <c r="AA231" i="6"/>
  <c r="AA231" i="8" s="1"/>
  <c r="AA209" i="6"/>
  <c r="AA209" i="8" s="1"/>
  <c r="AA225" i="6"/>
  <c r="AA225" i="8" s="1"/>
  <c r="AA224" i="6"/>
  <c r="AA224" i="8" s="1"/>
  <c r="AA218" i="6"/>
  <c r="AA218" i="8" s="1"/>
  <c r="AA230" i="6"/>
  <c r="AA230" i="8" s="1"/>
  <c r="AA239" i="6"/>
  <c r="AA239" i="8" s="1"/>
  <c r="AA233" i="6"/>
  <c r="AA233" i="8" s="1"/>
  <c r="AA243" i="6"/>
  <c r="AA243" i="8" s="1"/>
  <c r="AA242" i="6"/>
  <c r="AA242" i="8" s="1"/>
  <c r="AA95" i="6"/>
  <c r="AA95" i="8" s="1"/>
  <c r="AA142" i="6"/>
  <c r="AA142" i="8" s="1"/>
  <c r="AA160" i="6"/>
  <c r="AA236" i="6"/>
  <c r="AA236" i="8" s="1"/>
  <c r="AA232" i="6"/>
  <c r="AA232" i="8" s="1"/>
  <c r="AA246" i="6"/>
  <c r="AA246" i="8" s="1"/>
  <c r="AA245" i="6"/>
  <c r="AA245" i="8" s="1"/>
  <c r="AA247" i="6"/>
  <c r="AA247" i="8" s="1"/>
  <c r="AA248" i="6"/>
  <c r="AA107" i="6"/>
  <c r="AA107" i="8" s="1"/>
  <c r="AA123" i="6"/>
  <c r="AA123" i="8" s="1"/>
  <c r="AA125" i="6"/>
  <c r="AA125" i="8" s="1"/>
  <c r="AA168" i="6"/>
  <c r="AA165" i="6"/>
  <c r="AA178" i="6"/>
  <c r="AA183" i="6"/>
  <c r="AA173" i="6"/>
  <c r="AA150" i="6"/>
  <c r="AA200" i="6"/>
  <c r="AA157" i="6"/>
  <c r="AA146" i="6"/>
  <c r="AA164" i="6"/>
  <c r="AA203" i="6"/>
  <c r="AA203" i="8" s="1"/>
  <c r="AA208" i="6"/>
  <c r="AA208" i="8" s="1"/>
  <c r="AA214" i="6"/>
  <c r="AA214" i="8" s="1"/>
  <c r="AA219" i="6"/>
  <c r="AA219" i="8" s="1"/>
  <c r="AA221" i="6"/>
  <c r="AA221" i="8" s="1"/>
  <c r="AA215" i="6"/>
  <c r="AA215" i="8" s="1"/>
  <c r="AA210" i="6"/>
  <c r="AA210" i="8" s="1"/>
  <c r="AA227" i="6"/>
  <c r="AA227" i="8" s="1"/>
  <c r="AA241" i="6"/>
  <c r="AA241" i="8" s="1"/>
  <c r="AA237" i="6"/>
  <c r="AA237" i="8" s="1"/>
  <c r="AA251" i="6"/>
  <c r="AA251" i="8" s="1"/>
  <c r="AA84" i="6"/>
  <c r="AA84" i="8" s="1"/>
  <c r="AA141" i="6"/>
  <c r="AA141" i="8" s="1"/>
  <c r="AA184" i="6"/>
  <c r="AA174" i="6"/>
  <c r="AA159" i="6"/>
  <c r="AA205" i="6"/>
  <c r="AA205" i="8" s="1"/>
  <c r="AA228" i="6"/>
  <c r="AA228" i="8" s="1"/>
  <c r="AA216" i="6"/>
  <c r="AA216" i="8" s="1"/>
  <c r="AA217" i="6"/>
  <c r="AA217" i="8" s="1"/>
  <c r="AA238" i="6"/>
  <c r="AA238" i="8" s="1"/>
  <c r="AA252" i="6"/>
  <c r="AA252" i="8" s="1"/>
  <c r="AA254" i="6"/>
  <c r="AA256" i="6"/>
  <c r="AA256" i="8" s="1"/>
  <c r="AA74" i="6"/>
  <c r="AA74" i="8" s="1"/>
  <c r="AA42" i="6"/>
  <c r="AA78" i="6"/>
  <c r="AA78" i="8" s="1"/>
  <c r="AA186" i="6"/>
  <c r="AA177" i="6"/>
  <c r="AA163" i="6"/>
  <c r="AA162" i="6"/>
  <c r="AA172" i="6"/>
  <c r="AA151" i="6"/>
  <c r="AA198" i="6"/>
  <c r="AA193" i="6"/>
  <c r="AA175" i="6"/>
  <c r="AA212" i="6"/>
  <c r="AA212" i="8" s="1"/>
  <c r="AA207" i="6"/>
  <c r="AA207" i="8" s="1"/>
  <c r="AA223" i="6"/>
  <c r="AA223" i="8" s="1"/>
  <c r="AA240" i="6"/>
  <c r="AA240" i="8" s="1"/>
  <c r="AA250" i="6"/>
  <c r="AA250" i="8" s="1"/>
  <c r="AA253" i="6"/>
  <c r="AA18" i="6"/>
  <c r="AA18" i="8" s="1"/>
  <c r="AA24" i="6"/>
  <c r="AA24" i="8" s="1"/>
  <c r="AA257" i="6"/>
  <c r="AA257" i="8" s="1"/>
  <c r="AA249" i="6"/>
  <c r="AA249" i="8" s="1"/>
  <c r="P5" i="6"/>
  <c r="P5" i="8" s="1"/>
  <c r="P7" i="6"/>
  <c r="P7" i="8" s="1"/>
  <c r="P28" i="6"/>
  <c r="P12" i="6"/>
  <c r="P14" i="6"/>
  <c r="P34" i="6"/>
  <c r="P26" i="6"/>
  <c r="P4" i="6"/>
  <c r="P4" i="8" s="1"/>
  <c r="P15" i="6"/>
  <c r="P29" i="6"/>
  <c r="P25" i="6"/>
  <c r="P13" i="6"/>
  <c r="P17" i="6"/>
  <c r="P32" i="6"/>
  <c r="P27" i="6"/>
  <c r="P31" i="6"/>
  <c r="P9" i="6"/>
  <c r="P22" i="6"/>
  <c r="P20" i="6"/>
  <c r="P10" i="6"/>
  <c r="P44" i="6"/>
  <c r="P56" i="6"/>
  <c r="P56" i="8" s="1"/>
  <c r="P58" i="6"/>
  <c r="P19" i="6"/>
  <c r="P61" i="6"/>
  <c r="P61" i="8" s="1"/>
  <c r="P41" i="6"/>
  <c r="P41" i="8" s="1"/>
  <c r="P51" i="6"/>
  <c r="P51" i="8" s="1"/>
  <c r="P52" i="6"/>
  <c r="P65" i="6"/>
  <c r="P36" i="6"/>
  <c r="P63" i="6"/>
  <c r="P63" i="8" s="1"/>
  <c r="P43" i="6"/>
  <c r="P54" i="6"/>
  <c r="P54" i="8" s="1"/>
  <c r="P38" i="6"/>
  <c r="P38" i="8" s="1"/>
  <c r="P64" i="6"/>
  <c r="P69" i="6"/>
  <c r="P69" i="8" s="1"/>
  <c r="P45" i="6"/>
  <c r="P66" i="6"/>
  <c r="P74" i="6"/>
  <c r="P74" i="8" s="1"/>
  <c r="P33" i="6"/>
  <c r="P21" i="6"/>
  <c r="P53" i="6"/>
  <c r="P53" i="8" s="1"/>
  <c r="P68" i="6"/>
  <c r="P68" i="8" s="1"/>
  <c r="P42" i="6"/>
  <c r="P60" i="6"/>
  <c r="P60" i="8" s="1"/>
  <c r="P40" i="6"/>
  <c r="P40" i="8" s="1"/>
  <c r="P71" i="6"/>
  <c r="P71" i="8" s="1"/>
  <c r="P30" i="6"/>
  <c r="P72" i="6"/>
  <c r="P72" i="8" s="1"/>
  <c r="P46" i="6"/>
  <c r="P46" i="8" s="1"/>
  <c r="P67" i="6"/>
  <c r="P49" i="6"/>
  <c r="P78" i="6"/>
  <c r="P78" i="8" s="1"/>
  <c r="P79" i="6"/>
  <c r="P79" i="8" s="1"/>
  <c r="P84" i="6"/>
  <c r="P84" i="8" s="1"/>
  <c r="P89" i="6"/>
  <c r="P89" i="8" s="1"/>
  <c r="P80" i="6"/>
  <c r="P80" i="8" s="1"/>
  <c r="P97" i="6"/>
  <c r="P97" i="8" s="1"/>
  <c r="P96" i="6"/>
  <c r="P96" i="8" s="1"/>
  <c r="P103" i="6"/>
  <c r="P103" i="8" s="1"/>
  <c r="P105" i="6"/>
  <c r="P105" i="8" s="1"/>
  <c r="P106" i="6"/>
  <c r="P106" i="8" s="1"/>
  <c r="P127" i="6"/>
  <c r="P127" i="8" s="1"/>
  <c r="P128" i="6"/>
  <c r="P128" i="8" s="1"/>
  <c r="P129" i="6"/>
  <c r="P129" i="8" s="1"/>
  <c r="P139" i="6"/>
  <c r="P139" i="8" s="1"/>
  <c r="P142" i="6"/>
  <c r="P142" i="8" s="1"/>
  <c r="P138" i="6"/>
  <c r="P138" i="8" s="1"/>
  <c r="P55" i="6"/>
  <c r="P55" i="8" s="1"/>
  <c r="P62" i="6"/>
  <c r="P47" i="6"/>
  <c r="P87" i="6"/>
  <c r="P87" i="8" s="1"/>
  <c r="P85" i="6"/>
  <c r="P85" i="8" s="1"/>
  <c r="P81" i="6"/>
  <c r="P81" i="8" s="1"/>
  <c r="P255" i="6"/>
  <c r="P255" i="8" s="1"/>
  <c r="P90" i="6"/>
  <c r="P90" i="8" s="1"/>
  <c r="P95" i="6"/>
  <c r="P95" i="8" s="1"/>
  <c r="P99" i="6"/>
  <c r="P99" i="8" s="1"/>
  <c r="P100" i="6"/>
  <c r="P100" i="8" s="1"/>
  <c r="P116" i="6"/>
  <c r="P116" i="8" s="1"/>
  <c r="P135" i="6"/>
  <c r="P135" i="8" s="1"/>
  <c r="P35" i="6"/>
  <c r="P11" i="6"/>
  <c r="P37" i="6"/>
  <c r="P83" i="6"/>
  <c r="P83" i="8" s="1"/>
  <c r="P75" i="6"/>
  <c r="P75" i="8" s="1"/>
  <c r="P73" i="6"/>
  <c r="P73" i="8" s="1"/>
  <c r="P94" i="6"/>
  <c r="P94" i="8" s="1"/>
  <c r="P110" i="6"/>
  <c r="P110" i="8" s="1"/>
  <c r="P108" i="6"/>
  <c r="P108" i="8" s="1"/>
  <c r="P104" i="6"/>
  <c r="P104" i="8" s="1"/>
  <c r="P119" i="6"/>
  <c r="P119" i="8" s="1"/>
  <c r="P114" i="6"/>
  <c r="P114" i="8" s="1"/>
  <c r="P118" i="6"/>
  <c r="P118" i="8" s="1"/>
  <c r="P153" i="6"/>
  <c r="P148" i="6"/>
  <c r="P197" i="6"/>
  <c r="P188" i="6"/>
  <c r="P160" i="6"/>
  <c r="P8" i="6"/>
  <c r="P16" i="6"/>
  <c r="P50" i="6"/>
  <c r="P50" i="8" s="1"/>
  <c r="P86" i="6"/>
  <c r="P86" i="8" s="1"/>
  <c r="P92" i="6"/>
  <c r="P92" i="8" s="1"/>
  <c r="P102" i="6"/>
  <c r="P102" i="8" s="1"/>
  <c r="P111" i="6"/>
  <c r="P111" i="8" s="1"/>
  <c r="P136" i="6"/>
  <c r="P136" i="8" s="1"/>
  <c r="P191" i="6"/>
  <c r="P192" i="6"/>
  <c r="P170" i="6"/>
  <c r="P186" i="6"/>
  <c r="P23" i="6"/>
  <c r="P39" i="6"/>
  <c r="P93" i="6"/>
  <c r="P93" i="8" s="1"/>
  <c r="P101" i="6"/>
  <c r="P101" i="8" s="1"/>
  <c r="P117" i="6"/>
  <c r="P117" i="8" s="1"/>
  <c r="P115" i="6"/>
  <c r="P115" i="8" s="1"/>
  <c r="P126" i="6"/>
  <c r="P126" i="8" s="1"/>
  <c r="P195" i="6"/>
  <c r="P236" i="6"/>
  <c r="P236" i="8" s="1"/>
  <c r="P232" i="6"/>
  <c r="P232" i="8" s="1"/>
  <c r="P235" i="6"/>
  <c r="P91" i="6"/>
  <c r="P91" i="8" s="1"/>
  <c r="P107" i="6"/>
  <c r="P107" i="8" s="1"/>
  <c r="P121" i="6"/>
  <c r="P121" i="8" s="1"/>
  <c r="P124" i="6"/>
  <c r="P124" i="8" s="1"/>
  <c r="P120" i="6"/>
  <c r="P120" i="8" s="1"/>
  <c r="P130" i="6"/>
  <c r="P130" i="8" s="1"/>
  <c r="P113" i="6"/>
  <c r="P113" i="8" s="1"/>
  <c r="P122" i="6"/>
  <c r="P122" i="8" s="1"/>
  <c r="P131" i="6"/>
  <c r="P131" i="8" s="1"/>
  <c r="P189" i="6"/>
  <c r="P152" i="6"/>
  <c r="P190" i="6"/>
  <c r="P244" i="6"/>
  <c r="P244" i="8" s="1"/>
  <c r="P77" i="6"/>
  <c r="P77" i="8" s="1"/>
  <c r="P109" i="6"/>
  <c r="P109" i="8" s="1"/>
  <c r="P133" i="6"/>
  <c r="P133" i="8" s="1"/>
  <c r="P149" i="6"/>
  <c r="P155" i="6"/>
  <c r="P48" i="6"/>
  <c r="P48" i="8" s="1"/>
  <c r="P98" i="6"/>
  <c r="P98" i="8" s="1"/>
  <c r="P134" i="6"/>
  <c r="P134" i="8" s="1"/>
  <c r="P123" i="6"/>
  <c r="P123" i="8" s="1"/>
  <c r="P141" i="6"/>
  <c r="P141" i="8" s="1"/>
  <c r="P125" i="6"/>
  <c r="P125" i="8" s="1"/>
  <c r="P177" i="6"/>
  <c r="P185" i="6"/>
  <c r="P161" i="6"/>
  <c r="P166" i="6"/>
  <c r="P167" i="6"/>
  <c r="P145" i="6"/>
  <c r="P169" i="6"/>
  <c r="P180" i="6"/>
  <c r="P196" i="6"/>
  <c r="P156" i="6"/>
  <c r="P158" i="6"/>
  <c r="P147" i="6"/>
  <c r="P171" i="6"/>
  <c r="P182" i="6"/>
  <c r="P202" i="6"/>
  <c r="P144" i="6"/>
  <c r="P143" i="6"/>
  <c r="P179" i="6"/>
  <c r="P187" i="6"/>
  <c r="P194" i="6"/>
  <c r="P154" i="6"/>
  <c r="P181" i="6"/>
  <c r="P204" i="6"/>
  <c r="P204" i="8" s="1"/>
  <c r="P206" i="6"/>
  <c r="P206" i="8" s="1"/>
  <c r="P211" i="6"/>
  <c r="P211" i="8" s="1"/>
  <c r="P213" i="6"/>
  <c r="P213" i="8" s="1"/>
  <c r="P226" i="6"/>
  <c r="P226" i="8" s="1"/>
  <c r="P222" i="6"/>
  <c r="P222" i="8" s="1"/>
  <c r="P229" i="6"/>
  <c r="P229" i="8" s="1"/>
  <c r="P220" i="6"/>
  <c r="P220" i="8" s="1"/>
  <c r="P231" i="6"/>
  <c r="P231" i="8" s="1"/>
  <c r="P209" i="6"/>
  <c r="P209" i="8" s="1"/>
  <c r="P225" i="6"/>
  <c r="P225" i="8" s="1"/>
  <c r="P224" i="6"/>
  <c r="P224" i="8" s="1"/>
  <c r="P218" i="6"/>
  <c r="P218" i="8" s="1"/>
  <c r="P230" i="6"/>
  <c r="P230" i="8" s="1"/>
  <c r="P239" i="6"/>
  <c r="P239" i="8" s="1"/>
  <c r="P233" i="6"/>
  <c r="P233" i="8" s="1"/>
  <c r="P243" i="6"/>
  <c r="P243" i="8" s="1"/>
  <c r="P242" i="6"/>
  <c r="P242" i="8" s="1"/>
  <c r="P250" i="6"/>
  <c r="P250" i="8" s="1"/>
  <c r="P57" i="6"/>
  <c r="P70" i="6"/>
  <c r="P70" i="8" s="1"/>
  <c r="P88" i="6"/>
  <c r="P88" i="8" s="1"/>
  <c r="P234" i="6"/>
  <c r="P234" i="8" s="1"/>
  <c r="P245" i="6"/>
  <c r="P245" i="8" s="1"/>
  <c r="P248" i="6"/>
  <c r="P112" i="6"/>
  <c r="P112" i="8" s="1"/>
  <c r="P176" i="6"/>
  <c r="P247" i="6"/>
  <c r="P247" i="8" s="1"/>
  <c r="P201" i="6"/>
  <c r="P168" i="6"/>
  <c r="P165" i="6"/>
  <c r="P178" i="6"/>
  <c r="P173" i="6"/>
  <c r="P200" i="6"/>
  <c r="P146" i="6"/>
  <c r="P203" i="6"/>
  <c r="P203" i="8" s="1"/>
  <c r="P208" i="6"/>
  <c r="P208" i="8" s="1"/>
  <c r="P214" i="6"/>
  <c r="P214" i="8" s="1"/>
  <c r="P219" i="6"/>
  <c r="P219" i="8" s="1"/>
  <c r="P82" i="6"/>
  <c r="P82" i="8" s="1"/>
  <c r="P132" i="6"/>
  <c r="P132" i="8" s="1"/>
  <c r="P137" i="6"/>
  <c r="P137" i="8" s="1"/>
  <c r="P199" i="6"/>
  <c r="P163" i="6"/>
  <c r="P162" i="6"/>
  <c r="P172" i="6"/>
  <c r="P151" i="6"/>
  <c r="P198" i="6"/>
  <c r="P184" i="6"/>
  <c r="P193" i="6"/>
  <c r="P175" i="6"/>
  <c r="P174" i="6"/>
  <c r="P159" i="6"/>
  <c r="P205" i="6"/>
  <c r="P205" i="8" s="1"/>
  <c r="P212" i="6"/>
  <c r="P212" i="8" s="1"/>
  <c r="P207" i="6"/>
  <c r="P207" i="8" s="1"/>
  <c r="P228" i="6"/>
  <c r="P228" i="8" s="1"/>
  <c r="P223" i="6"/>
  <c r="P223" i="8" s="1"/>
  <c r="P216" i="6"/>
  <c r="P216" i="8" s="1"/>
  <c r="P217" i="6"/>
  <c r="P217" i="8" s="1"/>
  <c r="P240" i="6"/>
  <c r="P240" i="8" s="1"/>
  <c r="P238" i="6"/>
  <c r="P249" i="6"/>
  <c r="P246" i="6"/>
  <c r="P246" i="8" s="1"/>
  <c r="P76" i="6"/>
  <c r="P76" i="8" s="1"/>
  <c r="P140" i="6"/>
  <c r="P140" i="8" s="1"/>
  <c r="P183" i="6"/>
  <c r="P150" i="6"/>
  <c r="P157" i="6"/>
  <c r="P164" i="6"/>
  <c r="P221" i="6"/>
  <c r="P221" i="8" s="1"/>
  <c r="P215" i="6"/>
  <c r="P215" i="8" s="1"/>
  <c r="P210" i="6"/>
  <c r="P210" i="8" s="1"/>
  <c r="P227" i="6"/>
  <c r="P227" i="8" s="1"/>
  <c r="P241" i="6"/>
  <c r="P241" i="8" s="1"/>
  <c r="P237" i="6"/>
  <c r="P252" i="6"/>
  <c r="P256" i="6"/>
  <c r="P256" i="8" s="1"/>
  <c r="P251" i="6"/>
  <c r="P251" i="8" s="1"/>
  <c r="P253" i="6"/>
  <c r="P24" i="6"/>
  <c r="P18" i="6"/>
  <c r="P254" i="6"/>
  <c r="P257" i="6"/>
  <c r="P257" i="8" s="1"/>
  <c r="S19" i="6"/>
  <c r="S32" i="6"/>
  <c r="S33" i="6"/>
  <c r="S4" i="6"/>
  <c r="S4" i="8" s="1"/>
  <c r="S30" i="6"/>
  <c r="S15" i="6"/>
  <c r="S36" i="6"/>
  <c r="S7" i="6"/>
  <c r="S7" i="8" s="1"/>
  <c r="S28" i="6"/>
  <c r="S34" i="6"/>
  <c r="S21" i="6"/>
  <c r="S8" i="6"/>
  <c r="S35" i="6"/>
  <c r="S41" i="6"/>
  <c r="S41" i="8" s="1"/>
  <c r="S13" i="6"/>
  <c r="S23" i="6"/>
  <c r="S10" i="6"/>
  <c r="S11" i="6"/>
  <c r="S57" i="6"/>
  <c r="S57" i="8" s="1"/>
  <c r="S53" i="6"/>
  <c r="S53" i="8" s="1"/>
  <c r="S63" i="6"/>
  <c r="S63" i="8" s="1"/>
  <c r="S50" i="6"/>
  <c r="S50" i="8" s="1"/>
  <c r="S12" i="6"/>
  <c r="S14" i="6"/>
  <c r="S9" i="6"/>
  <c r="S20" i="6"/>
  <c r="S16" i="6"/>
  <c r="S55" i="6"/>
  <c r="S55" i="8" s="1"/>
  <c r="S56" i="6"/>
  <c r="S56" i="8" s="1"/>
  <c r="S29" i="6"/>
  <c r="S31" i="6"/>
  <c r="S44" i="6"/>
  <c r="S44" i="8" s="1"/>
  <c r="S58" i="6"/>
  <c r="S58" i="8" s="1"/>
  <c r="S62" i="6"/>
  <c r="S62" i="8" s="1"/>
  <c r="S48" i="6"/>
  <c r="S48" i="8" s="1"/>
  <c r="S47" i="6"/>
  <c r="S47" i="8" s="1"/>
  <c r="S87" i="6"/>
  <c r="S87" i="8" s="1"/>
  <c r="S26" i="6"/>
  <c r="S27" i="6"/>
  <c r="S22" i="6"/>
  <c r="S52" i="6"/>
  <c r="S52" i="8" s="1"/>
  <c r="S43" i="6"/>
  <c r="S43" i="8" s="1"/>
  <c r="S54" i="6"/>
  <c r="S54" i="8" s="1"/>
  <c r="S38" i="6"/>
  <c r="S38" i="8" s="1"/>
  <c r="S64" i="6"/>
  <c r="S64" i="8" s="1"/>
  <c r="S69" i="6"/>
  <c r="S69" i="8" s="1"/>
  <c r="S45" i="6"/>
  <c r="S45" i="8" s="1"/>
  <c r="S66" i="6"/>
  <c r="S66" i="8" s="1"/>
  <c r="S74" i="6"/>
  <c r="S74" i="8" s="1"/>
  <c r="S65" i="6"/>
  <c r="S65" i="8" s="1"/>
  <c r="S42" i="6"/>
  <c r="S42" i="8" s="1"/>
  <c r="S40" i="6"/>
  <c r="S40" i="8" s="1"/>
  <c r="S82" i="6"/>
  <c r="S82" i="8" s="1"/>
  <c r="S76" i="6"/>
  <c r="S76" i="8" s="1"/>
  <c r="S86" i="6"/>
  <c r="S86" i="8" s="1"/>
  <c r="S91" i="6"/>
  <c r="S91" i="8" s="1"/>
  <c r="S92" i="6"/>
  <c r="S92" i="8" s="1"/>
  <c r="S98" i="6"/>
  <c r="S98" i="8" s="1"/>
  <c r="S102" i="6"/>
  <c r="S102" i="8" s="1"/>
  <c r="S107" i="6"/>
  <c r="S107" i="8" s="1"/>
  <c r="S111" i="6"/>
  <c r="S111" i="8" s="1"/>
  <c r="S134" i="6"/>
  <c r="S134" i="8" s="1"/>
  <c r="S5" i="6"/>
  <c r="S5" i="8" s="1"/>
  <c r="S51" i="6"/>
  <c r="S51" i="8" s="1"/>
  <c r="S72" i="6"/>
  <c r="S72" i="8" s="1"/>
  <c r="S46" i="6"/>
  <c r="S46" i="8" s="1"/>
  <c r="S67" i="6"/>
  <c r="S67" i="8" s="1"/>
  <c r="S49" i="6"/>
  <c r="S49" i="8" s="1"/>
  <c r="S78" i="6"/>
  <c r="S78" i="8" s="1"/>
  <c r="S79" i="6"/>
  <c r="S79" i="8" s="1"/>
  <c r="S84" i="6"/>
  <c r="S84" i="8" s="1"/>
  <c r="S89" i="6"/>
  <c r="S89" i="8" s="1"/>
  <c r="S80" i="6"/>
  <c r="S80" i="8" s="1"/>
  <c r="S97" i="6"/>
  <c r="S97" i="8" s="1"/>
  <c r="S96" i="6"/>
  <c r="S96" i="8" s="1"/>
  <c r="S103" i="6"/>
  <c r="S103" i="8" s="1"/>
  <c r="S105" i="6"/>
  <c r="S105" i="8" s="1"/>
  <c r="S106" i="6"/>
  <c r="S106" i="8" s="1"/>
  <c r="S127" i="6"/>
  <c r="S127" i="8" s="1"/>
  <c r="S128" i="6"/>
  <c r="S128" i="8" s="1"/>
  <c r="S129" i="6"/>
  <c r="S129" i="8" s="1"/>
  <c r="S139" i="6"/>
  <c r="S139" i="8" s="1"/>
  <c r="S142" i="6"/>
  <c r="S142" i="8" s="1"/>
  <c r="S138" i="6"/>
  <c r="S138" i="8" s="1"/>
  <c r="S25" i="6"/>
  <c r="S17" i="6"/>
  <c r="S60" i="6"/>
  <c r="S60" i="8" s="1"/>
  <c r="S71" i="6"/>
  <c r="S71" i="8" s="1"/>
  <c r="S255" i="6"/>
  <c r="S255" i="8" s="1"/>
  <c r="S95" i="6"/>
  <c r="S95" i="8" s="1"/>
  <c r="S100" i="6"/>
  <c r="S100" i="8" s="1"/>
  <c r="S135" i="6"/>
  <c r="S135" i="8" s="1"/>
  <c r="S121" i="6"/>
  <c r="S121" i="8" s="1"/>
  <c r="S123" i="6"/>
  <c r="S123" i="8" s="1"/>
  <c r="S124" i="6"/>
  <c r="S124" i="8" s="1"/>
  <c r="S132" i="6"/>
  <c r="S132" i="8" s="1"/>
  <c r="S120" i="6"/>
  <c r="S120" i="8" s="1"/>
  <c r="S141" i="6"/>
  <c r="S141" i="8" s="1"/>
  <c r="S130" i="6"/>
  <c r="S130" i="8" s="1"/>
  <c r="S140" i="6"/>
  <c r="S140" i="8" s="1"/>
  <c r="S113" i="6"/>
  <c r="S113" i="8" s="1"/>
  <c r="S125" i="6"/>
  <c r="S125" i="8" s="1"/>
  <c r="S122" i="6"/>
  <c r="S122" i="8" s="1"/>
  <c r="S137" i="6"/>
  <c r="S137" i="8" s="1"/>
  <c r="S131" i="6"/>
  <c r="S131" i="8" s="1"/>
  <c r="S177" i="6"/>
  <c r="S189" i="6"/>
  <c r="S185" i="6"/>
  <c r="S152" i="6"/>
  <c r="S199" i="6"/>
  <c r="S37" i="6"/>
  <c r="S83" i="6"/>
  <c r="S83" i="8" s="1"/>
  <c r="S75" i="6"/>
  <c r="S75" i="8" s="1"/>
  <c r="S73" i="6"/>
  <c r="S73" i="8" s="1"/>
  <c r="S94" i="6"/>
  <c r="S94" i="8" s="1"/>
  <c r="S110" i="6"/>
  <c r="S110" i="8" s="1"/>
  <c r="S108" i="6"/>
  <c r="S108" i="8" s="1"/>
  <c r="S104" i="6"/>
  <c r="S104" i="8" s="1"/>
  <c r="S119" i="6"/>
  <c r="S119" i="8" s="1"/>
  <c r="S114" i="6"/>
  <c r="S114" i="8" s="1"/>
  <c r="S118" i="6"/>
  <c r="S118" i="8" s="1"/>
  <c r="S153" i="6"/>
  <c r="S148" i="6"/>
  <c r="S197" i="6"/>
  <c r="S188" i="6"/>
  <c r="S68" i="6"/>
  <c r="S68" i="8" s="1"/>
  <c r="S85" i="6"/>
  <c r="S85" i="8" s="1"/>
  <c r="S81" i="6"/>
  <c r="S81" i="8" s="1"/>
  <c r="S99" i="6"/>
  <c r="S99" i="8" s="1"/>
  <c r="S116" i="6"/>
  <c r="S116" i="8" s="1"/>
  <c r="S191" i="6"/>
  <c r="S192" i="6"/>
  <c r="S186" i="6"/>
  <c r="S201" i="6"/>
  <c r="S168" i="6"/>
  <c r="S161" i="6"/>
  <c r="S163" i="6"/>
  <c r="S166" i="6"/>
  <c r="S165" i="6"/>
  <c r="S167" i="6"/>
  <c r="S162" i="6"/>
  <c r="S145" i="6"/>
  <c r="S178" i="6"/>
  <c r="S169" i="6"/>
  <c r="S172" i="6"/>
  <c r="S180" i="6"/>
  <c r="S183" i="6"/>
  <c r="S196" i="6"/>
  <c r="S151" i="6"/>
  <c r="S156" i="6"/>
  <c r="S173" i="6"/>
  <c r="S158" i="6"/>
  <c r="S198" i="6"/>
  <c r="S147" i="6"/>
  <c r="S150" i="6"/>
  <c r="S171" i="6"/>
  <c r="S184" i="6"/>
  <c r="S182" i="6"/>
  <c r="S200" i="6"/>
  <c r="S202" i="6"/>
  <c r="S193" i="6"/>
  <c r="S144" i="6"/>
  <c r="S157" i="6"/>
  <c r="S143" i="6"/>
  <c r="S175" i="6"/>
  <c r="S179" i="6"/>
  <c r="S146" i="6"/>
  <c r="S187" i="6"/>
  <c r="S174" i="6"/>
  <c r="S194" i="6"/>
  <c r="S164" i="6"/>
  <c r="S154" i="6"/>
  <c r="S159" i="6"/>
  <c r="S181" i="6"/>
  <c r="S203" i="6"/>
  <c r="S203" i="8" s="1"/>
  <c r="S204" i="6"/>
  <c r="S204" i="8" s="1"/>
  <c r="S205" i="6"/>
  <c r="S205" i="8" s="1"/>
  <c r="S206" i="6"/>
  <c r="S206" i="8" s="1"/>
  <c r="S208" i="6"/>
  <c r="S208" i="8" s="1"/>
  <c r="S211" i="6"/>
  <c r="S211" i="8" s="1"/>
  <c r="S212" i="6"/>
  <c r="S212" i="8" s="1"/>
  <c r="S213" i="6"/>
  <c r="S213" i="8" s="1"/>
  <c r="S214" i="6"/>
  <c r="S214" i="8" s="1"/>
  <c r="S207" i="6"/>
  <c r="S207" i="8" s="1"/>
  <c r="S226" i="6"/>
  <c r="S226" i="8" s="1"/>
  <c r="S219" i="6"/>
  <c r="S219" i="8" s="1"/>
  <c r="S222" i="6"/>
  <c r="S222" i="8" s="1"/>
  <c r="S228" i="6"/>
  <c r="S228" i="8" s="1"/>
  <c r="S229" i="6"/>
  <c r="S229" i="8" s="1"/>
  <c r="S221" i="6"/>
  <c r="S221" i="8" s="1"/>
  <c r="S220" i="6"/>
  <c r="S220" i="8" s="1"/>
  <c r="S223" i="6"/>
  <c r="S223" i="8" s="1"/>
  <c r="S231" i="6"/>
  <c r="S231" i="8" s="1"/>
  <c r="S215" i="6"/>
  <c r="S215" i="8" s="1"/>
  <c r="S209" i="6"/>
  <c r="S209" i="8" s="1"/>
  <c r="S216" i="6"/>
  <c r="S216" i="8" s="1"/>
  <c r="S225" i="6"/>
  <c r="S225" i="8" s="1"/>
  <c r="S210" i="6"/>
  <c r="S210" i="8" s="1"/>
  <c r="S224" i="6"/>
  <c r="S224" i="8" s="1"/>
  <c r="S217" i="6"/>
  <c r="S217" i="8" s="1"/>
  <c r="S218" i="6"/>
  <c r="S218" i="8" s="1"/>
  <c r="S227" i="6"/>
  <c r="S227" i="8" s="1"/>
  <c r="S230" i="6"/>
  <c r="S230" i="8" s="1"/>
  <c r="S239" i="6"/>
  <c r="S239" i="8" s="1"/>
  <c r="S240" i="6"/>
  <c r="S240" i="8" s="1"/>
  <c r="S233" i="6"/>
  <c r="S233" i="8" s="1"/>
  <c r="S241" i="6"/>
  <c r="S241" i="8" s="1"/>
  <c r="S243" i="6"/>
  <c r="S243" i="8" s="1"/>
  <c r="S238" i="6"/>
  <c r="S242" i="6"/>
  <c r="S242" i="8" s="1"/>
  <c r="S237" i="6"/>
  <c r="S61" i="6"/>
  <c r="S61" i="8" s="1"/>
  <c r="S39" i="6"/>
  <c r="S39" i="8" s="1"/>
  <c r="S93" i="6"/>
  <c r="S93" i="8" s="1"/>
  <c r="S101" i="6"/>
  <c r="S101" i="8" s="1"/>
  <c r="S117" i="6"/>
  <c r="S117" i="8" s="1"/>
  <c r="S115" i="6"/>
  <c r="S115" i="8" s="1"/>
  <c r="S126" i="6"/>
  <c r="S126" i="8" s="1"/>
  <c r="S195" i="6"/>
  <c r="S236" i="6"/>
  <c r="S236" i="8" s="1"/>
  <c r="S232" i="6"/>
  <c r="S232" i="8" s="1"/>
  <c r="S235" i="6"/>
  <c r="S190" i="6"/>
  <c r="S77" i="6"/>
  <c r="S77" i="8" s="1"/>
  <c r="S109" i="6"/>
  <c r="S109" i="8" s="1"/>
  <c r="S133" i="6"/>
  <c r="S133" i="8" s="1"/>
  <c r="S149" i="6"/>
  <c r="S155" i="6"/>
  <c r="S251" i="6"/>
  <c r="S251" i="8" s="1"/>
  <c r="S253" i="6"/>
  <c r="S253" i="8" s="1"/>
  <c r="S18" i="6"/>
  <c r="S252" i="6"/>
  <c r="S252" i="8" s="1"/>
  <c r="S24" i="6"/>
  <c r="S254" i="6"/>
  <c r="S254" i="8" s="1"/>
  <c r="S257" i="6"/>
  <c r="S257" i="8" s="1"/>
  <c r="S256" i="6"/>
  <c r="S256" i="8" s="1"/>
  <c r="S90" i="6"/>
  <c r="S90" i="8" s="1"/>
  <c r="S170" i="6"/>
  <c r="S160" i="6"/>
  <c r="S244" i="6"/>
  <c r="S244" i="8" s="1"/>
  <c r="S249" i="6"/>
  <c r="S112" i="6"/>
  <c r="S112" i="8" s="1"/>
  <c r="S176" i="6"/>
  <c r="S70" i="6"/>
  <c r="S70" i="8" s="1"/>
  <c r="S88" i="6"/>
  <c r="S88" i="8" s="1"/>
  <c r="S234" i="6"/>
  <c r="S234" i="8" s="1"/>
  <c r="S245" i="6"/>
  <c r="S245" i="8" s="1"/>
  <c r="S248" i="6"/>
  <c r="S250" i="6"/>
  <c r="S250" i="8" s="1"/>
  <c r="S136" i="6"/>
  <c r="S136" i="8" s="1"/>
  <c r="S247" i="6"/>
  <c r="S247" i="8" s="1"/>
  <c r="S246" i="6"/>
  <c r="F4" i="6"/>
  <c r="F4" i="8" s="1"/>
  <c r="F31" i="6"/>
  <c r="F31" i="8" s="1"/>
  <c r="F30" i="6"/>
  <c r="F30" i="8" s="1"/>
  <c r="F15" i="6"/>
  <c r="F15" i="8" s="1"/>
  <c r="F19" i="6"/>
  <c r="F19" i="8" s="1"/>
  <c r="F33" i="6"/>
  <c r="F33" i="8" s="1"/>
  <c r="F26" i="6"/>
  <c r="F26" i="8" s="1"/>
  <c r="F29" i="6"/>
  <c r="F29" i="8" s="1"/>
  <c r="F21" i="6"/>
  <c r="F21" i="8" s="1"/>
  <c r="F7" i="6"/>
  <c r="F7" i="8" s="1"/>
  <c r="F28" i="6"/>
  <c r="F28" i="8" s="1"/>
  <c r="F34" i="6"/>
  <c r="F34" i="8" s="1"/>
  <c r="F27" i="6"/>
  <c r="F27" i="8" s="1"/>
  <c r="F17" i="6"/>
  <c r="F17" i="8" s="1"/>
  <c r="F32" i="6"/>
  <c r="F32" i="8" s="1"/>
  <c r="F13" i="6"/>
  <c r="F13" i="8" s="1"/>
  <c r="F41" i="6"/>
  <c r="F41" i="8" s="1"/>
  <c r="F55" i="6"/>
  <c r="F55" i="8" s="1"/>
  <c r="F43" i="6"/>
  <c r="F72" i="6"/>
  <c r="F72" i="8" s="1"/>
  <c r="F54" i="6"/>
  <c r="F54" i="8" s="1"/>
  <c r="F39" i="6"/>
  <c r="F39" i="8" s="1"/>
  <c r="F38" i="6"/>
  <c r="F46" i="6"/>
  <c r="F64" i="6"/>
  <c r="F64" i="8" s="1"/>
  <c r="F5" i="6"/>
  <c r="F5" i="8" s="1"/>
  <c r="F9" i="6"/>
  <c r="F9" i="8" s="1"/>
  <c r="F35" i="6"/>
  <c r="F35" i="8" s="1"/>
  <c r="F10" i="6"/>
  <c r="F10" i="8" s="1"/>
  <c r="F61" i="6"/>
  <c r="F44" i="6"/>
  <c r="F53" i="6"/>
  <c r="F58" i="6"/>
  <c r="F58" i="8" s="1"/>
  <c r="F50" i="6"/>
  <c r="F50" i="8" s="1"/>
  <c r="F25" i="6"/>
  <c r="F25" i="8" s="1"/>
  <c r="F8" i="6"/>
  <c r="F8" i="8" s="1"/>
  <c r="F20" i="6"/>
  <c r="F20" i="8" s="1"/>
  <c r="F23" i="6"/>
  <c r="F23" i="8" s="1"/>
  <c r="F11" i="6"/>
  <c r="F11" i="8" s="1"/>
  <c r="F67" i="6"/>
  <c r="F67" i="8" s="1"/>
  <c r="F37" i="6"/>
  <c r="F49" i="6"/>
  <c r="F49" i="8" s="1"/>
  <c r="F70" i="6"/>
  <c r="F70" i="8" s="1"/>
  <c r="F77" i="6"/>
  <c r="F77" i="8" s="1"/>
  <c r="F16" i="6"/>
  <c r="F16" i="8" s="1"/>
  <c r="F52" i="6"/>
  <c r="F52" i="8" s="1"/>
  <c r="F63" i="6"/>
  <c r="F62" i="6"/>
  <c r="F62" i="8" s="1"/>
  <c r="F48" i="6"/>
  <c r="F48" i="8" s="1"/>
  <c r="F47" i="6"/>
  <c r="F87" i="6"/>
  <c r="F87" i="8" s="1"/>
  <c r="F56" i="6"/>
  <c r="F56" i="8" s="1"/>
  <c r="F69" i="6"/>
  <c r="F69" i="8" s="1"/>
  <c r="F66" i="6"/>
  <c r="F66" i="8" s="1"/>
  <c r="F74" i="6"/>
  <c r="F74" i="8" s="1"/>
  <c r="F83" i="6"/>
  <c r="F83" i="8" s="1"/>
  <c r="F75" i="6"/>
  <c r="F75" i="8" s="1"/>
  <c r="F88" i="6"/>
  <c r="F88" i="8" s="1"/>
  <c r="F73" i="6"/>
  <c r="F73" i="8" s="1"/>
  <c r="F93" i="6"/>
  <c r="F93" i="8" s="1"/>
  <c r="F94" i="6"/>
  <c r="F94" i="8" s="1"/>
  <c r="F109" i="6"/>
  <c r="F109" i="8" s="1"/>
  <c r="F110" i="6"/>
  <c r="F110" i="8" s="1"/>
  <c r="F101" i="6"/>
  <c r="F101" i="8" s="1"/>
  <c r="F108" i="6"/>
  <c r="F108" i="8" s="1"/>
  <c r="F112" i="6"/>
  <c r="F112" i="8" s="1"/>
  <c r="F104" i="6"/>
  <c r="F104" i="8" s="1"/>
  <c r="F117" i="6"/>
  <c r="F117" i="8" s="1"/>
  <c r="F119" i="6"/>
  <c r="F119" i="8" s="1"/>
  <c r="F133" i="6"/>
  <c r="F133" i="8" s="1"/>
  <c r="F114" i="6"/>
  <c r="F114" i="8" s="1"/>
  <c r="F115" i="6"/>
  <c r="F115" i="8" s="1"/>
  <c r="F118" i="6"/>
  <c r="F118" i="8" s="1"/>
  <c r="F57" i="6"/>
  <c r="F57" i="8" s="1"/>
  <c r="F42" i="6"/>
  <c r="F40" i="6"/>
  <c r="F82" i="6"/>
  <c r="F82" i="8" s="1"/>
  <c r="F76" i="6"/>
  <c r="F76" i="8" s="1"/>
  <c r="F86" i="6"/>
  <c r="F86" i="8" s="1"/>
  <c r="F91" i="6"/>
  <c r="F91" i="8" s="1"/>
  <c r="F92" i="6"/>
  <c r="F92" i="8" s="1"/>
  <c r="F98" i="6"/>
  <c r="F98" i="8" s="1"/>
  <c r="F102" i="6"/>
  <c r="F102" i="8" s="1"/>
  <c r="F107" i="6"/>
  <c r="F107" i="8" s="1"/>
  <c r="F111" i="6"/>
  <c r="F111" i="8" s="1"/>
  <c r="F134" i="6"/>
  <c r="F134" i="8" s="1"/>
  <c r="F45" i="6"/>
  <c r="F78" i="6"/>
  <c r="F78" i="8" s="1"/>
  <c r="F84" i="6"/>
  <c r="F84" i="8" s="1"/>
  <c r="F80" i="6"/>
  <c r="F80" i="8" s="1"/>
  <c r="F96" i="6"/>
  <c r="F96" i="8" s="1"/>
  <c r="F105" i="6"/>
  <c r="F105" i="8" s="1"/>
  <c r="F127" i="6"/>
  <c r="F127" i="8" s="1"/>
  <c r="F129" i="6"/>
  <c r="F129" i="8" s="1"/>
  <c r="F142" i="6"/>
  <c r="F142" i="8" s="1"/>
  <c r="F149" i="6"/>
  <c r="F126" i="6"/>
  <c r="F126" i="8" s="1"/>
  <c r="F176" i="6"/>
  <c r="F195" i="6"/>
  <c r="F155" i="6"/>
  <c r="F190" i="6"/>
  <c r="F14" i="6"/>
  <c r="F14" i="8" s="1"/>
  <c r="F51" i="6"/>
  <c r="F68" i="6"/>
  <c r="F68" i="8" s="1"/>
  <c r="F255" i="6"/>
  <c r="F255" i="8" s="1"/>
  <c r="F95" i="6"/>
  <c r="F95" i="8" s="1"/>
  <c r="F100" i="6"/>
  <c r="F100" i="8" s="1"/>
  <c r="F135" i="6"/>
  <c r="F135" i="8" s="1"/>
  <c r="F121" i="6"/>
  <c r="F121" i="8" s="1"/>
  <c r="F123" i="6"/>
  <c r="F123" i="8" s="1"/>
  <c r="F124" i="6"/>
  <c r="F124" i="8" s="1"/>
  <c r="F132" i="6"/>
  <c r="F132" i="8" s="1"/>
  <c r="F120" i="6"/>
  <c r="F120" i="8" s="1"/>
  <c r="F141" i="6"/>
  <c r="F141" i="8" s="1"/>
  <c r="F130" i="6"/>
  <c r="F130" i="8" s="1"/>
  <c r="F140" i="6"/>
  <c r="F140" i="8" s="1"/>
  <c r="F113" i="6"/>
  <c r="F113" i="8" s="1"/>
  <c r="F125" i="6"/>
  <c r="F125" i="8" s="1"/>
  <c r="F122" i="6"/>
  <c r="F122" i="8" s="1"/>
  <c r="F137" i="6"/>
  <c r="F137" i="8" s="1"/>
  <c r="F131" i="6"/>
  <c r="F131" i="8" s="1"/>
  <c r="F177" i="6"/>
  <c r="F189" i="6"/>
  <c r="F185" i="6"/>
  <c r="F152" i="6"/>
  <c r="F199" i="6"/>
  <c r="F79" i="6"/>
  <c r="F79" i="8" s="1"/>
  <c r="F97" i="6"/>
  <c r="F97" i="8" s="1"/>
  <c r="F103" i="6"/>
  <c r="F103" i="8" s="1"/>
  <c r="F128" i="6"/>
  <c r="F128" i="8" s="1"/>
  <c r="F138" i="6"/>
  <c r="F138" i="8" s="1"/>
  <c r="F197" i="6"/>
  <c r="F234" i="6"/>
  <c r="F234" i="8" s="1"/>
  <c r="F12" i="6"/>
  <c r="F12" i="8" s="1"/>
  <c r="F22" i="6"/>
  <c r="F22" i="8" s="1"/>
  <c r="F65" i="6"/>
  <c r="F90" i="6"/>
  <c r="F90" i="8" s="1"/>
  <c r="F191" i="6"/>
  <c r="F192" i="6"/>
  <c r="F186" i="6"/>
  <c r="F160" i="6"/>
  <c r="F168" i="6"/>
  <c r="F161" i="6"/>
  <c r="F163" i="6"/>
  <c r="F166" i="6"/>
  <c r="F165" i="6"/>
  <c r="F167" i="6"/>
  <c r="F162" i="6"/>
  <c r="F145" i="6"/>
  <c r="F178" i="6"/>
  <c r="F169" i="6"/>
  <c r="F172" i="6"/>
  <c r="F180" i="6"/>
  <c r="F183" i="6"/>
  <c r="F196" i="6"/>
  <c r="F151" i="6"/>
  <c r="F156" i="6"/>
  <c r="F173" i="6"/>
  <c r="F158" i="6"/>
  <c r="F198" i="6"/>
  <c r="F147" i="6"/>
  <c r="F150" i="6"/>
  <c r="F171" i="6"/>
  <c r="F184" i="6"/>
  <c r="F182" i="6"/>
  <c r="F200" i="6"/>
  <c r="F202" i="6"/>
  <c r="F193" i="6"/>
  <c r="F144" i="6"/>
  <c r="F157" i="6"/>
  <c r="F143" i="6"/>
  <c r="F175" i="6"/>
  <c r="F179" i="6"/>
  <c r="F146" i="6"/>
  <c r="F187" i="6"/>
  <c r="F174" i="6"/>
  <c r="F194" i="6"/>
  <c r="F164" i="6"/>
  <c r="F154" i="6"/>
  <c r="F159" i="6"/>
  <c r="F181" i="6"/>
  <c r="F203" i="6"/>
  <c r="F203" i="8" s="1"/>
  <c r="F204" i="6"/>
  <c r="F204" i="8" s="1"/>
  <c r="F205" i="6"/>
  <c r="F205" i="8" s="1"/>
  <c r="F206" i="6"/>
  <c r="F206" i="8" s="1"/>
  <c r="F208" i="6"/>
  <c r="F208" i="8" s="1"/>
  <c r="F211" i="6"/>
  <c r="F211" i="8" s="1"/>
  <c r="F212" i="6"/>
  <c r="F212" i="8" s="1"/>
  <c r="F213" i="6"/>
  <c r="F213" i="8" s="1"/>
  <c r="F214" i="6"/>
  <c r="F214" i="8" s="1"/>
  <c r="F207" i="6"/>
  <c r="F207" i="8" s="1"/>
  <c r="F226" i="6"/>
  <c r="F226" i="8" s="1"/>
  <c r="F219" i="6"/>
  <c r="F219" i="8" s="1"/>
  <c r="F222" i="6"/>
  <c r="F222" i="8" s="1"/>
  <c r="F228" i="6"/>
  <c r="F228" i="8" s="1"/>
  <c r="F229" i="6"/>
  <c r="F229" i="8" s="1"/>
  <c r="F221" i="6"/>
  <c r="F221" i="8" s="1"/>
  <c r="F220" i="6"/>
  <c r="F220" i="8" s="1"/>
  <c r="F223" i="6"/>
  <c r="F223" i="8" s="1"/>
  <c r="F231" i="6"/>
  <c r="F231" i="8" s="1"/>
  <c r="F215" i="6"/>
  <c r="F215" i="8" s="1"/>
  <c r="F209" i="6"/>
  <c r="F209" i="8" s="1"/>
  <c r="F216" i="6"/>
  <c r="F216" i="8" s="1"/>
  <c r="F225" i="6"/>
  <c r="F225" i="8" s="1"/>
  <c r="F210" i="6"/>
  <c r="F210" i="8" s="1"/>
  <c r="F224" i="6"/>
  <c r="F224" i="8" s="1"/>
  <c r="F217" i="6"/>
  <c r="F217" i="8" s="1"/>
  <c r="F218" i="6"/>
  <c r="F218" i="8" s="1"/>
  <c r="F227" i="6"/>
  <c r="F227" i="8" s="1"/>
  <c r="F230" i="6"/>
  <c r="F230" i="8" s="1"/>
  <c r="F239" i="6"/>
  <c r="F239" i="8" s="1"/>
  <c r="F240" i="6"/>
  <c r="F240" i="8" s="1"/>
  <c r="F233" i="6"/>
  <c r="F233" i="8" s="1"/>
  <c r="F241" i="6"/>
  <c r="F241" i="8" s="1"/>
  <c r="F243" i="6"/>
  <c r="F243" i="8" s="1"/>
  <c r="F238" i="6"/>
  <c r="F238" i="8" s="1"/>
  <c r="F242" i="6"/>
  <c r="F242" i="8" s="1"/>
  <c r="F237" i="6"/>
  <c r="F237" i="8" s="1"/>
  <c r="F139" i="6"/>
  <c r="F139" i="8" s="1"/>
  <c r="F188" i="6"/>
  <c r="F235" i="6"/>
  <c r="F235" i="8" s="1"/>
  <c r="F246" i="6"/>
  <c r="F246" i="8" s="1"/>
  <c r="F245" i="6"/>
  <c r="F245" i="8" s="1"/>
  <c r="F247" i="6"/>
  <c r="F71" i="6"/>
  <c r="F71" i="8" s="1"/>
  <c r="F99" i="6"/>
  <c r="F99" i="8" s="1"/>
  <c r="F136" i="6"/>
  <c r="F136" i="8" s="1"/>
  <c r="F170" i="6"/>
  <c r="F201" i="6"/>
  <c r="F248" i="6"/>
  <c r="F250" i="6"/>
  <c r="F250" i="8" s="1"/>
  <c r="F153" i="6"/>
  <c r="F236" i="6"/>
  <c r="F236" i="8" s="1"/>
  <c r="F232" i="6"/>
  <c r="F232" i="8" s="1"/>
  <c r="F251" i="6"/>
  <c r="F251" i="8" s="1"/>
  <c r="F36" i="6"/>
  <c r="F36" i="8" s="1"/>
  <c r="F81" i="6"/>
  <c r="F81" i="8" s="1"/>
  <c r="F116" i="6"/>
  <c r="F116" i="8" s="1"/>
  <c r="F244" i="6"/>
  <c r="F244" i="8" s="1"/>
  <c r="F253" i="6"/>
  <c r="F18" i="6"/>
  <c r="F18" i="8" s="1"/>
  <c r="F252" i="6"/>
  <c r="F252" i="8" s="1"/>
  <c r="F24" i="6"/>
  <c r="F24" i="8" s="1"/>
  <c r="F254" i="6"/>
  <c r="F257" i="6"/>
  <c r="F257" i="8" s="1"/>
  <c r="F256" i="6"/>
  <c r="F256" i="8" s="1"/>
  <c r="F89" i="6"/>
  <c r="F89" i="8" s="1"/>
  <c r="F106" i="6"/>
  <c r="F106" i="8" s="1"/>
  <c r="F148" i="6"/>
  <c r="F60" i="6"/>
  <c r="F85" i="6"/>
  <c r="F85" i="8" s="1"/>
  <c r="F249" i="6"/>
  <c r="F249" i="8" s="1"/>
  <c r="W5" i="6"/>
  <c r="W5" i="8" s="1"/>
  <c r="Y5" i="8" s="1"/>
  <c r="W7" i="6"/>
  <c r="W7" i="8" s="1"/>
  <c r="W28" i="6"/>
  <c r="W28" i="8" s="1"/>
  <c r="Y28" i="8" s="1"/>
  <c r="W12" i="6"/>
  <c r="W12" i="8" s="1"/>
  <c r="Y12" i="8" s="1"/>
  <c r="W14" i="6"/>
  <c r="W14" i="8" s="1"/>
  <c r="Y14" i="8" s="1"/>
  <c r="W34" i="6"/>
  <c r="W34" i="8" s="1"/>
  <c r="W26" i="6"/>
  <c r="W26" i="8" s="1"/>
  <c r="W30" i="6"/>
  <c r="W30" i="8" s="1"/>
  <c r="W27" i="6"/>
  <c r="W27" i="8" s="1"/>
  <c r="Y27" i="8" s="1"/>
  <c r="W31" i="6"/>
  <c r="W31" i="8" s="1"/>
  <c r="Y31" i="8" s="1"/>
  <c r="W25" i="6"/>
  <c r="W25" i="8" s="1"/>
  <c r="Y25" i="8" s="1"/>
  <c r="W13" i="6"/>
  <c r="W13" i="8" s="1"/>
  <c r="Y13" i="8" s="1"/>
  <c r="W17" i="6"/>
  <c r="W17" i="8" s="1"/>
  <c r="W19" i="6"/>
  <c r="W19" i="8" s="1"/>
  <c r="Y19" i="8" s="1"/>
  <c r="W33" i="6"/>
  <c r="W33" i="8" s="1"/>
  <c r="Y33" i="8" s="1"/>
  <c r="W9" i="6"/>
  <c r="W9" i="8" s="1"/>
  <c r="W22" i="6"/>
  <c r="W22" i="8" s="1"/>
  <c r="Y22" i="8" s="1"/>
  <c r="W20" i="6"/>
  <c r="W20" i="8" s="1"/>
  <c r="Y20" i="8" s="1"/>
  <c r="W10" i="6"/>
  <c r="W10" i="8" s="1"/>
  <c r="W15" i="6"/>
  <c r="W15" i="8" s="1"/>
  <c r="Y15" i="8" s="1"/>
  <c r="W36" i="6"/>
  <c r="W36" i="8" s="1"/>
  <c r="Y36" i="8" s="1"/>
  <c r="W61" i="6"/>
  <c r="W41" i="6"/>
  <c r="W44" i="6"/>
  <c r="W58" i="6"/>
  <c r="W58" i="8" s="1"/>
  <c r="W65" i="6"/>
  <c r="W65" i="8" s="1"/>
  <c r="W21" i="6"/>
  <c r="W21" i="8" s="1"/>
  <c r="Y21" i="8" s="1"/>
  <c r="W23" i="6"/>
  <c r="W23" i="8" s="1"/>
  <c r="Y23" i="8" s="1"/>
  <c r="W35" i="6"/>
  <c r="W35" i="8" s="1"/>
  <c r="Y35" i="8" s="1"/>
  <c r="W11" i="6"/>
  <c r="W11" i="8" s="1"/>
  <c r="W51" i="6"/>
  <c r="W52" i="6"/>
  <c r="W4" i="6"/>
  <c r="W4" i="8" s="1"/>
  <c r="Y4" i="8" s="1"/>
  <c r="W8" i="6"/>
  <c r="W8" i="8" s="1"/>
  <c r="W16" i="6"/>
  <c r="W16" i="8" s="1"/>
  <c r="Y16" i="8" s="1"/>
  <c r="W57" i="6"/>
  <c r="W50" i="6"/>
  <c r="W72" i="6"/>
  <c r="W72" i="8" s="1"/>
  <c r="Y72" i="8" s="1"/>
  <c r="W39" i="6"/>
  <c r="W46" i="6"/>
  <c r="W46" i="8" s="1"/>
  <c r="W68" i="6"/>
  <c r="W68" i="8" s="1"/>
  <c r="W42" i="6"/>
  <c r="W42" i="8" s="1"/>
  <c r="W60" i="6"/>
  <c r="W40" i="6"/>
  <c r="W40" i="8" s="1"/>
  <c r="W71" i="6"/>
  <c r="W71" i="8" s="1"/>
  <c r="W29" i="6"/>
  <c r="W29" i="8" s="1"/>
  <c r="Y29" i="8" s="1"/>
  <c r="W55" i="6"/>
  <c r="W67" i="6"/>
  <c r="W37" i="6"/>
  <c r="W49" i="6"/>
  <c r="W77" i="6"/>
  <c r="W77" i="8" s="1"/>
  <c r="W53" i="6"/>
  <c r="W43" i="6"/>
  <c r="W43" i="8" s="1"/>
  <c r="W38" i="6"/>
  <c r="W48" i="6"/>
  <c r="W48" i="8" s="1"/>
  <c r="Y48" i="8" s="1"/>
  <c r="W70" i="6"/>
  <c r="W70" i="8" s="1"/>
  <c r="W85" i="6"/>
  <c r="W85" i="8" s="1"/>
  <c r="W79" i="6"/>
  <c r="W79" i="8" s="1"/>
  <c r="Y79" i="8" s="1"/>
  <c r="W81" i="6"/>
  <c r="W81" i="8" s="1"/>
  <c r="W255" i="6"/>
  <c r="W255" i="8" s="1"/>
  <c r="W90" i="6"/>
  <c r="W90" i="8" s="1"/>
  <c r="Y90" i="8" s="1"/>
  <c r="W95" i="6"/>
  <c r="W95" i="8" s="1"/>
  <c r="Y95" i="8" s="1"/>
  <c r="W99" i="6"/>
  <c r="W99" i="8" s="1"/>
  <c r="Y99" i="8" s="1"/>
  <c r="W103" i="6"/>
  <c r="W103" i="8" s="1"/>
  <c r="W127" i="6"/>
  <c r="W127" i="8" s="1"/>
  <c r="W139" i="6"/>
  <c r="W139" i="8" s="1"/>
  <c r="Y139" i="8" s="1"/>
  <c r="W32" i="6"/>
  <c r="W32" i="8" s="1"/>
  <c r="Y32" i="8" s="1"/>
  <c r="W69" i="6"/>
  <c r="W66" i="6"/>
  <c r="W74" i="6"/>
  <c r="W74" i="8" s="1"/>
  <c r="Y74" i="8" s="1"/>
  <c r="W83" i="6"/>
  <c r="W83" i="8" s="1"/>
  <c r="Y83" i="8" s="1"/>
  <c r="W75" i="6"/>
  <c r="W75" i="8" s="1"/>
  <c r="W88" i="6"/>
  <c r="W88" i="8" s="1"/>
  <c r="Y88" i="8" s="1"/>
  <c r="W73" i="6"/>
  <c r="W73" i="8" s="1"/>
  <c r="W93" i="6"/>
  <c r="W93" i="8" s="1"/>
  <c r="W94" i="6"/>
  <c r="W94" i="8" s="1"/>
  <c r="Y94" i="8" s="1"/>
  <c r="W110" i="6"/>
  <c r="W110" i="8" s="1"/>
  <c r="Y110" i="8" s="1"/>
  <c r="W101" i="6"/>
  <c r="W101" i="8" s="1"/>
  <c r="W100" i="6"/>
  <c r="W100" i="8" s="1"/>
  <c r="Y100" i="8" s="1"/>
  <c r="W112" i="6"/>
  <c r="W112" i="8" s="1"/>
  <c r="W104" i="6"/>
  <c r="W104" i="8" s="1"/>
  <c r="Y104" i="8" s="1"/>
  <c r="W116" i="6"/>
  <c r="W116" i="8" s="1"/>
  <c r="Y116" i="8" s="1"/>
  <c r="W119" i="6"/>
  <c r="W119" i="8" s="1"/>
  <c r="W133" i="6"/>
  <c r="W133" i="8" s="1"/>
  <c r="Y133" i="8" s="1"/>
  <c r="W135" i="6"/>
  <c r="W135" i="8" s="1"/>
  <c r="W115" i="6"/>
  <c r="W115" i="8" s="1"/>
  <c r="Y115" i="8" s="1"/>
  <c r="W118" i="6"/>
  <c r="W118" i="8" s="1"/>
  <c r="Y118" i="8" s="1"/>
  <c r="W54" i="6"/>
  <c r="W54" i="8" s="1"/>
  <c r="W76" i="6"/>
  <c r="W76" i="8" s="1"/>
  <c r="Y76" i="8" s="1"/>
  <c r="W91" i="6"/>
  <c r="W91" i="8" s="1"/>
  <c r="Y91" i="8" s="1"/>
  <c r="W98" i="6"/>
  <c r="W98" i="8" s="1"/>
  <c r="Y98" i="8" s="1"/>
  <c r="W109" i="6"/>
  <c r="W109" i="8" s="1"/>
  <c r="W117" i="6"/>
  <c r="W117" i="8" s="1"/>
  <c r="Y117" i="8" s="1"/>
  <c r="W136" i="6"/>
  <c r="W136" i="8" s="1"/>
  <c r="Y136" i="8" s="1"/>
  <c r="W191" i="6"/>
  <c r="W153" i="6"/>
  <c r="W170" i="6"/>
  <c r="W186" i="6"/>
  <c r="W201" i="6"/>
  <c r="W62" i="6"/>
  <c r="W62" i="8" s="1"/>
  <c r="Y62" i="8" s="1"/>
  <c r="W82" i="6"/>
  <c r="W82" i="8" s="1"/>
  <c r="Y82" i="8" s="1"/>
  <c r="W78" i="6"/>
  <c r="W78" i="8" s="1"/>
  <c r="W84" i="6"/>
  <c r="W84" i="8" s="1"/>
  <c r="Y84" i="8" s="1"/>
  <c r="W80" i="6"/>
  <c r="W80" i="8" s="1"/>
  <c r="Y80" i="8" s="1"/>
  <c r="W96" i="6"/>
  <c r="W96" i="8" s="1"/>
  <c r="Y96" i="8" s="1"/>
  <c r="W105" i="6"/>
  <c r="W105" i="8" s="1"/>
  <c r="W107" i="6"/>
  <c r="W107" i="8" s="1"/>
  <c r="Y107" i="8" s="1"/>
  <c r="W129" i="6"/>
  <c r="W129" i="8" s="1"/>
  <c r="Y129" i="8" s="1"/>
  <c r="W142" i="6"/>
  <c r="W142" i="8" s="1"/>
  <c r="Y142" i="8" s="1"/>
  <c r="W134" i="6"/>
  <c r="W134" i="8" s="1"/>
  <c r="Y134" i="8" s="1"/>
  <c r="W149" i="6"/>
  <c r="W126" i="6"/>
  <c r="W126" i="8" s="1"/>
  <c r="W176" i="6"/>
  <c r="W192" i="6"/>
  <c r="W195" i="6"/>
  <c r="W155" i="6"/>
  <c r="W64" i="6"/>
  <c r="W47" i="6"/>
  <c r="W47" i="8" s="1"/>
  <c r="W92" i="6"/>
  <c r="W92" i="8" s="1"/>
  <c r="Y92" i="8" s="1"/>
  <c r="W114" i="6"/>
  <c r="W114" i="8" s="1"/>
  <c r="W123" i="6"/>
  <c r="W123" i="8" s="1"/>
  <c r="W132" i="6"/>
  <c r="W132" i="8" s="1"/>
  <c r="Y132" i="8" s="1"/>
  <c r="W141" i="6"/>
  <c r="W141" i="8" s="1"/>
  <c r="Y141" i="8" s="1"/>
  <c r="W140" i="6"/>
  <c r="W140" i="8" s="1"/>
  <c r="W125" i="6"/>
  <c r="W125" i="8" s="1"/>
  <c r="Y125" i="8" s="1"/>
  <c r="W137" i="6"/>
  <c r="W137" i="8" s="1"/>
  <c r="Y137" i="8" s="1"/>
  <c r="W177" i="6"/>
  <c r="W185" i="6"/>
  <c r="W199" i="6"/>
  <c r="W160" i="6"/>
  <c r="W244" i="6"/>
  <c r="W244" i="8" s="1"/>
  <c r="Y244" i="8" s="1"/>
  <c r="W236" i="6"/>
  <c r="W236" i="8" s="1"/>
  <c r="Y236" i="8" s="1"/>
  <c r="W232" i="6"/>
  <c r="W232" i="8" s="1"/>
  <c r="W235" i="6"/>
  <c r="W235" i="8" s="1"/>
  <c r="Y235" i="8" s="1"/>
  <c r="W45" i="6"/>
  <c r="W87" i="6"/>
  <c r="W87" i="8" s="1"/>
  <c r="Y87" i="8" s="1"/>
  <c r="W89" i="6"/>
  <c r="W89" i="8" s="1"/>
  <c r="Y89" i="8" s="1"/>
  <c r="W106" i="6"/>
  <c r="W106" i="8" s="1"/>
  <c r="W111" i="6"/>
  <c r="W111" i="8" s="1"/>
  <c r="Y111" i="8" s="1"/>
  <c r="W197" i="6"/>
  <c r="W234" i="6"/>
  <c r="W234" i="8" s="1"/>
  <c r="W86" i="6"/>
  <c r="W86" i="8" s="1"/>
  <c r="Y86" i="8" s="1"/>
  <c r="W108" i="6"/>
  <c r="W108" i="8" s="1"/>
  <c r="Y108" i="8" s="1"/>
  <c r="W121" i="6"/>
  <c r="W121" i="8" s="1"/>
  <c r="Y121" i="8" s="1"/>
  <c r="W120" i="6"/>
  <c r="W120" i="8" s="1"/>
  <c r="W113" i="6"/>
  <c r="W113" i="8" s="1"/>
  <c r="Y113" i="8" s="1"/>
  <c r="W131" i="6"/>
  <c r="W131" i="8" s="1"/>
  <c r="W152" i="6"/>
  <c r="W168" i="6"/>
  <c r="W163" i="6"/>
  <c r="W165" i="6"/>
  <c r="W162" i="6"/>
  <c r="W178" i="6"/>
  <c r="W172" i="6"/>
  <c r="W183" i="6"/>
  <c r="W151" i="6"/>
  <c r="W173" i="6"/>
  <c r="W198" i="6"/>
  <c r="W150" i="6"/>
  <c r="W184" i="6"/>
  <c r="W200" i="6"/>
  <c r="W193" i="6"/>
  <c r="W157" i="6"/>
  <c r="W175" i="6"/>
  <c r="W146" i="6"/>
  <c r="W174" i="6"/>
  <c r="W164" i="6"/>
  <c r="W159" i="6"/>
  <c r="W203" i="6"/>
  <c r="W203" i="8" s="1"/>
  <c r="W205" i="6"/>
  <c r="W205" i="8" s="1"/>
  <c r="Y205" i="8" s="1"/>
  <c r="W208" i="6"/>
  <c r="W208" i="8" s="1"/>
  <c r="Y208" i="8" s="1"/>
  <c r="W212" i="6"/>
  <c r="W212" i="8" s="1"/>
  <c r="Y212" i="8" s="1"/>
  <c r="W214" i="6"/>
  <c r="W214" i="8" s="1"/>
  <c r="W207" i="6"/>
  <c r="W207" i="8" s="1"/>
  <c r="Y207" i="8" s="1"/>
  <c r="W219" i="6"/>
  <c r="W219" i="8" s="1"/>
  <c r="Y219" i="8" s="1"/>
  <c r="W228" i="6"/>
  <c r="W228" i="8" s="1"/>
  <c r="Y228" i="8" s="1"/>
  <c r="W221" i="6"/>
  <c r="W221" i="8" s="1"/>
  <c r="W223" i="6"/>
  <c r="W223" i="8" s="1"/>
  <c r="Y223" i="8" s="1"/>
  <c r="W215" i="6"/>
  <c r="W215" i="8" s="1"/>
  <c r="Y215" i="8" s="1"/>
  <c r="W216" i="6"/>
  <c r="W216" i="8" s="1"/>
  <c r="Y216" i="8" s="1"/>
  <c r="W210" i="6"/>
  <c r="W210" i="8" s="1"/>
  <c r="W217" i="6"/>
  <c r="W217" i="8" s="1"/>
  <c r="Y217" i="8" s="1"/>
  <c r="W227" i="6"/>
  <c r="W227" i="8" s="1"/>
  <c r="Y227" i="8" s="1"/>
  <c r="W240" i="6"/>
  <c r="W240" i="8" s="1"/>
  <c r="Y240" i="8" s="1"/>
  <c r="W241" i="6"/>
  <c r="W241" i="8" s="1"/>
  <c r="W238" i="6"/>
  <c r="W238" i="8" s="1"/>
  <c r="W237" i="6"/>
  <c r="W237" i="8" s="1"/>
  <c r="Y237" i="8" s="1"/>
  <c r="W56" i="6"/>
  <c r="W128" i="6"/>
  <c r="W128" i="8" s="1"/>
  <c r="Y128" i="8" s="1"/>
  <c r="W148" i="6"/>
  <c r="W190" i="6"/>
  <c r="W246" i="6"/>
  <c r="W245" i="6"/>
  <c r="W245" i="8" s="1"/>
  <c r="Y245" i="8" s="1"/>
  <c r="W247" i="6"/>
  <c r="W247" i="8" s="1"/>
  <c r="Y247" i="8" s="1"/>
  <c r="W248" i="6"/>
  <c r="W250" i="6"/>
  <c r="W250" i="8" s="1"/>
  <c r="W130" i="6"/>
  <c r="W130" i="8" s="1"/>
  <c r="W189" i="6"/>
  <c r="W161" i="6"/>
  <c r="W167" i="6"/>
  <c r="W169" i="6"/>
  <c r="W196" i="6"/>
  <c r="W158" i="6"/>
  <c r="W171" i="6"/>
  <c r="W202" i="6"/>
  <c r="W143" i="6"/>
  <c r="W187" i="6"/>
  <c r="W154" i="6"/>
  <c r="W204" i="6"/>
  <c r="W204" i="8" s="1"/>
  <c r="W211" i="6"/>
  <c r="W211" i="8" s="1"/>
  <c r="Y211" i="8" s="1"/>
  <c r="W222" i="6"/>
  <c r="W222" i="8" s="1"/>
  <c r="W220" i="6"/>
  <c r="W220" i="8" s="1"/>
  <c r="Y220" i="8" s="1"/>
  <c r="W209" i="6"/>
  <c r="W209" i="8" s="1"/>
  <c r="W224" i="6"/>
  <c r="W224" i="8" s="1"/>
  <c r="Y224" i="8" s="1"/>
  <c r="W230" i="6"/>
  <c r="W230" i="8" s="1"/>
  <c r="W239" i="6"/>
  <c r="W239" i="8" s="1"/>
  <c r="Y239" i="8" s="1"/>
  <c r="W243" i="6"/>
  <c r="W243" i="8" s="1"/>
  <c r="W249" i="6"/>
  <c r="W249" i="8" s="1"/>
  <c r="Y249" i="8" s="1"/>
  <c r="W124" i="6"/>
  <c r="W124" i="8" s="1"/>
  <c r="Y124" i="8" s="1"/>
  <c r="W166" i="6"/>
  <c r="W145" i="6"/>
  <c r="W180" i="6"/>
  <c r="W156" i="6"/>
  <c r="W147" i="6"/>
  <c r="W144" i="6"/>
  <c r="W179" i="6"/>
  <c r="W213" i="6"/>
  <c r="W213" i="8" s="1"/>
  <c r="Y213" i="8" s="1"/>
  <c r="W226" i="6"/>
  <c r="W226" i="8" s="1"/>
  <c r="Y226" i="8" s="1"/>
  <c r="W231" i="6"/>
  <c r="W231" i="8" s="1"/>
  <c r="Y231" i="8" s="1"/>
  <c r="W233" i="6"/>
  <c r="W233" i="8" s="1"/>
  <c r="Y233" i="8" s="1"/>
  <c r="W242" i="6"/>
  <c r="W242" i="8" s="1"/>
  <c r="Y242" i="8" s="1"/>
  <c r="W253" i="6"/>
  <c r="W18" i="6"/>
  <c r="W18" i="8" s="1"/>
  <c r="W24" i="6"/>
  <c r="W24" i="8" s="1"/>
  <c r="Y24" i="8" s="1"/>
  <c r="W257" i="6"/>
  <c r="W257" i="8" s="1"/>
  <c r="Y257" i="8" s="1"/>
  <c r="W102" i="6"/>
  <c r="W102" i="8" s="1"/>
  <c r="Y102" i="8" s="1"/>
  <c r="W188" i="6"/>
  <c r="W97" i="6"/>
  <c r="W97" i="8" s="1"/>
  <c r="W251" i="6"/>
  <c r="W251" i="8" s="1"/>
  <c r="Y251" i="8" s="1"/>
  <c r="W63" i="6"/>
  <c r="W122" i="6"/>
  <c r="W122" i="8" s="1"/>
  <c r="Y122" i="8" s="1"/>
  <c r="W182" i="6"/>
  <c r="W194" i="6"/>
  <c r="W181" i="6"/>
  <c r="W206" i="6"/>
  <c r="W206" i="8" s="1"/>
  <c r="W229" i="6"/>
  <c r="W229" i="8" s="1"/>
  <c r="Y229" i="8" s="1"/>
  <c r="W225" i="6"/>
  <c r="W225" i="8" s="1"/>
  <c r="Y225" i="8" s="1"/>
  <c r="W218" i="6"/>
  <c r="W218" i="8" s="1"/>
  <c r="Y218" i="8" s="1"/>
  <c r="W252" i="6"/>
  <c r="W252" i="8" s="1"/>
  <c r="Y252" i="8" s="1"/>
  <c r="W254" i="6"/>
  <c r="W256" i="6"/>
  <c r="W256" i="8" s="1"/>
  <c r="Y256" i="8" s="1"/>
  <c r="W138" i="6"/>
  <c r="W138" i="8" s="1"/>
  <c r="Y138" i="8" s="1"/>
  <c r="G19" i="6"/>
  <c r="G19" i="8" s="1"/>
  <c r="G32" i="6"/>
  <c r="G32" i="8" s="1"/>
  <c r="G33" i="6"/>
  <c r="G33" i="8" s="1"/>
  <c r="G27" i="6"/>
  <c r="G27" i="8" s="1"/>
  <c r="G29" i="6"/>
  <c r="G29" i="8" s="1"/>
  <c r="G4" i="6"/>
  <c r="G4" i="8" s="1"/>
  <c r="G5" i="6"/>
  <c r="G5" i="8" s="1"/>
  <c r="G12" i="6"/>
  <c r="G12" i="8" s="1"/>
  <c r="G14" i="6"/>
  <c r="G14" i="8" s="1"/>
  <c r="G31" i="6"/>
  <c r="G31" i="8" s="1"/>
  <c r="G36" i="6"/>
  <c r="G36" i="8" s="1"/>
  <c r="G9" i="6"/>
  <c r="G9" i="8" s="1"/>
  <c r="G22" i="6"/>
  <c r="G22" i="8" s="1"/>
  <c r="G15" i="6"/>
  <c r="G15" i="8" s="1"/>
  <c r="G26" i="6"/>
  <c r="G26" i="8" s="1"/>
  <c r="G21" i="6"/>
  <c r="G21" i="8" s="1"/>
  <c r="G8" i="6"/>
  <c r="G8" i="8" s="1"/>
  <c r="G16" i="6"/>
  <c r="G16" i="8" s="1"/>
  <c r="G23" i="6"/>
  <c r="G23" i="8" s="1"/>
  <c r="G35" i="6"/>
  <c r="G35" i="8" s="1"/>
  <c r="G11" i="6"/>
  <c r="G11" i="8" s="1"/>
  <c r="G61" i="6"/>
  <c r="G41" i="6"/>
  <c r="G34" i="6"/>
  <c r="G34" i="8" s="1"/>
  <c r="G51" i="6"/>
  <c r="G51" i="8" s="1"/>
  <c r="G52" i="6"/>
  <c r="G52" i="8" s="1"/>
  <c r="G57" i="6"/>
  <c r="G65" i="6"/>
  <c r="G63" i="6"/>
  <c r="G63" i="8" s="1"/>
  <c r="G30" i="6"/>
  <c r="G30" i="8" s="1"/>
  <c r="G13" i="6"/>
  <c r="G13" i="8" s="1"/>
  <c r="G55" i="6"/>
  <c r="G55" i="8" s="1"/>
  <c r="G43" i="6"/>
  <c r="G43" i="8" s="1"/>
  <c r="G72" i="6"/>
  <c r="G72" i="8" s="1"/>
  <c r="G54" i="6"/>
  <c r="G54" i="8" s="1"/>
  <c r="G39" i="6"/>
  <c r="G38" i="6"/>
  <c r="G46" i="6"/>
  <c r="G64" i="6"/>
  <c r="G7" i="6"/>
  <c r="G7" i="8" s="1"/>
  <c r="G28" i="6"/>
  <c r="G28" i="8" s="1"/>
  <c r="G17" i="6"/>
  <c r="G17" i="8" s="1"/>
  <c r="G10" i="6"/>
  <c r="G10" i="8" s="1"/>
  <c r="G44" i="6"/>
  <c r="G58" i="6"/>
  <c r="G50" i="6"/>
  <c r="G50" i="8" s="1"/>
  <c r="G68" i="6"/>
  <c r="G68" i="8" s="1"/>
  <c r="G42" i="6"/>
  <c r="G60" i="6"/>
  <c r="G40" i="6"/>
  <c r="G40" i="8" s="1"/>
  <c r="G71" i="6"/>
  <c r="G71" i="8" s="1"/>
  <c r="G25" i="6"/>
  <c r="G25" i="8" s="1"/>
  <c r="G20" i="6"/>
  <c r="G20" i="8" s="1"/>
  <c r="G67" i="6"/>
  <c r="G67" i="8" s="1"/>
  <c r="G37" i="6"/>
  <c r="G49" i="6"/>
  <c r="G70" i="6"/>
  <c r="G70" i="8" s="1"/>
  <c r="G77" i="6"/>
  <c r="G77" i="8" s="1"/>
  <c r="G48" i="6"/>
  <c r="G85" i="6"/>
  <c r="G85" i="8" s="1"/>
  <c r="G81" i="6"/>
  <c r="G81" i="8" s="1"/>
  <c r="G255" i="6"/>
  <c r="G255" i="8" s="1"/>
  <c r="G90" i="6"/>
  <c r="G90" i="8" s="1"/>
  <c r="G95" i="6"/>
  <c r="G95" i="8" s="1"/>
  <c r="G99" i="6"/>
  <c r="G99" i="8" s="1"/>
  <c r="G100" i="6"/>
  <c r="G100" i="8" s="1"/>
  <c r="G116" i="6"/>
  <c r="G116" i="8" s="1"/>
  <c r="G135" i="6"/>
  <c r="G135" i="8" s="1"/>
  <c r="G56" i="6"/>
  <c r="G56" i="8" s="1"/>
  <c r="G69" i="6"/>
  <c r="G69" i="8" s="1"/>
  <c r="G66" i="6"/>
  <c r="G74" i="6"/>
  <c r="G74" i="8" s="1"/>
  <c r="G83" i="6"/>
  <c r="G83" i="8" s="1"/>
  <c r="G75" i="6"/>
  <c r="G75" i="8" s="1"/>
  <c r="G88" i="6"/>
  <c r="G88" i="8" s="1"/>
  <c r="G73" i="6"/>
  <c r="G73" i="8" s="1"/>
  <c r="G93" i="6"/>
  <c r="G93" i="8" s="1"/>
  <c r="G94" i="6"/>
  <c r="G94" i="8" s="1"/>
  <c r="G109" i="6"/>
  <c r="G109" i="8" s="1"/>
  <c r="G110" i="6"/>
  <c r="G110" i="8" s="1"/>
  <c r="G101" i="6"/>
  <c r="G101" i="8" s="1"/>
  <c r="G108" i="6"/>
  <c r="G108" i="8" s="1"/>
  <c r="G112" i="6"/>
  <c r="G112" i="8" s="1"/>
  <c r="G104" i="6"/>
  <c r="G104" i="8" s="1"/>
  <c r="G117" i="6"/>
  <c r="G117" i="8" s="1"/>
  <c r="G119" i="6"/>
  <c r="G119" i="8" s="1"/>
  <c r="G133" i="6"/>
  <c r="G133" i="8" s="1"/>
  <c r="G114" i="6"/>
  <c r="G114" i="8" s="1"/>
  <c r="G115" i="6"/>
  <c r="G115" i="8" s="1"/>
  <c r="G118" i="6"/>
  <c r="G118" i="8" s="1"/>
  <c r="G53" i="6"/>
  <c r="G47" i="6"/>
  <c r="G87" i="6"/>
  <c r="G87" i="8" s="1"/>
  <c r="G82" i="6"/>
  <c r="G82" i="8" s="1"/>
  <c r="G76" i="6"/>
  <c r="G76" i="8" s="1"/>
  <c r="G91" i="6"/>
  <c r="G91" i="8" s="1"/>
  <c r="G98" i="6"/>
  <c r="G98" i="8" s="1"/>
  <c r="G107" i="6"/>
  <c r="G107" i="8" s="1"/>
  <c r="G134" i="6"/>
  <c r="G134" i="8" s="1"/>
  <c r="G136" i="6"/>
  <c r="G136" i="8" s="1"/>
  <c r="G191" i="6"/>
  <c r="G192" i="6"/>
  <c r="G170" i="6"/>
  <c r="G186" i="6"/>
  <c r="G201" i="6"/>
  <c r="G45" i="6"/>
  <c r="G78" i="6"/>
  <c r="G78" i="8" s="1"/>
  <c r="G84" i="6"/>
  <c r="G84" i="8" s="1"/>
  <c r="G80" i="6"/>
  <c r="G80" i="8" s="1"/>
  <c r="G96" i="6"/>
  <c r="G96" i="8" s="1"/>
  <c r="G105" i="6"/>
  <c r="G105" i="8" s="1"/>
  <c r="G127" i="6"/>
  <c r="G127" i="8" s="1"/>
  <c r="G129" i="6"/>
  <c r="G129" i="8" s="1"/>
  <c r="G142" i="6"/>
  <c r="G142" i="8" s="1"/>
  <c r="G149" i="6"/>
  <c r="G126" i="6"/>
  <c r="G126" i="8" s="1"/>
  <c r="G176" i="6"/>
  <c r="G195" i="6"/>
  <c r="G155" i="6"/>
  <c r="G190" i="6"/>
  <c r="G62" i="6"/>
  <c r="G86" i="6"/>
  <c r="G86" i="8" s="1"/>
  <c r="G102" i="6"/>
  <c r="G102" i="8" s="1"/>
  <c r="G123" i="6"/>
  <c r="G123" i="8" s="1"/>
  <c r="G132" i="6"/>
  <c r="G132" i="8" s="1"/>
  <c r="G141" i="6"/>
  <c r="G141" i="8" s="1"/>
  <c r="G140" i="6"/>
  <c r="G140" i="8" s="1"/>
  <c r="G125" i="6"/>
  <c r="G125" i="8" s="1"/>
  <c r="G137" i="6"/>
  <c r="G137" i="8" s="1"/>
  <c r="G177" i="6"/>
  <c r="G185" i="6"/>
  <c r="G199" i="6"/>
  <c r="G244" i="6"/>
  <c r="G244" i="8" s="1"/>
  <c r="G79" i="6"/>
  <c r="G79" i="8" s="1"/>
  <c r="G97" i="6"/>
  <c r="G97" i="8" s="1"/>
  <c r="G103" i="6"/>
  <c r="G103" i="8" s="1"/>
  <c r="G128" i="6"/>
  <c r="G128" i="8" s="1"/>
  <c r="G138" i="6"/>
  <c r="G138" i="8" s="1"/>
  <c r="G197" i="6"/>
  <c r="G234" i="6"/>
  <c r="G234" i="8" s="1"/>
  <c r="G111" i="6"/>
  <c r="G111" i="8" s="1"/>
  <c r="G124" i="6"/>
  <c r="G124" i="8" s="1"/>
  <c r="G130" i="6"/>
  <c r="G130" i="8" s="1"/>
  <c r="G122" i="6"/>
  <c r="G122" i="8" s="1"/>
  <c r="G189" i="6"/>
  <c r="G160" i="6"/>
  <c r="G168" i="6"/>
  <c r="G163" i="6"/>
  <c r="G165" i="6"/>
  <c r="G162" i="6"/>
  <c r="G178" i="6"/>
  <c r="G172" i="6"/>
  <c r="G183" i="6"/>
  <c r="G151" i="6"/>
  <c r="G173" i="6"/>
  <c r="G198" i="6"/>
  <c r="G150" i="6"/>
  <c r="G184" i="6"/>
  <c r="G200" i="6"/>
  <c r="G193" i="6"/>
  <c r="G157" i="6"/>
  <c r="G175" i="6"/>
  <c r="G146" i="6"/>
  <c r="G174" i="6"/>
  <c r="G164" i="6"/>
  <c r="G159" i="6"/>
  <c r="G203" i="6"/>
  <c r="G203" i="8" s="1"/>
  <c r="G205" i="6"/>
  <c r="G205" i="8" s="1"/>
  <c r="G208" i="6"/>
  <c r="G208" i="8" s="1"/>
  <c r="G212" i="6"/>
  <c r="G212" i="8" s="1"/>
  <c r="G214" i="6"/>
  <c r="G214" i="8" s="1"/>
  <c r="G207" i="6"/>
  <c r="G207" i="8" s="1"/>
  <c r="G219" i="6"/>
  <c r="G219" i="8" s="1"/>
  <c r="G228" i="6"/>
  <c r="G228" i="8" s="1"/>
  <c r="G221" i="6"/>
  <c r="G221" i="8" s="1"/>
  <c r="G223" i="6"/>
  <c r="G223" i="8" s="1"/>
  <c r="G215" i="6"/>
  <c r="G215" i="8" s="1"/>
  <c r="G216" i="6"/>
  <c r="G216" i="8" s="1"/>
  <c r="G210" i="6"/>
  <c r="G210" i="8" s="1"/>
  <c r="G217" i="6"/>
  <c r="G217" i="8" s="1"/>
  <c r="G227" i="6"/>
  <c r="G227" i="8" s="1"/>
  <c r="G240" i="6"/>
  <c r="G240" i="8" s="1"/>
  <c r="G241" i="6"/>
  <c r="G241" i="8" s="1"/>
  <c r="G238" i="6"/>
  <c r="G238" i="8" s="1"/>
  <c r="G237" i="6"/>
  <c r="G237" i="8" s="1"/>
  <c r="G139" i="6"/>
  <c r="G139" i="8" s="1"/>
  <c r="G188" i="6"/>
  <c r="G235" i="6"/>
  <c r="G235" i="8" s="1"/>
  <c r="G246" i="6"/>
  <c r="G246" i="8" s="1"/>
  <c r="G245" i="6"/>
  <c r="G245" i="8" s="1"/>
  <c r="G247" i="6"/>
  <c r="G247" i="8" s="1"/>
  <c r="G248" i="6"/>
  <c r="G92" i="6"/>
  <c r="G92" i="8" s="1"/>
  <c r="G121" i="6"/>
  <c r="G121" i="8" s="1"/>
  <c r="G113" i="6"/>
  <c r="G113" i="8" s="1"/>
  <c r="G166" i="6"/>
  <c r="G145" i="6"/>
  <c r="G180" i="6"/>
  <c r="G156" i="6"/>
  <c r="G147" i="6"/>
  <c r="G182" i="6"/>
  <c r="G144" i="6"/>
  <c r="G179" i="6"/>
  <c r="G194" i="6"/>
  <c r="G181" i="6"/>
  <c r="G206" i="6"/>
  <c r="G206" i="8" s="1"/>
  <c r="G213" i="6"/>
  <c r="G213" i="8" s="1"/>
  <c r="G226" i="6"/>
  <c r="G226" i="8" s="1"/>
  <c r="G229" i="6"/>
  <c r="G229" i="8" s="1"/>
  <c r="G231" i="6"/>
  <c r="G231" i="8" s="1"/>
  <c r="G225" i="6"/>
  <c r="G225" i="8" s="1"/>
  <c r="G218" i="6"/>
  <c r="G218" i="8" s="1"/>
  <c r="G233" i="6"/>
  <c r="G233" i="8" s="1"/>
  <c r="G242" i="6"/>
  <c r="G242" i="8" s="1"/>
  <c r="G249" i="6"/>
  <c r="G249" i="8" s="1"/>
  <c r="G131" i="6"/>
  <c r="G131" i="8" s="1"/>
  <c r="G169" i="6"/>
  <c r="G196" i="6"/>
  <c r="G158" i="6"/>
  <c r="G171" i="6"/>
  <c r="G187" i="6"/>
  <c r="G154" i="6"/>
  <c r="G204" i="6"/>
  <c r="G204" i="8" s="1"/>
  <c r="G222" i="6"/>
  <c r="G222" i="8" s="1"/>
  <c r="G209" i="6"/>
  <c r="G209" i="8" s="1"/>
  <c r="G224" i="6"/>
  <c r="G224" i="8" s="1"/>
  <c r="G230" i="6"/>
  <c r="G230" i="8" s="1"/>
  <c r="G243" i="6"/>
  <c r="G243" i="8" s="1"/>
  <c r="G253" i="6"/>
  <c r="G18" i="6"/>
  <c r="G18" i="8" s="1"/>
  <c r="G24" i="6"/>
  <c r="G24" i="8" s="1"/>
  <c r="G257" i="6"/>
  <c r="G257" i="8" s="1"/>
  <c r="G89" i="6"/>
  <c r="G89" i="8" s="1"/>
  <c r="G153" i="6"/>
  <c r="G236" i="6"/>
  <c r="G236" i="8" s="1"/>
  <c r="G232" i="6"/>
  <c r="G232" i="8" s="1"/>
  <c r="G250" i="6"/>
  <c r="G250" i="8" s="1"/>
  <c r="G120" i="6"/>
  <c r="G120" i="8" s="1"/>
  <c r="G152" i="6"/>
  <c r="G161" i="6"/>
  <c r="G167" i="6"/>
  <c r="G202" i="6"/>
  <c r="G143" i="6"/>
  <c r="G211" i="6"/>
  <c r="G211" i="8" s="1"/>
  <c r="G220" i="6"/>
  <c r="G220" i="8" s="1"/>
  <c r="G239" i="6"/>
  <c r="G239" i="8" s="1"/>
  <c r="G252" i="6"/>
  <c r="G252" i="8" s="1"/>
  <c r="G254" i="6"/>
  <c r="G256" i="6"/>
  <c r="G256" i="8" s="1"/>
  <c r="G106" i="6"/>
  <c r="G106" i="8" s="1"/>
  <c r="G148" i="6"/>
  <c r="G251" i="6"/>
  <c r="G251" i="8" s="1"/>
  <c r="E30" i="6"/>
  <c r="E30" i="8" s="1"/>
  <c r="E15" i="6"/>
  <c r="E15" i="8" s="1"/>
  <c r="E26" i="6"/>
  <c r="E26" i="8" s="1"/>
  <c r="I26" i="8" s="1"/>
  <c r="E5" i="6"/>
  <c r="E5" i="8" s="1"/>
  <c r="E7" i="6"/>
  <c r="E7" i="8" s="1"/>
  <c r="E28" i="6"/>
  <c r="E28" i="8" s="1"/>
  <c r="E12" i="6"/>
  <c r="E12" i="8" s="1"/>
  <c r="E14" i="6"/>
  <c r="E14" i="8" s="1"/>
  <c r="I14" i="8" s="1"/>
  <c r="E34" i="6"/>
  <c r="E34" i="8" s="1"/>
  <c r="E4" i="6"/>
  <c r="E4" i="8" s="1"/>
  <c r="E27" i="6"/>
  <c r="E27" i="8" s="1"/>
  <c r="E17" i="6"/>
  <c r="E17" i="8" s="1"/>
  <c r="I17" i="8" s="1"/>
  <c r="E32" i="6"/>
  <c r="E32" i="8" s="1"/>
  <c r="E25" i="6"/>
  <c r="E25" i="8" s="1"/>
  <c r="E13" i="6"/>
  <c r="E13" i="8" s="1"/>
  <c r="E20" i="6"/>
  <c r="E20" i="8" s="1"/>
  <c r="I20" i="8" s="1"/>
  <c r="E10" i="6"/>
  <c r="E10" i="8" s="1"/>
  <c r="E9" i="6"/>
  <c r="E9" i="8" s="1"/>
  <c r="E35" i="6"/>
  <c r="E35" i="8" s="1"/>
  <c r="E61" i="6"/>
  <c r="E44" i="6"/>
  <c r="E44" i="8" s="1"/>
  <c r="E53" i="6"/>
  <c r="E53" i="8" s="1"/>
  <c r="E58" i="6"/>
  <c r="E50" i="6"/>
  <c r="E33" i="6"/>
  <c r="E33" i="8" s="1"/>
  <c r="E8" i="6"/>
  <c r="E8" i="8" s="1"/>
  <c r="E23" i="6"/>
  <c r="E23" i="8" s="1"/>
  <c r="E11" i="6"/>
  <c r="E11" i="8" s="1"/>
  <c r="E56" i="6"/>
  <c r="E56" i="8" s="1"/>
  <c r="E16" i="6"/>
  <c r="E16" i="8" s="1"/>
  <c r="E52" i="6"/>
  <c r="E63" i="6"/>
  <c r="E62" i="6"/>
  <c r="E48" i="6"/>
  <c r="E48" i="8" s="1"/>
  <c r="E47" i="6"/>
  <c r="E87" i="6"/>
  <c r="E87" i="8" s="1"/>
  <c r="E43" i="6"/>
  <c r="E43" i="8" s="1"/>
  <c r="E54" i="6"/>
  <c r="E54" i="8" s="1"/>
  <c r="E38" i="6"/>
  <c r="E64" i="6"/>
  <c r="E69" i="6"/>
  <c r="E69" i="8" s="1"/>
  <c r="E45" i="6"/>
  <c r="E66" i="6"/>
  <c r="E66" i="8" s="1"/>
  <c r="E74" i="6"/>
  <c r="E74" i="8" s="1"/>
  <c r="E57" i="6"/>
  <c r="E57" i="8" s="1"/>
  <c r="E42" i="6"/>
  <c r="E42" i="8" s="1"/>
  <c r="E40" i="6"/>
  <c r="E82" i="6"/>
  <c r="E82" i="8" s="1"/>
  <c r="I82" i="8" s="1"/>
  <c r="E76" i="6"/>
  <c r="E76" i="8" s="1"/>
  <c r="E86" i="6"/>
  <c r="E86" i="8" s="1"/>
  <c r="E91" i="6"/>
  <c r="E91" i="8" s="1"/>
  <c r="E92" i="6"/>
  <c r="E92" i="8" s="1"/>
  <c r="I92" i="8" s="1"/>
  <c r="E98" i="6"/>
  <c r="E98" i="8" s="1"/>
  <c r="E102" i="6"/>
  <c r="E102" i="8" s="1"/>
  <c r="E107" i="6"/>
  <c r="E107" i="8" s="1"/>
  <c r="E111" i="6"/>
  <c r="E111" i="8" s="1"/>
  <c r="E134" i="6"/>
  <c r="E134" i="8" s="1"/>
  <c r="E31" i="6"/>
  <c r="E31" i="8" s="1"/>
  <c r="E41" i="6"/>
  <c r="E39" i="6"/>
  <c r="E67" i="6"/>
  <c r="E67" i="8" s="1"/>
  <c r="E49" i="6"/>
  <c r="E49" i="8" s="1"/>
  <c r="E78" i="6"/>
  <c r="E78" i="8" s="1"/>
  <c r="E79" i="6"/>
  <c r="E79" i="8" s="1"/>
  <c r="E84" i="6"/>
  <c r="E84" i="8" s="1"/>
  <c r="E89" i="6"/>
  <c r="E89" i="8" s="1"/>
  <c r="E80" i="6"/>
  <c r="E80" i="8" s="1"/>
  <c r="E97" i="6"/>
  <c r="E97" i="8" s="1"/>
  <c r="E96" i="6"/>
  <c r="E96" i="8" s="1"/>
  <c r="E103" i="6"/>
  <c r="E103" i="8" s="1"/>
  <c r="E105" i="6"/>
  <c r="E105" i="8" s="1"/>
  <c r="E106" i="6"/>
  <c r="E106" i="8" s="1"/>
  <c r="E127" i="6"/>
  <c r="E127" i="8" s="1"/>
  <c r="E128" i="6"/>
  <c r="E128" i="8" s="1"/>
  <c r="E129" i="6"/>
  <c r="E129" i="8" s="1"/>
  <c r="E139" i="6"/>
  <c r="E139" i="8" s="1"/>
  <c r="E142" i="6"/>
  <c r="E142" i="8" s="1"/>
  <c r="E138" i="6"/>
  <c r="E138" i="8" s="1"/>
  <c r="E51" i="6"/>
  <c r="E68" i="6"/>
  <c r="E68" i="8" s="1"/>
  <c r="E255" i="6"/>
  <c r="E255" i="8" s="1"/>
  <c r="E95" i="6"/>
  <c r="E95" i="8" s="1"/>
  <c r="E100" i="6"/>
  <c r="E100" i="8" s="1"/>
  <c r="E135" i="6"/>
  <c r="E135" i="8" s="1"/>
  <c r="E121" i="6"/>
  <c r="E121" i="8" s="1"/>
  <c r="E123" i="6"/>
  <c r="E123" i="8" s="1"/>
  <c r="E124" i="6"/>
  <c r="E124" i="8" s="1"/>
  <c r="E132" i="6"/>
  <c r="E132" i="8" s="1"/>
  <c r="I132" i="8" s="1"/>
  <c r="E120" i="6"/>
  <c r="E120" i="8" s="1"/>
  <c r="E141" i="6"/>
  <c r="E141" i="8" s="1"/>
  <c r="E130" i="6"/>
  <c r="E130" i="8" s="1"/>
  <c r="E140" i="6"/>
  <c r="E140" i="8" s="1"/>
  <c r="E113" i="6"/>
  <c r="E113" i="8" s="1"/>
  <c r="E125" i="6"/>
  <c r="E125" i="8" s="1"/>
  <c r="E122" i="6"/>
  <c r="E122" i="8" s="1"/>
  <c r="E137" i="6"/>
  <c r="E137" i="8" s="1"/>
  <c r="E131" i="6"/>
  <c r="E131" i="8" s="1"/>
  <c r="E177" i="6"/>
  <c r="E189" i="6"/>
  <c r="E185" i="6"/>
  <c r="E152" i="6"/>
  <c r="E199" i="6"/>
  <c r="E19" i="6"/>
  <c r="E19" i="8" s="1"/>
  <c r="E29" i="6"/>
  <c r="E29" i="8" s="1"/>
  <c r="E72" i="6"/>
  <c r="E72" i="8" s="1"/>
  <c r="E70" i="6"/>
  <c r="E70" i="8" s="1"/>
  <c r="E77" i="6"/>
  <c r="E77" i="8" s="1"/>
  <c r="E83" i="6"/>
  <c r="E83" i="8" s="1"/>
  <c r="E75" i="6"/>
  <c r="E75" i="8" s="1"/>
  <c r="E73" i="6"/>
  <c r="E73" i="8" s="1"/>
  <c r="E94" i="6"/>
  <c r="E94" i="8" s="1"/>
  <c r="E110" i="6"/>
  <c r="E110" i="8" s="1"/>
  <c r="E108" i="6"/>
  <c r="E108" i="8" s="1"/>
  <c r="E104" i="6"/>
  <c r="E104" i="8" s="1"/>
  <c r="E119" i="6"/>
  <c r="E119" i="8" s="1"/>
  <c r="E114" i="6"/>
  <c r="E114" i="8" s="1"/>
  <c r="E118" i="6"/>
  <c r="E118" i="8" s="1"/>
  <c r="E153" i="6"/>
  <c r="E148" i="6"/>
  <c r="E197" i="6"/>
  <c r="E188" i="6"/>
  <c r="E22" i="6"/>
  <c r="E22" i="8" s="1"/>
  <c r="E65" i="6"/>
  <c r="E90" i="6"/>
  <c r="E90" i="8" s="1"/>
  <c r="E191" i="6"/>
  <c r="E192" i="6"/>
  <c r="E186" i="6"/>
  <c r="E160" i="6"/>
  <c r="E168" i="6"/>
  <c r="E161" i="6"/>
  <c r="E163" i="6"/>
  <c r="E166" i="6"/>
  <c r="E165" i="6"/>
  <c r="E167" i="6"/>
  <c r="E162" i="6"/>
  <c r="E145" i="6"/>
  <c r="E178" i="6"/>
  <c r="E169" i="6"/>
  <c r="E172" i="6"/>
  <c r="E180" i="6"/>
  <c r="E183" i="6"/>
  <c r="E196" i="6"/>
  <c r="E151" i="6"/>
  <c r="E156" i="6"/>
  <c r="E173" i="6"/>
  <c r="E158" i="6"/>
  <c r="E198" i="6"/>
  <c r="E147" i="6"/>
  <c r="E150" i="6"/>
  <c r="E171" i="6"/>
  <c r="E184" i="6"/>
  <c r="E182" i="6"/>
  <c r="E200" i="6"/>
  <c r="E202" i="6"/>
  <c r="E193" i="6"/>
  <c r="E144" i="6"/>
  <c r="E157" i="6"/>
  <c r="E143" i="6"/>
  <c r="E175" i="6"/>
  <c r="E179" i="6"/>
  <c r="E146" i="6"/>
  <c r="E187" i="6"/>
  <c r="E174" i="6"/>
  <c r="E194" i="6"/>
  <c r="E164" i="6"/>
  <c r="E154" i="6"/>
  <c r="E159" i="6"/>
  <c r="E181" i="6"/>
  <c r="E203" i="6"/>
  <c r="E203" i="8" s="1"/>
  <c r="E204" i="6"/>
  <c r="E204" i="8" s="1"/>
  <c r="E205" i="6"/>
  <c r="E205" i="8" s="1"/>
  <c r="E206" i="6"/>
  <c r="E206" i="8" s="1"/>
  <c r="E208" i="6"/>
  <c r="E208" i="8" s="1"/>
  <c r="E211" i="6"/>
  <c r="E211" i="8" s="1"/>
  <c r="E212" i="6"/>
  <c r="E212" i="8" s="1"/>
  <c r="E213" i="6"/>
  <c r="E213" i="8" s="1"/>
  <c r="E214" i="6"/>
  <c r="E214" i="8" s="1"/>
  <c r="E207" i="6"/>
  <c r="E207" i="8" s="1"/>
  <c r="E226" i="6"/>
  <c r="E226" i="8" s="1"/>
  <c r="E219" i="6"/>
  <c r="E219" i="8" s="1"/>
  <c r="I219" i="8" s="1"/>
  <c r="E222" i="6"/>
  <c r="E222" i="8" s="1"/>
  <c r="E228" i="6"/>
  <c r="E228" i="8" s="1"/>
  <c r="E229" i="6"/>
  <c r="E229" i="8" s="1"/>
  <c r="E221" i="6"/>
  <c r="E221" i="8" s="1"/>
  <c r="E220" i="6"/>
  <c r="E220" i="8" s="1"/>
  <c r="E223" i="6"/>
  <c r="E223" i="8" s="1"/>
  <c r="E231" i="6"/>
  <c r="E231" i="8" s="1"/>
  <c r="E215" i="6"/>
  <c r="E215" i="8" s="1"/>
  <c r="E209" i="6"/>
  <c r="E209" i="8" s="1"/>
  <c r="E216" i="6"/>
  <c r="E216" i="8" s="1"/>
  <c r="E225" i="6"/>
  <c r="E225" i="8" s="1"/>
  <c r="E210" i="6"/>
  <c r="E210" i="8" s="1"/>
  <c r="E224" i="6"/>
  <c r="E224" i="8" s="1"/>
  <c r="E217" i="6"/>
  <c r="E217" i="8" s="1"/>
  <c r="E218" i="6"/>
  <c r="E218" i="8" s="1"/>
  <c r="E227" i="6"/>
  <c r="E227" i="8" s="1"/>
  <c r="I227" i="8" s="1"/>
  <c r="E230" i="6"/>
  <c r="E230" i="8" s="1"/>
  <c r="E239" i="6"/>
  <c r="E239" i="8" s="1"/>
  <c r="E240" i="6"/>
  <c r="E240" i="8" s="1"/>
  <c r="E233" i="6"/>
  <c r="E233" i="8" s="1"/>
  <c r="E241" i="6"/>
  <c r="E241" i="8" s="1"/>
  <c r="E243" i="6"/>
  <c r="E243" i="8" s="1"/>
  <c r="E238" i="6"/>
  <c r="E238" i="8" s="1"/>
  <c r="E242" i="6"/>
  <c r="E242" i="8" s="1"/>
  <c r="I242" i="8" s="1"/>
  <c r="E237" i="6"/>
  <c r="E237" i="8" s="1"/>
  <c r="E21" i="6"/>
  <c r="E21" i="8" s="1"/>
  <c r="E55" i="6"/>
  <c r="E88" i="6"/>
  <c r="E88" i="8" s="1"/>
  <c r="E109" i="6"/>
  <c r="E109" i="8" s="1"/>
  <c r="E112" i="6"/>
  <c r="E112" i="8" s="1"/>
  <c r="E133" i="6"/>
  <c r="E133" i="8" s="1"/>
  <c r="E126" i="6"/>
  <c r="E126" i="8" s="1"/>
  <c r="I126" i="8" s="1"/>
  <c r="E195" i="6"/>
  <c r="E190" i="6"/>
  <c r="E236" i="6"/>
  <c r="E236" i="8" s="1"/>
  <c r="E232" i="6"/>
  <c r="E232" i="8" s="1"/>
  <c r="I232" i="8" s="1"/>
  <c r="E235" i="6"/>
  <c r="E235" i="8" s="1"/>
  <c r="E71" i="6"/>
  <c r="E71" i="8" s="1"/>
  <c r="E99" i="6"/>
  <c r="E99" i="8" s="1"/>
  <c r="E136" i="6"/>
  <c r="E136" i="8" s="1"/>
  <c r="E170" i="6"/>
  <c r="E201" i="6"/>
  <c r="E37" i="6"/>
  <c r="E93" i="6"/>
  <c r="E93" i="8" s="1"/>
  <c r="E101" i="6"/>
  <c r="E101" i="8" s="1"/>
  <c r="E115" i="6"/>
  <c r="E115" i="8" s="1"/>
  <c r="E176" i="6"/>
  <c r="E251" i="6"/>
  <c r="E251" i="8" s="1"/>
  <c r="E36" i="6"/>
  <c r="E36" i="8" s="1"/>
  <c r="E81" i="6"/>
  <c r="E81" i="8" s="1"/>
  <c r="I81" i="8" s="1"/>
  <c r="E116" i="6"/>
  <c r="E116" i="8" s="1"/>
  <c r="E244" i="6"/>
  <c r="E244" i="8" s="1"/>
  <c r="E253" i="6"/>
  <c r="E18" i="6"/>
  <c r="E18" i="8" s="1"/>
  <c r="E252" i="6"/>
  <c r="E252" i="8" s="1"/>
  <c r="E24" i="6"/>
  <c r="E24" i="8" s="1"/>
  <c r="E254" i="6"/>
  <c r="E257" i="6"/>
  <c r="E257" i="8" s="1"/>
  <c r="E256" i="6"/>
  <c r="E256" i="8" s="1"/>
  <c r="E60" i="6"/>
  <c r="E249" i="6"/>
  <c r="E249" i="8" s="1"/>
  <c r="E46" i="6"/>
  <c r="E149" i="6"/>
  <c r="E155" i="6"/>
  <c r="E245" i="6"/>
  <c r="E245" i="8" s="1"/>
  <c r="E85" i="6"/>
  <c r="E85" i="8" s="1"/>
  <c r="E117" i="6"/>
  <c r="E117" i="8" s="1"/>
  <c r="E234" i="6"/>
  <c r="E234" i="8" s="1"/>
  <c r="I234" i="8" s="1"/>
  <c r="E246" i="6"/>
  <c r="E250" i="6"/>
  <c r="E250" i="8" s="1"/>
  <c r="E248" i="6"/>
  <c r="E247" i="6"/>
  <c r="E247" i="8" s="1"/>
  <c r="L4" i="6"/>
  <c r="L4" i="8" s="1"/>
  <c r="L30" i="6"/>
  <c r="L30" i="8" s="1"/>
  <c r="L15" i="6"/>
  <c r="L15" i="8" s="1"/>
  <c r="L31" i="6"/>
  <c r="L31" i="8" s="1"/>
  <c r="L5" i="6"/>
  <c r="L5" i="8" s="1"/>
  <c r="L7" i="6"/>
  <c r="L7" i="8" s="1"/>
  <c r="L28" i="6"/>
  <c r="L28" i="8" s="1"/>
  <c r="L12" i="6"/>
  <c r="L12" i="8" s="1"/>
  <c r="L14" i="6"/>
  <c r="L14" i="8" s="1"/>
  <c r="L34" i="6"/>
  <c r="L34" i="8" s="1"/>
  <c r="N34" i="8" s="1"/>
  <c r="L32" i="6"/>
  <c r="L32" i="8" s="1"/>
  <c r="L21" i="6"/>
  <c r="L21" i="8" s="1"/>
  <c r="L25" i="6"/>
  <c r="L25" i="8" s="1"/>
  <c r="L13" i="6"/>
  <c r="L13" i="8" s="1"/>
  <c r="L17" i="6"/>
  <c r="L17" i="8" s="1"/>
  <c r="L19" i="6"/>
  <c r="L19" i="8" s="1"/>
  <c r="L29" i="6"/>
  <c r="L29" i="8" s="1"/>
  <c r="L22" i="6"/>
  <c r="L22" i="8" s="1"/>
  <c r="L23" i="6"/>
  <c r="L23" i="8" s="1"/>
  <c r="L35" i="6"/>
  <c r="L35" i="8" s="1"/>
  <c r="L10" i="6"/>
  <c r="L10" i="8" s="1"/>
  <c r="L11" i="6"/>
  <c r="L11" i="8" s="1"/>
  <c r="L53" i="6"/>
  <c r="L55" i="6"/>
  <c r="L50" i="6"/>
  <c r="L26" i="6"/>
  <c r="L26" i="8" s="1"/>
  <c r="L27" i="6"/>
  <c r="L27" i="8" s="1"/>
  <c r="L36" i="6"/>
  <c r="L36" i="8" s="1"/>
  <c r="L8" i="6"/>
  <c r="L8" i="8" s="1"/>
  <c r="L20" i="6"/>
  <c r="L20" i="8" s="1"/>
  <c r="L16" i="6"/>
  <c r="L16" i="8" s="1"/>
  <c r="L44" i="6"/>
  <c r="L56" i="6"/>
  <c r="L58" i="6"/>
  <c r="L58" i="8" s="1"/>
  <c r="L33" i="6"/>
  <c r="L33" i="8" s="1"/>
  <c r="L51" i="6"/>
  <c r="L65" i="6"/>
  <c r="L65" i="8" s="1"/>
  <c r="L62" i="6"/>
  <c r="L62" i="8" s="1"/>
  <c r="L48" i="6"/>
  <c r="L48" i="8" s="1"/>
  <c r="L47" i="6"/>
  <c r="L47" i="8" s="1"/>
  <c r="L87" i="6"/>
  <c r="L87" i="8" s="1"/>
  <c r="L61" i="6"/>
  <c r="L61" i="8" s="1"/>
  <c r="L41" i="6"/>
  <c r="L57" i="6"/>
  <c r="L57" i="8" s="1"/>
  <c r="L72" i="6"/>
  <c r="L72" i="8" s="1"/>
  <c r="L39" i="6"/>
  <c r="L39" i="8" s="1"/>
  <c r="L46" i="6"/>
  <c r="L69" i="6"/>
  <c r="L69" i="8" s="1"/>
  <c r="L45" i="6"/>
  <c r="L45" i="8" s="1"/>
  <c r="L66" i="6"/>
  <c r="L66" i="8" s="1"/>
  <c r="L74" i="6"/>
  <c r="L74" i="8" s="1"/>
  <c r="L9" i="6"/>
  <c r="L9" i="8" s="1"/>
  <c r="L52" i="6"/>
  <c r="L68" i="6"/>
  <c r="L68" i="8" s="1"/>
  <c r="L60" i="6"/>
  <c r="L71" i="6"/>
  <c r="L71" i="8" s="1"/>
  <c r="L82" i="6"/>
  <c r="L82" i="8" s="1"/>
  <c r="L76" i="6"/>
  <c r="L76" i="8" s="1"/>
  <c r="L86" i="6"/>
  <c r="L86" i="8" s="1"/>
  <c r="L91" i="6"/>
  <c r="L91" i="8" s="1"/>
  <c r="L92" i="6"/>
  <c r="L92" i="8" s="1"/>
  <c r="L98" i="6"/>
  <c r="L98" i="8" s="1"/>
  <c r="L102" i="6"/>
  <c r="L102" i="8" s="1"/>
  <c r="L107" i="6"/>
  <c r="L107" i="8" s="1"/>
  <c r="L111" i="6"/>
  <c r="L111" i="8" s="1"/>
  <c r="L134" i="6"/>
  <c r="L134" i="8" s="1"/>
  <c r="L63" i="6"/>
  <c r="L54" i="6"/>
  <c r="L54" i="8" s="1"/>
  <c r="L64" i="6"/>
  <c r="L37" i="6"/>
  <c r="L37" i="8" s="1"/>
  <c r="L70" i="6"/>
  <c r="L70" i="8" s="1"/>
  <c r="L77" i="6"/>
  <c r="L77" i="8" s="1"/>
  <c r="N77" i="8" s="1"/>
  <c r="L78" i="6"/>
  <c r="L78" i="8" s="1"/>
  <c r="L79" i="6"/>
  <c r="L79" i="8" s="1"/>
  <c r="L84" i="6"/>
  <c r="L84" i="8" s="1"/>
  <c r="L89" i="6"/>
  <c r="L89" i="8" s="1"/>
  <c r="L80" i="6"/>
  <c r="L80" i="8" s="1"/>
  <c r="L97" i="6"/>
  <c r="L97" i="8" s="1"/>
  <c r="L96" i="6"/>
  <c r="L96" i="8" s="1"/>
  <c r="L103" i="6"/>
  <c r="L103" i="8" s="1"/>
  <c r="L105" i="6"/>
  <c r="L105" i="8" s="1"/>
  <c r="N105" i="8" s="1"/>
  <c r="L106" i="6"/>
  <c r="L106" i="8" s="1"/>
  <c r="L127" i="6"/>
  <c r="L127" i="8" s="1"/>
  <c r="L128" i="6"/>
  <c r="L128" i="8" s="1"/>
  <c r="L129" i="6"/>
  <c r="L129" i="8" s="1"/>
  <c r="L139" i="6"/>
  <c r="L139" i="8" s="1"/>
  <c r="L142" i="6"/>
  <c r="L142" i="8" s="1"/>
  <c r="L138" i="6"/>
  <c r="L138" i="8" s="1"/>
  <c r="L42" i="6"/>
  <c r="L42" i="8" s="1"/>
  <c r="L85" i="6"/>
  <c r="L85" i="8" s="1"/>
  <c r="L81" i="6"/>
  <c r="L81" i="8" s="1"/>
  <c r="L90" i="6"/>
  <c r="L90" i="8" s="1"/>
  <c r="L99" i="6"/>
  <c r="L99" i="8" s="1"/>
  <c r="L116" i="6"/>
  <c r="L116" i="8" s="1"/>
  <c r="L121" i="6"/>
  <c r="L121" i="8" s="1"/>
  <c r="L123" i="6"/>
  <c r="L123" i="8" s="1"/>
  <c r="L124" i="6"/>
  <c r="L124" i="8" s="1"/>
  <c r="L132" i="6"/>
  <c r="L132" i="8" s="1"/>
  <c r="L120" i="6"/>
  <c r="L120" i="8" s="1"/>
  <c r="L141" i="6"/>
  <c r="L141" i="8" s="1"/>
  <c r="L130" i="6"/>
  <c r="L130" i="8" s="1"/>
  <c r="L140" i="6"/>
  <c r="L140" i="8" s="1"/>
  <c r="L113" i="6"/>
  <c r="L113" i="8" s="1"/>
  <c r="L125" i="6"/>
  <c r="L125" i="8" s="1"/>
  <c r="L122" i="6"/>
  <c r="L122" i="8" s="1"/>
  <c r="L137" i="6"/>
  <c r="L137" i="8" s="1"/>
  <c r="L131" i="6"/>
  <c r="L131" i="8" s="1"/>
  <c r="L177" i="6"/>
  <c r="L189" i="6"/>
  <c r="L185" i="6"/>
  <c r="L152" i="6"/>
  <c r="L199" i="6"/>
  <c r="L38" i="6"/>
  <c r="L67" i="6"/>
  <c r="L67" i="8" s="1"/>
  <c r="L88" i="6"/>
  <c r="L88" i="8" s="1"/>
  <c r="L93" i="6"/>
  <c r="L93" i="8" s="1"/>
  <c r="L109" i="6"/>
  <c r="L109" i="8" s="1"/>
  <c r="L101" i="6"/>
  <c r="L101" i="8" s="1"/>
  <c r="L112" i="6"/>
  <c r="L112" i="8" s="1"/>
  <c r="L117" i="6"/>
  <c r="L117" i="8" s="1"/>
  <c r="L133" i="6"/>
  <c r="L133" i="8" s="1"/>
  <c r="L115" i="6"/>
  <c r="L115" i="8" s="1"/>
  <c r="L153" i="6"/>
  <c r="L148" i="6"/>
  <c r="L197" i="6"/>
  <c r="L188" i="6"/>
  <c r="L40" i="6"/>
  <c r="L95" i="6"/>
  <c r="L95" i="8" s="1"/>
  <c r="L100" i="6"/>
  <c r="L100" i="8" s="1"/>
  <c r="L136" i="6"/>
  <c r="L136" i="8" s="1"/>
  <c r="L170" i="6"/>
  <c r="L168" i="6"/>
  <c r="L161" i="6"/>
  <c r="L163" i="6"/>
  <c r="L166" i="6"/>
  <c r="L165" i="6"/>
  <c r="L167" i="6"/>
  <c r="L162" i="6"/>
  <c r="L145" i="6"/>
  <c r="L178" i="6"/>
  <c r="L169" i="6"/>
  <c r="L172" i="6"/>
  <c r="L180" i="6"/>
  <c r="L183" i="6"/>
  <c r="L196" i="6"/>
  <c r="L151" i="6"/>
  <c r="L156" i="6"/>
  <c r="L173" i="6"/>
  <c r="L158" i="6"/>
  <c r="L198" i="6"/>
  <c r="L147" i="6"/>
  <c r="L150" i="6"/>
  <c r="L171" i="6"/>
  <c r="L184" i="6"/>
  <c r="L182" i="6"/>
  <c r="L200" i="6"/>
  <c r="L202" i="6"/>
  <c r="L193" i="6"/>
  <c r="L144" i="6"/>
  <c r="L157" i="6"/>
  <c r="L143" i="6"/>
  <c r="L175" i="6"/>
  <c r="L179" i="6"/>
  <c r="L146" i="6"/>
  <c r="L187" i="6"/>
  <c r="L174" i="6"/>
  <c r="L194" i="6"/>
  <c r="L164" i="6"/>
  <c r="L154" i="6"/>
  <c r="L159" i="6"/>
  <c r="L181" i="6"/>
  <c r="L203" i="6"/>
  <c r="L203" i="8" s="1"/>
  <c r="L204" i="6"/>
  <c r="L204" i="8" s="1"/>
  <c r="L205" i="6"/>
  <c r="L205" i="8" s="1"/>
  <c r="L206" i="6"/>
  <c r="L206" i="8" s="1"/>
  <c r="L208" i="6"/>
  <c r="L208" i="8" s="1"/>
  <c r="L211" i="6"/>
  <c r="L211" i="8" s="1"/>
  <c r="L212" i="6"/>
  <c r="L212" i="8" s="1"/>
  <c r="L213" i="6"/>
  <c r="L213" i="8" s="1"/>
  <c r="L214" i="6"/>
  <c r="L214" i="8" s="1"/>
  <c r="N214" i="8" s="1"/>
  <c r="L207" i="6"/>
  <c r="L207" i="8" s="1"/>
  <c r="L226" i="6"/>
  <c r="L226" i="8" s="1"/>
  <c r="L219" i="6"/>
  <c r="L219" i="8" s="1"/>
  <c r="L222" i="6"/>
  <c r="L222" i="8" s="1"/>
  <c r="N222" i="8" s="1"/>
  <c r="L228" i="6"/>
  <c r="L228" i="8" s="1"/>
  <c r="L229" i="6"/>
  <c r="L229" i="8" s="1"/>
  <c r="L221" i="6"/>
  <c r="L221" i="8" s="1"/>
  <c r="L220" i="6"/>
  <c r="L220" i="8" s="1"/>
  <c r="L223" i="6"/>
  <c r="L223" i="8" s="1"/>
  <c r="L231" i="6"/>
  <c r="L231" i="8" s="1"/>
  <c r="L215" i="6"/>
  <c r="L215" i="8" s="1"/>
  <c r="L209" i="6"/>
  <c r="L209" i="8" s="1"/>
  <c r="L216" i="6"/>
  <c r="L216" i="8" s="1"/>
  <c r="L225" i="6"/>
  <c r="L225" i="8" s="1"/>
  <c r="L210" i="6"/>
  <c r="L210" i="8" s="1"/>
  <c r="L224" i="6"/>
  <c r="L224" i="8" s="1"/>
  <c r="L217" i="6"/>
  <c r="L217" i="8" s="1"/>
  <c r="L218" i="6"/>
  <c r="L218" i="8" s="1"/>
  <c r="L227" i="6"/>
  <c r="L227" i="8" s="1"/>
  <c r="L230" i="6"/>
  <c r="L230" i="8" s="1"/>
  <c r="N230" i="8" s="1"/>
  <c r="L239" i="6"/>
  <c r="L239" i="8" s="1"/>
  <c r="L240" i="6"/>
  <c r="L240" i="8" s="1"/>
  <c r="L233" i="6"/>
  <c r="L233" i="8" s="1"/>
  <c r="L241" i="6"/>
  <c r="L241" i="8" s="1"/>
  <c r="L243" i="6"/>
  <c r="L243" i="8" s="1"/>
  <c r="L238" i="6"/>
  <c r="L238" i="8" s="1"/>
  <c r="L242" i="6"/>
  <c r="L242" i="8" s="1"/>
  <c r="L237" i="6"/>
  <c r="L237" i="8" s="1"/>
  <c r="L43" i="6"/>
  <c r="L49" i="6"/>
  <c r="L49" i="8" s="1"/>
  <c r="L73" i="6"/>
  <c r="L73" i="8" s="1"/>
  <c r="L108" i="6"/>
  <c r="L108" i="8" s="1"/>
  <c r="L119" i="6"/>
  <c r="L119" i="8" s="1"/>
  <c r="L118" i="6"/>
  <c r="L118" i="8" s="1"/>
  <c r="L149" i="6"/>
  <c r="L176" i="6"/>
  <c r="L155" i="6"/>
  <c r="L201" i="6"/>
  <c r="L236" i="6"/>
  <c r="L236" i="8" s="1"/>
  <c r="L232" i="6"/>
  <c r="L232" i="8" s="1"/>
  <c r="L235" i="6"/>
  <c r="L235" i="8" s="1"/>
  <c r="L255" i="6"/>
  <c r="L255" i="8" s="1"/>
  <c r="L186" i="6"/>
  <c r="L244" i="6"/>
  <c r="L244" i="8" s="1"/>
  <c r="L83" i="6"/>
  <c r="L83" i="8" s="1"/>
  <c r="L75" i="6"/>
  <c r="L75" i="8" s="1"/>
  <c r="L104" i="6"/>
  <c r="L104" i="8" s="1"/>
  <c r="L126" i="6"/>
  <c r="L126" i="8" s="1"/>
  <c r="L195" i="6"/>
  <c r="L160" i="6"/>
  <c r="L234" i="6"/>
  <c r="L234" i="8" s="1"/>
  <c r="L251" i="6"/>
  <c r="L251" i="8" s="1"/>
  <c r="L191" i="6"/>
  <c r="L192" i="6"/>
  <c r="L253" i="6"/>
  <c r="L18" i="6"/>
  <c r="L18" i="8" s="1"/>
  <c r="N18" i="8" s="1"/>
  <c r="L252" i="6"/>
  <c r="L252" i="8" s="1"/>
  <c r="L24" i="6"/>
  <c r="L24" i="8" s="1"/>
  <c r="L254" i="6"/>
  <c r="L257" i="6"/>
  <c r="L257" i="8" s="1"/>
  <c r="L256" i="6"/>
  <c r="L256" i="8" s="1"/>
  <c r="L135" i="6"/>
  <c r="L135" i="8" s="1"/>
  <c r="N135" i="8" s="1"/>
  <c r="L110" i="6"/>
  <c r="L110" i="8" s="1"/>
  <c r="L114" i="6"/>
  <c r="L114" i="8" s="1"/>
  <c r="L246" i="6"/>
  <c r="L246" i="8" s="1"/>
  <c r="L247" i="6"/>
  <c r="L247" i="8" s="1"/>
  <c r="L248" i="6"/>
  <c r="L250" i="6"/>
  <c r="L250" i="8" s="1"/>
  <c r="L249" i="6"/>
  <c r="L249" i="8" s="1"/>
  <c r="L94" i="6"/>
  <c r="L94" i="8" s="1"/>
  <c r="L190" i="6"/>
  <c r="L245" i="6"/>
  <c r="L245" i="8" s="1"/>
  <c r="Z19" i="6"/>
  <c r="Z19" i="8" s="1"/>
  <c r="Z32" i="6"/>
  <c r="Z32" i="8" s="1"/>
  <c r="AB32" i="8" s="1"/>
  <c r="Z33" i="6"/>
  <c r="Z33" i="8" s="1"/>
  <c r="Z4" i="6"/>
  <c r="Z4" i="8" s="1"/>
  <c r="AB4" i="8" s="1"/>
  <c r="Z30" i="6"/>
  <c r="Z30" i="8" s="1"/>
  <c r="Z15" i="6"/>
  <c r="Z15" i="8" s="1"/>
  <c r="AB15" i="8" s="1"/>
  <c r="Z36" i="6"/>
  <c r="Z36" i="8" s="1"/>
  <c r="Z5" i="6"/>
  <c r="Z5" i="8" s="1"/>
  <c r="AB5" i="8" s="1"/>
  <c r="Z12" i="6"/>
  <c r="Z12" i="8" s="1"/>
  <c r="Z14" i="6"/>
  <c r="Z14" i="8" s="1"/>
  <c r="AB14" i="8" s="1"/>
  <c r="Z29" i="6"/>
  <c r="Z29" i="8" s="1"/>
  <c r="AB29" i="8" s="1"/>
  <c r="Z31" i="6"/>
  <c r="Z31" i="8" s="1"/>
  <c r="AB31" i="8" s="1"/>
  <c r="Z21" i="6"/>
  <c r="Z21" i="8" s="1"/>
  <c r="Z8" i="6"/>
  <c r="Z8" i="8" s="1"/>
  <c r="Z35" i="6"/>
  <c r="Z35" i="8" s="1"/>
  <c r="Z41" i="6"/>
  <c r="Z41" i="8" s="1"/>
  <c r="Z26" i="6"/>
  <c r="Z26" i="8" s="1"/>
  <c r="AB26" i="8" s="1"/>
  <c r="Z27" i="6"/>
  <c r="Z27" i="8" s="1"/>
  <c r="AB27" i="8" s="1"/>
  <c r="Z25" i="6"/>
  <c r="Z25" i="8" s="1"/>
  <c r="Z17" i="6"/>
  <c r="Z17" i="8" s="1"/>
  <c r="Z20" i="6"/>
  <c r="Z20" i="8" s="1"/>
  <c r="Z16" i="6"/>
  <c r="Z16" i="8" s="1"/>
  <c r="AB16" i="8" s="1"/>
  <c r="Z57" i="6"/>
  <c r="Z63" i="6"/>
  <c r="Z63" i="8" s="1"/>
  <c r="AB63" i="8" s="1"/>
  <c r="Z7" i="6"/>
  <c r="Z7" i="8" s="1"/>
  <c r="AB7" i="8" s="1"/>
  <c r="Z28" i="6"/>
  <c r="Z28" i="8" s="1"/>
  <c r="Z22" i="6"/>
  <c r="Z22" i="8" s="1"/>
  <c r="AB22" i="8" s="1"/>
  <c r="Z53" i="6"/>
  <c r="Z55" i="6"/>
  <c r="Z55" i="8" s="1"/>
  <c r="Z50" i="6"/>
  <c r="Z50" i="8" s="1"/>
  <c r="Z43" i="6"/>
  <c r="Z72" i="6"/>
  <c r="Z72" i="8" s="1"/>
  <c r="Z54" i="6"/>
  <c r="Z54" i="8" s="1"/>
  <c r="Z39" i="6"/>
  <c r="Z39" i="8" s="1"/>
  <c r="Z38" i="6"/>
  <c r="Z46" i="6"/>
  <c r="Z64" i="6"/>
  <c r="Z64" i="8" s="1"/>
  <c r="Z13" i="6"/>
  <c r="Z13" i="8" s="1"/>
  <c r="Z61" i="6"/>
  <c r="Z56" i="6"/>
  <c r="Z67" i="6"/>
  <c r="Z67" i="8" s="1"/>
  <c r="AB67" i="8" s="1"/>
  <c r="Z37" i="6"/>
  <c r="Z37" i="8" s="1"/>
  <c r="Z48" i="6"/>
  <c r="Z48" i="8" s="1"/>
  <c r="Z70" i="6"/>
  <c r="Z70" i="8" s="1"/>
  <c r="AB70" i="8" s="1"/>
  <c r="Z9" i="6"/>
  <c r="Z9" i="8" s="1"/>
  <c r="Z23" i="6"/>
  <c r="Z23" i="8" s="1"/>
  <c r="AB23" i="8" s="1"/>
  <c r="Z10" i="6"/>
  <c r="Z10" i="8" s="1"/>
  <c r="Z11" i="6"/>
  <c r="Z11" i="8" s="1"/>
  <c r="Z51" i="6"/>
  <c r="Z65" i="6"/>
  <c r="Z65" i="8" s="1"/>
  <c r="Z62" i="6"/>
  <c r="Z45" i="6"/>
  <c r="Z66" i="6"/>
  <c r="Z66" i="8" s="1"/>
  <c r="Z47" i="6"/>
  <c r="Z47" i="8" s="1"/>
  <c r="Z87" i="6"/>
  <c r="Z87" i="8" s="1"/>
  <c r="AB87" i="8" s="1"/>
  <c r="Z44" i="6"/>
  <c r="Z58" i="6"/>
  <c r="Z60" i="6"/>
  <c r="Z60" i="8" s="1"/>
  <c r="Z71" i="6"/>
  <c r="Z71" i="8" s="1"/>
  <c r="Z83" i="6"/>
  <c r="Z83" i="8" s="1"/>
  <c r="AB83" i="8" s="1"/>
  <c r="Z86" i="6"/>
  <c r="Z86" i="8" s="1"/>
  <c r="Z91" i="6"/>
  <c r="Z91" i="8" s="1"/>
  <c r="Z92" i="6"/>
  <c r="Z92" i="8" s="1"/>
  <c r="Z98" i="6"/>
  <c r="Z98" i="8" s="1"/>
  <c r="AB98" i="8" s="1"/>
  <c r="Z110" i="6"/>
  <c r="Z110" i="8" s="1"/>
  <c r="Z112" i="6"/>
  <c r="Z112" i="8" s="1"/>
  <c r="Z119" i="6"/>
  <c r="Z119" i="8" s="1"/>
  <c r="Z115" i="6"/>
  <c r="Z115" i="8" s="1"/>
  <c r="AB115" i="8" s="1"/>
  <c r="Z34" i="6"/>
  <c r="Z34" i="8" s="1"/>
  <c r="Z68" i="6"/>
  <c r="Z68" i="8" s="1"/>
  <c r="Z82" i="6"/>
  <c r="Z82" i="8" s="1"/>
  <c r="AB82" i="8" s="1"/>
  <c r="Z76" i="6"/>
  <c r="Z76" i="8" s="1"/>
  <c r="Z84" i="6"/>
  <c r="Z84" i="8" s="1"/>
  <c r="Z89" i="6"/>
  <c r="Z89" i="8" s="1"/>
  <c r="AB89" i="8" s="1"/>
  <c r="Z80" i="6"/>
  <c r="Z80" i="8" s="1"/>
  <c r="AB80" i="8" s="1"/>
  <c r="Z97" i="6"/>
  <c r="Z97" i="8" s="1"/>
  <c r="AB97" i="8" s="1"/>
  <c r="Z96" i="6"/>
  <c r="Z96" i="8" s="1"/>
  <c r="Z102" i="6"/>
  <c r="Z102" i="8" s="1"/>
  <c r="AB102" i="8" s="1"/>
  <c r="Z109" i="6"/>
  <c r="Z109" i="8" s="1"/>
  <c r="Z106" i="6"/>
  <c r="Z106" i="8" s="1"/>
  <c r="Z107" i="6"/>
  <c r="Z107" i="8" s="1"/>
  <c r="Z108" i="6"/>
  <c r="Z108" i="8" s="1"/>
  <c r="AB108" i="8" s="1"/>
  <c r="Z129" i="6"/>
  <c r="Z129" i="8" s="1"/>
  <c r="AB129" i="8" s="1"/>
  <c r="Z111" i="6"/>
  <c r="Z111" i="8" s="1"/>
  <c r="AB111" i="8" s="1"/>
  <c r="Z117" i="6"/>
  <c r="Z117" i="8" s="1"/>
  <c r="Z138" i="6"/>
  <c r="Z138" i="8" s="1"/>
  <c r="AB138" i="8" s="1"/>
  <c r="Z134" i="6"/>
  <c r="Z134" i="8" s="1"/>
  <c r="Z114" i="6"/>
  <c r="Z114" i="8" s="1"/>
  <c r="Z69" i="6"/>
  <c r="Z69" i="8" s="1"/>
  <c r="Z77" i="6"/>
  <c r="Z77" i="8" s="1"/>
  <c r="AB77" i="8" s="1"/>
  <c r="Z85" i="6"/>
  <c r="Z85" i="8" s="1"/>
  <c r="Z79" i="6"/>
  <c r="Z79" i="8" s="1"/>
  <c r="AB79" i="8" s="1"/>
  <c r="Z81" i="6"/>
  <c r="Z81" i="8" s="1"/>
  <c r="Z90" i="6"/>
  <c r="Z90" i="8" s="1"/>
  <c r="Z99" i="6"/>
  <c r="Z99" i="8" s="1"/>
  <c r="Z128" i="6"/>
  <c r="Z128" i="8" s="1"/>
  <c r="AB128" i="8" s="1"/>
  <c r="Z131" i="6"/>
  <c r="Z131" i="8" s="1"/>
  <c r="Z149" i="6"/>
  <c r="Z189" i="6"/>
  <c r="Z176" i="6"/>
  <c r="Z185" i="6"/>
  <c r="Z152" i="6"/>
  <c r="Z199" i="6"/>
  <c r="Z52" i="6"/>
  <c r="Z52" i="8" s="1"/>
  <c r="Z49" i="6"/>
  <c r="Z40" i="6"/>
  <c r="Z40" i="8" s="1"/>
  <c r="AB40" i="8" s="1"/>
  <c r="Z88" i="6"/>
  <c r="Z88" i="8" s="1"/>
  <c r="Z93" i="6"/>
  <c r="Z93" i="8" s="1"/>
  <c r="AB93" i="8" s="1"/>
  <c r="Z101" i="6"/>
  <c r="Z101" i="8" s="1"/>
  <c r="Z103" i="6"/>
  <c r="Z103" i="8" s="1"/>
  <c r="AB103" i="8" s="1"/>
  <c r="Z116" i="6"/>
  <c r="Z116" i="8" s="1"/>
  <c r="AB116" i="8" s="1"/>
  <c r="Z133" i="6"/>
  <c r="Z133" i="8" s="1"/>
  <c r="AB133" i="8" s="1"/>
  <c r="Z139" i="6"/>
  <c r="Z139" i="8" s="1"/>
  <c r="Z121" i="6"/>
  <c r="Z121" i="8" s="1"/>
  <c r="Z123" i="6"/>
  <c r="Z123" i="8" s="1"/>
  <c r="AB123" i="8" s="1"/>
  <c r="Z124" i="6"/>
  <c r="Z124" i="8" s="1"/>
  <c r="AB124" i="8" s="1"/>
  <c r="Z132" i="6"/>
  <c r="Z132" i="8" s="1"/>
  <c r="Z120" i="6"/>
  <c r="Z120" i="8" s="1"/>
  <c r="AB120" i="8" s="1"/>
  <c r="Z141" i="6"/>
  <c r="Z141" i="8" s="1"/>
  <c r="AB141" i="8" s="1"/>
  <c r="Z130" i="6"/>
  <c r="Z130" i="8" s="1"/>
  <c r="AB130" i="8" s="1"/>
  <c r="Z140" i="6"/>
  <c r="Z140" i="8" s="1"/>
  <c r="Z113" i="6"/>
  <c r="Z113" i="8" s="1"/>
  <c r="Z125" i="6"/>
  <c r="Z125" i="8" s="1"/>
  <c r="Z122" i="6"/>
  <c r="Z122" i="8" s="1"/>
  <c r="Z137" i="6"/>
  <c r="Z137" i="8" s="1"/>
  <c r="AB137" i="8" s="1"/>
  <c r="Z177" i="6"/>
  <c r="Z148" i="6"/>
  <c r="Z197" i="6"/>
  <c r="Z188" i="6"/>
  <c r="Z255" i="6"/>
  <c r="Z255" i="8" s="1"/>
  <c r="AB255" i="8" s="1"/>
  <c r="Z105" i="6"/>
  <c r="Z105" i="8" s="1"/>
  <c r="AB105" i="8" s="1"/>
  <c r="Z153" i="6"/>
  <c r="Z170" i="6"/>
  <c r="Z234" i="6"/>
  <c r="Z234" i="8" s="1"/>
  <c r="AB234" i="8" s="1"/>
  <c r="Z75" i="6"/>
  <c r="Z75" i="8" s="1"/>
  <c r="AB75" i="8" s="1"/>
  <c r="Z94" i="6"/>
  <c r="Z94" i="8" s="1"/>
  <c r="AB94" i="8" s="1"/>
  <c r="Z104" i="6"/>
  <c r="Z104" i="8" s="1"/>
  <c r="Z135" i="6"/>
  <c r="Z135" i="8" s="1"/>
  <c r="AB135" i="8" s="1"/>
  <c r="Z136" i="6"/>
  <c r="Z136" i="8" s="1"/>
  <c r="AB136" i="8" s="1"/>
  <c r="Z155" i="6"/>
  <c r="Z190" i="6"/>
  <c r="Z168" i="6"/>
  <c r="Z161" i="6"/>
  <c r="Z163" i="6"/>
  <c r="Z166" i="6"/>
  <c r="Z165" i="6"/>
  <c r="Z167" i="6"/>
  <c r="Z162" i="6"/>
  <c r="Z145" i="6"/>
  <c r="Z178" i="6"/>
  <c r="Z169" i="6"/>
  <c r="Z172" i="6"/>
  <c r="Z180" i="6"/>
  <c r="Z183" i="6"/>
  <c r="Z196" i="6"/>
  <c r="Z151" i="6"/>
  <c r="Z156" i="6"/>
  <c r="Z173" i="6"/>
  <c r="Z158" i="6"/>
  <c r="Z198" i="6"/>
  <c r="Z147" i="6"/>
  <c r="Z150" i="6"/>
  <c r="Z171" i="6"/>
  <c r="Z184" i="6"/>
  <c r="Z182" i="6"/>
  <c r="Z200" i="6"/>
  <c r="Z202" i="6"/>
  <c r="Z193" i="6"/>
  <c r="Z144" i="6"/>
  <c r="Z157" i="6"/>
  <c r="Z143" i="6"/>
  <c r="Z175" i="6"/>
  <c r="Z179" i="6"/>
  <c r="Z146" i="6"/>
  <c r="Z187" i="6"/>
  <c r="Z174" i="6"/>
  <c r="Z194" i="6"/>
  <c r="Z164" i="6"/>
  <c r="Z154" i="6"/>
  <c r="Z159" i="6"/>
  <c r="Z181" i="6"/>
  <c r="Z203" i="6"/>
  <c r="Z203" i="8" s="1"/>
  <c r="Z204" i="6"/>
  <c r="Z204" i="8" s="1"/>
  <c r="AB204" i="8" s="1"/>
  <c r="Z205" i="6"/>
  <c r="Z205" i="8" s="1"/>
  <c r="Z206" i="6"/>
  <c r="Z206" i="8" s="1"/>
  <c r="Z208" i="6"/>
  <c r="Z208" i="8" s="1"/>
  <c r="AB208" i="8" s="1"/>
  <c r="Z211" i="6"/>
  <c r="Z211" i="8" s="1"/>
  <c r="AB211" i="8" s="1"/>
  <c r="Z212" i="6"/>
  <c r="Z212" i="8" s="1"/>
  <c r="Z213" i="6"/>
  <c r="Z213" i="8" s="1"/>
  <c r="Z214" i="6"/>
  <c r="Z214" i="8" s="1"/>
  <c r="AB214" i="8" s="1"/>
  <c r="Z207" i="6"/>
  <c r="Z207" i="8" s="1"/>
  <c r="Z226" i="6"/>
  <c r="Z226" i="8" s="1"/>
  <c r="Z219" i="6"/>
  <c r="Z219" i="8" s="1"/>
  <c r="Z222" i="6"/>
  <c r="Z222" i="8" s="1"/>
  <c r="AB222" i="8" s="1"/>
  <c r="Z228" i="6"/>
  <c r="Z228" i="8" s="1"/>
  <c r="Z229" i="6"/>
  <c r="Z229" i="8" s="1"/>
  <c r="Z221" i="6"/>
  <c r="Z221" i="8" s="1"/>
  <c r="Z220" i="6"/>
  <c r="Z220" i="8" s="1"/>
  <c r="AB220" i="8" s="1"/>
  <c r="Z223" i="6"/>
  <c r="Z223" i="8" s="1"/>
  <c r="AB223" i="8" s="1"/>
  <c r="Z231" i="6"/>
  <c r="Z231" i="8" s="1"/>
  <c r="Z215" i="6"/>
  <c r="Z215" i="8" s="1"/>
  <c r="Z209" i="6"/>
  <c r="Z209" i="8" s="1"/>
  <c r="AB209" i="8" s="1"/>
  <c r="Z216" i="6"/>
  <c r="Z216" i="8" s="1"/>
  <c r="AB216" i="8" s="1"/>
  <c r="Z225" i="6"/>
  <c r="Z225" i="8" s="1"/>
  <c r="AB225" i="8" s="1"/>
  <c r="Z210" i="6"/>
  <c r="Z210" i="8" s="1"/>
  <c r="AB210" i="8" s="1"/>
  <c r="Z224" i="6"/>
  <c r="Z224" i="8" s="1"/>
  <c r="AB224" i="8" s="1"/>
  <c r="Z217" i="6"/>
  <c r="Z217" i="8" s="1"/>
  <c r="AB217" i="8" s="1"/>
  <c r="Z218" i="6"/>
  <c r="Z218" i="8" s="1"/>
  <c r="Z227" i="6"/>
  <c r="Z227" i="8" s="1"/>
  <c r="Z230" i="6"/>
  <c r="Z230" i="8" s="1"/>
  <c r="AB230" i="8" s="1"/>
  <c r="Z239" i="6"/>
  <c r="Z239" i="8" s="1"/>
  <c r="AB239" i="8" s="1"/>
  <c r="Z240" i="6"/>
  <c r="Z240" i="8" s="1"/>
  <c r="AB240" i="8" s="1"/>
  <c r="Z233" i="6"/>
  <c r="Z233" i="8" s="1"/>
  <c r="AB233" i="8" s="1"/>
  <c r="Z241" i="6"/>
  <c r="Z241" i="8" s="1"/>
  <c r="Z243" i="6"/>
  <c r="Z243" i="8" s="1"/>
  <c r="AB243" i="8" s="1"/>
  <c r="Z238" i="6"/>
  <c r="Z238" i="8" s="1"/>
  <c r="Z242" i="6"/>
  <c r="Z242" i="8" s="1"/>
  <c r="Z237" i="6"/>
  <c r="Z237" i="8" s="1"/>
  <c r="Z95" i="6"/>
  <c r="Z95" i="8" s="1"/>
  <c r="AB95" i="8" s="1"/>
  <c r="Z142" i="6"/>
  <c r="Z142" i="8" s="1"/>
  <c r="Z160" i="6"/>
  <c r="Z236" i="6"/>
  <c r="Z236" i="8" s="1"/>
  <c r="AB236" i="8" s="1"/>
  <c r="Z232" i="6"/>
  <c r="Z232" i="8" s="1"/>
  <c r="AB232" i="8" s="1"/>
  <c r="Z246" i="6"/>
  <c r="Z245" i="6"/>
  <c r="Z245" i="8" s="1"/>
  <c r="Z247" i="6"/>
  <c r="Z247" i="8" s="1"/>
  <c r="AB247" i="8" s="1"/>
  <c r="Z73" i="6"/>
  <c r="Z73" i="8" s="1"/>
  <c r="Z100" i="6"/>
  <c r="Z100" i="8" s="1"/>
  <c r="Z118" i="6"/>
  <c r="Z118" i="8" s="1"/>
  <c r="Z191" i="6"/>
  <c r="Z192" i="6"/>
  <c r="Z201" i="6"/>
  <c r="Z244" i="6"/>
  <c r="Z244" i="8" s="1"/>
  <c r="Z42" i="6"/>
  <c r="Z78" i="6"/>
  <c r="Z78" i="8" s="1"/>
  <c r="AB78" i="8" s="1"/>
  <c r="Z186" i="6"/>
  <c r="Z74" i="6"/>
  <c r="Z74" i="8" s="1"/>
  <c r="Z126" i="6"/>
  <c r="Z126" i="8" s="1"/>
  <c r="Z195" i="6"/>
  <c r="Z235" i="6"/>
  <c r="Z235" i="8" s="1"/>
  <c r="AB235" i="8" s="1"/>
  <c r="Z248" i="6"/>
  <c r="Z250" i="6"/>
  <c r="Z250" i="8" s="1"/>
  <c r="Z253" i="6"/>
  <c r="Z18" i="6"/>
  <c r="Z18" i="8" s="1"/>
  <c r="AB18" i="8" s="1"/>
  <c r="Z252" i="6"/>
  <c r="Z252" i="8" s="1"/>
  <c r="Z24" i="6"/>
  <c r="Z24" i="8" s="1"/>
  <c r="AB24" i="8" s="1"/>
  <c r="Z254" i="6"/>
  <c r="Z257" i="6"/>
  <c r="Z257" i="8" s="1"/>
  <c r="Z256" i="6"/>
  <c r="Z256" i="8" s="1"/>
  <c r="AB256" i="8" s="1"/>
  <c r="Z249" i="6"/>
  <c r="Z249" i="8" s="1"/>
  <c r="AB249" i="8" s="1"/>
  <c r="Z127" i="6"/>
  <c r="Z127" i="8" s="1"/>
  <c r="Z251" i="6"/>
  <c r="Z251" i="8" s="1"/>
  <c r="AB251" i="8" s="1"/>
  <c r="T27" i="6"/>
  <c r="T29" i="6"/>
  <c r="T19" i="6"/>
  <c r="T32" i="6"/>
  <c r="T33" i="6"/>
  <c r="T5" i="6"/>
  <c r="T5" i="8" s="1"/>
  <c r="T12" i="6"/>
  <c r="T14" i="6"/>
  <c r="T26" i="6"/>
  <c r="T9" i="6"/>
  <c r="T22" i="6"/>
  <c r="T4" i="6"/>
  <c r="T4" i="8" s="1"/>
  <c r="T15" i="6"/>
  <c r="T36" i="6"/>
  <c r="T16" i="6"/>
  <c r="T23" i="6"/>
  <c r="T11" i="6"/>
  <c r="T61" i="6"/>
  <c r="T61" i="8" s="1"/>
  <c r="T7" i="6"/>
  <c r="T7" i="8" s="1"/>
  <c r="T28" i="6"/>
  <c r="T21" i="6"/>
  <c r="T35" i="6"/>
  <c r="T51" i="6"/>
  <c r="T52" i="6"/>
  <c r="T52" i="8" s="1"/>
  <c r="T43" i="6"/>
  <c r="T43" i="8" s="1"/>
  <c r="T72" i="6"/>
  <c r="T72" i="8" s="1"/>
  <c r="T54" i="6"/>
  <c r="T39" i="6"/>
  <c r="T38" i="6"/>
  <c r="T38" i="8" s="1"/>
  <c r="T46" i="6"/>
  <c r="T46" i="8" s="1"/>
  <c r="T64" i="6"/>
  <c r="T13" i="6"/>
  <c r="T8" i="6"/>
  <c r="T10" i="6"/>
  <c r="T57" i="6"/>
  <c r="T53" i="6"/>
  <c r="T63" i="6"/>
  <c r="T50" i="6"/>
  <c r="T50" i="8" s="1"/>
  <c r="T20" i="6"/>
  <c r="T55" i="6"/>
  <c r="T55" i="8" s="1"/>
  <c r="T67" i="6"/>
  <c r="T67" i="8" s="1"/>
  <c r="T37" i="6"/>
  <c r="T49" i="6"/>
  <c r="T70" i="6"/>
  <c r="T70" i="8" s="1"/>
  <c r="T77" i="6"/>
  <c r="T77" i="8" s="1"/>
  <c r="T31" i="6"/>
  <c r="T44" i="6"/>
  <c r="T44" i="8" s="1"/>
  <c r="T58" i="6"/>
  <c r="T58" i="8" s="1"/>
  <c r="T62" i="6"/>
  <c r="T62" i="8" s="1"/>
  <c r="T48" i="6"/>
  <c r="T48" i="8" s="1"/>
  <c r="T47" i="6"/>
  <c r="T47" i="8" s="1"/>
  <c r="T87" i="6"/>
  <c r="T87" i="8" s="1"/>
  <c r="T34" i="6"/>
  <c r="T69" i="6"/>
  <c r="T69" i="8" s="1"/>
  <c r="T66" i="6"/>
  <c r="T74" i="6"/>
  <c r="T74" i="8" s="1"/>
  <c r="T83" i="6"/>
  <c r="T83" i="8" s="1"/>
  <c r="T75" i="6"/>
  <c r="T75" i="8" s="1"/>
  <c r="T88" i="6"/>
  <c r="T88" i="8" s="1"/>
  <c r="T73" i="6"/>
  <c r="T73" i="8" s="1"/>
  <c r="V73" i="8" s="1"/>
  <c r="T93" i="6"/>
  <c r="T93" i="8" s="1"/>
  <c r="T94" i="6"/>
  <c r="T94" i="8" s="1"/>
  <c r="T109" i="6"/>
  <c r="T109" i="8" s="1"/>
  <c r="T110" i="6"/>
  <c r="T110" i="8" s="1"/>
  <c r="T101" i="6"/>
  <c r="T101" i="8" s="1"/>
  <c r="T108" i="6"/>
  <c r="T108" i="8" s="1"/>
  <c r="T112" i="6"/>
  <c r="T112" i="8" s="1"/>
  <c r="T104" i="6"/>
  <c r="T104" i="8" s="1"/>
  <c r="T117" i="6"/>
  <c r="T117" i="8" s="1"/>
  <c r="T119" i="6"/>
  <c r="T119" i="8" s="1"/>
  <c r="T133" i="6"/>
  <c r="T133" i="8" s="1"/>
  <c r="T114" i="6"/>
  <c r="T114" i="8" s="1"/>
  <c r="T115" i="6"/>
  <c r="T115" i="8" s="1"/>
  <c r="V115" i="8" s="1"/>
  <c r="T118" i="6"/>
  <c r="T118" i="8" s="1"/>
  <c r="T30" i="6"/>
  <c r="T65" i="6"/>
  <c r="T42" i="6"/>
  <c r="T42" i="8" s="1"/>
  <c r="T40" i="6"/>
  <c r="T82" i="6"/>
  <c r="T82" i="8" s="1"/>
  <c r="T76" i="6"/>
  <c r="T76" i="8" s="1"/>
  <c r="T86" i="6"/>
  <c r="T86" i="8" s="1"/>
  <c r="T91" i="6"/>
  <c r="T91" i="8" s="1"/>
  <c r="T92" i="6"/>
  <c r="T92" i="8" s="1"/>
  <c r="T98" i="6"/>
  <c r="T98" i="8" s="1"/>
  <c r="T102" i="6"/>
  <c r="T102" i="8" s="1"/>
  <c r="T107" i="6"/>
  <c r="T107" i="8" s="1"/>
  <c r="T111" i="6"/>
  <c r="T111" i="8" s="1"/>
  <c r="T134" i="6"/>
  <c r="T134" i="8" s="1"/>
  <c r="T78" i="6"/>
  <c r="T78" i="8" s="1"/>
  <c r="T84" i="6"/>
  <c r="T84" i="8" s="1"/>
  <c r="T80" i="6"/>
  <c r="T80" i="8" s="1"/>
  <c r="T96" i="6"/>
  <c r="T96" i="8" s="1"/>
  <c r="T105" i="6"/>
  <c r="T105" i="8" s="1"/>
  <c r="V105" i="8" s="1"/>
  <c r="T127" i="6"/>
  <c r="T127" i="8" s="1"/>
  <c r="T129" i="6"/>
  <c r="T129" i="8" s="1"/>
  <c r="T142" i="6"/>
  <c r="T142" i="8" s="1"/>
  <c r="T149" i="6"/>
  <c r="T126" i="6"/>
  <c r="T126" i="8" s="1"/>
  <c r="T176" i="6"/>
  <c r="T195" i="6"/>
  <c r="T155" i="6"/>
  <c r="T190" i="6"/>
  <c r="T25" i="6"/>
  <c r="T17" i="6"/>
  <c r="T41" i="6"/>
  <c r="T60" i="6"/>
  <c r="T60" i="8" s="1"/>
  <c r="T71" i="6"/>
  <c r="T71" i="8" s="1"/>
  <c r="T255" i="6"/>
  <c r="T255" i="8" s="1"/>
  <c r="T95" i="6"/>
  <c r="T95" i="8" s="1"/>
  <c r="T100" i="6"/>
  <c r="T100" i="8" s="1"/>
  <c r="T135" i="6"/>
  <c r="T135" i="8" s="1"/>
  <c r="T121" i="6"/>
  <c r="T121" i="8" s="1"/>
  <c r="T123" i="6"/>
  <c r="T123" i="8" s="1"/>
  <c r="T124" i="6"/>
  <c r="T124" i="8" s="1"/>
  <c r="T132" i="6"/>
  <c r="T132" i="8" s="1"/>
  <c r="T120" i="6"/>
  <c r="T120" i="8" s="1"/>
  <c r="T141" i="6"/>
  <c r="T141" i="8" s="1"/>
  <c r="T130" i="6"/>
  <c r="T130" i="8" s="1"/>
  <c r="T140" i="6"/>
  <c r="T140" i="8" s="1"/>
  <c r="T113" i="6"/>
  <c r="T113" i="8" s="1"/>
  <c r="T125" i="6"/>
  <c r="T125" i="8" s="1"/>
  <c r="T122" i="6"/>
  <c r="T122" i="8" s="1"/>
  <c r="T137" i="6"/>
  <c r="T137" i="8" s="1"/>
  <c r="T131" i="6"/>
  <c r="T131" i="8" s="1"/>
  <c r="V131" i="8" s="1"/>
  <c r="T177" i="6"/>
  <c r="T189" i="6"/>
  <c r="T185" i="6"/>
  <c r="T152" i="6"/>
  <c r="T199" i="6"/>
  <c r="T45" i="6"/>
  <c r="T45" i="8" s="1"/>
  <c r="T89" i="6"/>
  <c r="T89" i="8" s="1"/>
  <c r="T106" i="6"/>
  <c r="T106" i="8" s="1"/>
  <c r="T139" i="6"/>
  <c r="T139" i="8" s="1"/>
  <c r="T197" i="6"/>
  <c r="T234" i="6"/>
  <c r="T234" i="8" s="1"/>
  <c r="T68" i="6"/>
  <c r="T68" i="8" s="1"/>
  <c r="T85" i="6"/>
  <c r="T85" i="8" s="1"/>
  <c r="T81" i="6"/>
  <c r="T81" i="8" s="1"/>
  <c r="V81" i="8" s="1"/>
  <c r="T99" i="6"/>
  <c r="T99" i="8" s="1"/>
  <c r="T116" i="6"/>
  <c r="T116" i="8" s="1"/>
  <c r="T191" i="6"/>
  <c r="T192" i="6"/>
  <c r="T186" i="6"/>
  <c r="T201" i="6"/>
  <c r="T168" i="6"/>
  <c r="T161" i="6"/>
  <c r="T163" i="6"/>
  <c r="T166" i="6"/>
  <c r="T165" i="6"/>
  <c r="T167" i="6"/>
  <c r="T162" i="6"/>
  <c r="T145" i="6"/>
  <c r="T178" i="6"/>
  <c r="T169" i="6"/>
  <c r="T172" i="6"/>
  <c r="T180" i="6"/>
  <c r="T183" i="6"/>
  <c r="T196" i="6"/>
  <c r="T151" i="6"/>
  <c r="T156" i="6"/>
  <c r="T173" i="6"/>
  <c r="T158" i="6"/>
  <c r="T198" i="6"/>
  <c r="T147" i="6"/>
  <c r="T150" i="6"/>
  <c r="T171" i="6"/>
  <c r="T184" i="6"/>
  <c r="T182" i="6"/>
  <c r="T200" i="6"/>
  <c r="T202" i="6"/>
  <c r="T193" i="6"/>
  <c r="T144" i="6"/>
  <c r="T157" i="6"/>
  <c r="T143" i="6"/>
  <c r="T175" i="6"/>
  <c r="T179" i="6"/>
  <c r="T146" i="6"/>
  <c r="T187" i="6"/>
  <c r="T174" i="6"/>
  <c r="T194" i="6"/>
  <c r="T164" i="6"/>
  <c r="T154" i="6"/>
  <c r="T159" i="6"/>
  <c r="T181" i="6"/>
  <c r="T203" i="6"/>
  <c r="T203" i="8" s="1"/>
  <c r="T204" i="6"/>
  <c r="T204" i="8" s="1"/>
  <c r="T205" i="6"/>
  <c r="T205" i="8" s="1"/>
  <c r="T206" i="6"/>
  <c r="T206" i="8" s="1"/>
  <c r="T208" i="6"/>
  <c r="T208" i="8" s="1"/>
  <c r="T211" i="6"/>
  <c r="T211" i="8" s="1"/>
  <c r="T212" i="6"/>
  <c r="T212" i="8" s="1"/>
  <c r="T213" i="6"/>
  <c r="T213" i="8" s="1"/>
  <c r="T214" i="6"/>
  <c r="T214" i="8" s="1"/>
  <c r="T207" i="6"/>
  <c r="T207" i="8" s="1"/>
  <c r="T226" i="6"/>
  <c r="T226" i="8" s="1"/>
  <c r="V226" i="8" s="1"/>
  <c r="T219" i="6"/>
  <c r="T219" i="8" s="1"/>
  <c r="T222" i="6"/>
  <c r="T222" i="8" s="1"/>
  <c r="T228" i="6"/>
  <c r="T228" i="8" s="1"/>
  <c r="T229" i="6"/>
  <c r="T229" i="8" s="1"/>
  <c r="T221" i="6"/>
  <c r="T221" i="8" s="1"/>
  <c r="T220" i="6"/>
  <c r="T220" i="8" s="1"/>
  <c r="T223" i="6"/>
  <c r="T223" i="8" s="1"/>
  <c r="T231" i="6"/>
  <c r="T231" i="8" s="1"/>
  <c r="T215" i="6"/>
  <c r="T215" i="8" s="1"/>
  <c r="T209" i="6"/>
  <c r="T209" i="8" s="1"/>
  <c r="T216" i="6"/>
  <c r="T216" i="8" s="1"/>
  <c r="T225" i="6"/>
  <c r="T225" i="8" s="1"/>
  <c r="T210" i="6"/>
  <c r="T210" i="8" s="1"/>
  <c r="V210" i="8" s="1"/>
  <c r="T224" i="6"/>
  <c r="T224" i="8" s="1"/>
  <c r="T217" i="6"/>
  <c r="T217" i="8" s="1"/>
  <c r="T218" i="6"/>
  <c r="T218" i="8" s="1"/>
  <c r="V218" i="8" s="1"/>
  <c r="T227" i="6"/>
  <c r="T227" i="8" s="1"/>
  <c r="T230" i="6"/>
  <c r="T230" i="8" s="1"/>
  <c r="T239" i="6"/>
  <c r="T239" i="8" s="1"/>
  <c r="T240" i="6"/>
  <c r="T240" i="8" s="1"/>
  <c r="T233" i="6"/>
  <c r="T233" i="8" s="1"/>
  <c r="T241" i="6"/>
  <c r="T241" i="8" s="1"/>
  <c r="T243" i="6"/>
  <c r="T243" i="8" s="1"/>
  <c r="T238" i="6"/>
  <c r="T242" i="6"/>
  <c r="T242" i="8" s="1"/>
  <c r="V242" i="8" s="1"/>
  <c r="T237" i="6"/>
  <c r="T56" i="6"/>
  <c r="T79" i="6"/>
  <c r="T79" i="8" s="1"/>
  <c r="T128" i="6"/>
  <c r="T128" i="8" s="1"/>
  <c r="T153" i="6"/>
  <c r="T148" i="6"/>
  <c r="T235" i="6"/>
  <c r="T246" i="6"/>
  <c r="T246" i="8" s="1"/>
  <c r="T245" i="6"/>
  <c r="T245" i="8" s="1"/>
  <c r="T247" i="6"/>
  <c r="T247" i="8" s="1"/>
  <c r="T97" i="6"/>
  <c r="T97" i="8" s="1"/>
  <c r="V97" i="8" s="1"/>
  <c r="T103" i="6"/>
  <c r="T103" i="8" s="1"/>
  <c r="T236" i="6"/>
  <c r="T236" i="8" s="1"/>
  <c r="T232" i="6"/>
  <c r="T232" i="8" s="1"/>
  <c r="T251" i="6"/>
  <c r="T251" i="8" s="1"/>
  <c r="T248" i="6"/>
  <c r="T250" i="6"/>
  <c r="T250" i="8" s="1"/>
  <c r="T244" i="6"/>
  <c r="T244" i="8" s="1"/>
  <c r="T253" i="6"/>
  <c r="T18" i="6"/>
  <c r="T252" i="6"/>
  <c r="T24" i="6"/>
  <c r="T254" i="6"/>
  <c r="T257" i="6"/>
  <c r="T257" i="8" s="1"/>
  <c r="T256" i="6"/>
  <c r="T256" i="8" s="1"/>
  <c r="T138" i="6"/>
  <c r="T138" i="8" s="1"/>
  <c r="T188" i="6"/>
  <c r="T90" i="6"/>
  <c r="T90" i="8" s="1"/>
  <c r="T136" i="6"/>
  <c r="T136" i="8" s="1"/>
  <c r="T170" i="6"/>
  <c r="T160" i="6"/>
  <c r="T249" i="6"/>
  <c r="O27" i="6"/>
  <c r="O29" i="6"/>
  <c r="O19" i="6"/>
  <c r="O32" i="6"/>
  <c r="O33" i="6"/>
  <c r="O7" i="6"/>
  <c r="O7" i="8" s="1"/>
  <c r="R7" i="8" s="1"/>
  <c r="O28" i="6"/>
  <c r="O34" i="6"/>
  <c r="O31" i="6"/>
  <c r="O9" i="6"/>
  <c r="O22" i="6"/>
  <c r="O30" i="6"/>
  <c r="O26" i="6"/>
  <c r="O36" i="6"/>
  <c r="O16" i="6"/>
  <c r="O23" i="6"/>
  <c r="O11" i="6"/>
  <c r="O61" i="6"/>
  <c r="O61" i="8" s="1"/>
  <c r="O12" i="6"/>
  <c r="O14" i="6"/>
  <c r="O41" i="6"/>
  <c r="O41" i="8" s="1"/>
  <c r="R41" i="8" s="1"/>
  <c r="O51" i="6"/>
  <c r="O51" i="8" s="1"/>
  <c r="O52" i="6"/>
  <c r="O52" i="8" s="1"/>
  <c r="O65" i="6"/>
  <c r="O65" i="8" s="1"/>
  <c r="O4" i="6"/>
  <c r="O4" i="8" s="1"/>
  <c r="O25" i="6"/>
  <c r="O17" i="6"/>
  <c r="O35" i="6"/>
  <c r="O57" i="6"/>
  <c r="O57" i="8" s="1"/>
  <c r="O63" i="6"/>
  <c r="O63" i="8" s="1"/>
  <c r="O43" i="6"/>
  <c r="O43" i="8" s="1"/>
  <c r="O72" i="6"/>
  <c r="O72" i="8" s="1"/>
  <c r="R72" i="8" s="1"/>
  <c r="O54" i="6"/>
  <c r="O54" i="8" s="1"/>
  <c r="R54" i="8" s="1"/>
  <c r="O39" i="6"/>
  <c r="O39" i="8" s="1"/>
  <c r="O38" i="6"/>
  <c r="O38" i="8" s="1"/>
  <c r="O46" i="6"/>
  <c r="O46" i="8" s="1"/>
  <c r="R46" i="8" s="1"/>
  <c r="O64" i="6"/>
  <c r="O64" i="8" s="1"/>
  <c r="O21" i="6"/>
  <c r="O53" i="6"/>
  <c r="O53" i="8" s="1"/>
  <c r="R53" i="8" s="1"/>
  <c r="O68" i="6"/>
  <c r="O68" i="8" s="1"/>
  <c r="O42" i="6"/>
  <c r="O42" i="8" s="1"/>
  <c r="O60" i="6"/>
  <c r="O60" i="8" s="1"/>
  <c r="R60" i="8" s="1"/>
  <c r="O40" i="6"/>
  <c r="O40" i="8" s="1"/>
  <c r="R40" i="8" s="1"/>
  <c r="O71" i="6"/>
  <c r="O71" i="8" s="1"/>
  <c r="O15" i="6"/>
  <c r="O56" i="6"/>
  <c r="O56" i="8" s="1"/>
  <c r="R56" i="8" s="1"/>
  <c r="O67" i="6"/>
  <c r="O67" i="8" s="1"/>
  <c r="O37" i="6"/>
  <c r="O37" i="8" s="1"/>
  <c r="O49" i="6"/>
  <c r="O49" i="8" s="1"/>
  <c r="O70" i="6"/>
  <c r="O70" i="8" s="1"/>
  <c r="R70" i="8" s="1"/>
  <c r="O77" i="6"/>
  <c r="O77" i="8" s="1"/>
  <c r="O5" i="6"/>
  <c r="O5" i="8" s="1"/>
  <c r="R5" i="8" s="1"/>
  <c r="O55" i="6"/>
  <c r="O55" i="8" s="1"/>
  <c r="R55" i="8" s="1"/>
  <c r="O62" i="6"/>
  <c r="O62" i="8" s="1"/>
  <c r="O47" i="6"/>
  <c r="O47" i="8" s="1"/>
  <c r="O87" i="6"/>
  <c r="O87" i="8" s="1"/>
  <c r="R87" i="8" s="1"/>
  <c r="O85" i="6"/>
  <c r="O85" i="8" s="1"/>
  <c r="R85" i="8" s="1"/>
  <c r="O81" i="6"/>
  <c r="O81" i="8" s="1"/>
  <c r="O255" i="6"/>
  <c r="O255" i="8" s="1"/>
  <c r="R255" i="8" s="1"/>
  <c r="O90" i="6"/>
  <c r="O90" i="8" s="1"/>
  <c r="R90" i="8" s="1"/>
  <c r="O95" i="6"/>
  <c r="O95" i="8" s="1"/>
  <c r="R95" i="8" s="1"/>
  <c r="O99" i="6"/>
  <c r="O99" i="8" s="1"/>
  <c r="R99" i="8" s="1"/>
  <c r="O100" i="6"/>
  <c r="O100" i="8" s="1"/>
  <c r="R100" i="8" s="1"/>
  <c r="O116" i="6"/>
  <c r="O116" i="8" s="1"/>
  <c r="R116" i="8" s="1"/>
  <c r="O135" i="6"/>
  <c r="O135" i="8" s="1"/>
  <c r="R135" i="8" s="1"/>
  <c r="O13" i="6"/>
  <c r="O45" i="6"/>
  <c r="O45" i="8" s="1"/>
  <c r="O83" i="6"/>
  <c r="O83" i="8" s="1"/>
  <c r="R83" i="8" s="1"/>
  <c r="O75" i="6"/>
  <c r="O75" i="8" s="1"/>
  <c r="R75" i="8" s="1"/>
  <c r="O88" i="6"/>
  <c r="O88" i="8" s="1"/>
  <c r="R88" i="8" s="1"/>
  <c r="O73" i="6"/>
  <c r="O73" i="8" s="1"/>
  <c r="O93" i="6"/>
  <c r="O93" i="8" s="1"/>
  <c r="O94" i="6"/>
  <c r="O94" i="8" s="1"/>
  <c r="O109" i="6"/>
  <c r="O109" i="8" s="1"/>
  <c r="R109" i="8" s="1"/>
  <c r="O110" i="6"/>
  <c r="O110" i="8" s="1"/>
  <c r="R110" i="8" s="1"/>
  <c r="O101" i="6"/>
  <c r="O101" i="8" s="1"/>
  <c r="O108" i="6"/>
  <c r="O108" i="8" s="1"/>
  <c r="R108" i="8" s="1"/>
  <c r="O112" i="6"/>
  <c r="O112" i="8" s="1"/>
  <c r="R112" i="8" s="1"/>
  <c r="O104" i="6"/>
  <c r="O104" i="8" s="1"/>
  <c r="R104" i="8" s="1"/>
  <c r="O117" i="6"/>
  <c r="O117" i="8" s="1"/>
  <c r="R117" i="8" s="1"/>
  <c r="O119" i="6"/>
  <c r="O119" i="8" s="1"/>
  <c r="O133" i="6"/>
  <c r="O133" i="8" s="1"/>
  <c r="R133" i="8" s="1"/>
  <c r="O114" i="6"/>
  <c r="O114" i="8" s="1"/>
  <c r="R114" i="8" s="1"/>
  <c r="O115" i="6"/>
  <c r="O115" i="8" s="1"/>
  <c r="O118" i="6"/>
  <c r="O118" i="8" s="1"/>
  <c r="R118" i="8" s="1"/>
  <c r="O8" i="6"/>
  <c r="O50" i="6"/>
  <c r="O50" i="8" s="1"/>
  <c r="R50" i="8" s="1"/>
  <c r="O86" i="6"/>
  <c r="O86" i="8" s="1"/>
  <c r="O92" i="6"/>
  <c r="O92" i="8" s="1"/>
  <c r="O102" i="6"/>
  <c r="O102" i="8" s="1"/>
  <c r="R102" i="8" s="1"/>
  <c r="O111" i="6"/>
  <c r="O111" i="8" s="1"/>
  <c r="R111" i="8" s="1"/>
  <c r="O136" i="6"/>
  <c r="O136" i="8" s="1"/>
  <c r="O191" i="6"/>
  <c r="O192" i="6"/>
  <c r="O170" i="6"/>
  <c r="O186" i="6"/>
  <c r="O201" i="6"/>
  <c r="O58" i="6"/>
  <c r="O58" i="8" s="1"/>
  <c r="O66" i="6"/>
  <c r="O66" i="8" s="1"/>
  <c r="O74" i="6"/>
  <c r="O74" i="8" s="1"/>
  <c r="O79" i="6"/>
  <c r="O79" i="8" s="1"/>
  <c r="R79" i="8" s="1"/>
  <c r="O89" i="6"/>
  <c r="O89" i="8" s="1"/>
  <c r="O97" i="6"/>
  <c r="O97" i="8" s="1"/>
  <c r="O103" i="6"/>
  <c r="O103" i="8" s="1"/>
  <c r="R103" i="8" s="1"/>
  <c r="O106" i="6"/>
  <c r="O106" i="8" s="1"/>
  <c r="R106" i="8" s="1"/>
  <c r="O128" i="6"/>
  <c r="O128" i="8" s="1"/>
  <c r="R128" i="8" s="1"/>
  <c r="O139" i="6"/>
  <c r="O139" i="8" s="1"/>
  <c r="O138" i="6"/>
  <c r="O138" i="8" s="1"/>
  <c r="R138" i="8" s="1"/>
  <c r="O149" i="6"/>
  <c r="O126" i="6"/>
  <c r="O126" i="8" s="1"/>
  <c r="R126" i="8" s="1"/>
  <c r="O176" i="6"/>
  <c r="O195" i="6"/>
  <c r="O155" i="6"/>
  <c r="O91" i="6"/>
  <c r="O91" i="8" s="1"/>
  <c r="O107" i="6"/>
  <c r="O107" i="8" s="1"/>
  <c r="O121" i="6"/>
  <c r="O121" i="8" s="1"/>
  <c r="R121" i="8" s="1"/>
  <c r="O124" i="6"/>
  <c r="O124" i="8" s="1"/>
  <c r="R124" i="8" s="1"/>
  <c r="O120" i="6"/>
  <c r="O120" i="8" s="1"/>
  <c r="O130" i="6"/>
  <c r="O130" i="8" s="1"/>
  <c r="O113" i="6"/>
  <c r="O113" i="8" s="1"/>
  <c r="R113" i="8" s="1"/>
  <c r="O122" i="6"/>
  <c r="O122" i="8" s="1"/>
  <c r="R122" i="8" s="1"/>
  <c r="O131" i="6"/>
  <c r="O131" i="8" s="1"/>
  <c r="O189" i="6"/>
  <c r="O152" i="6"/>
  <c r="O190" i="6"/>
  <c r="O244" i="6"/>
  <c r="O244" i="8" s="1"/>
  <c r="O78" i="6"/>
  <c r="O78" i="8" s="1"/>
  <c r="R78" i="8" s="1"/>
  <c r="O84" i="6"/>
  <c r="O84" i="8" s="1"/>
  <c r="O96" i="6"/>
  <c r="O96" i="8" s="1"/>
  <c r="O127" i="6"/>
  <c r="O127" i="8" s="1"/>
  <c r="O142" i="6"/>
  <c r="O142" i="8" s="1"/>
  <c r="R142" i="8" s="1"/>
  <c r="O153" i="6"/>
  <c r="O148" i="6"/>
  <c r="O188" i="6"/>
  <c r="O160" i="6"/>
  <c r="O234" i="6"/>
  <c r="O234" i="8" s="1"/>
  <c r="O48" i="6"/>
  <c r="O48" i="8" s="1"/>
  <c r="R48" i="8" s="1"/>
  <c r="O98" i="6"/>
  <c r="O98" i="8" s="1"/>
  <c r="R98" i="8" s="1"/>
  <c r="O134" i="6"/>
  <c r="O134" i="8" s="1"/>
  <c r="R134" i="8" s="1"/>
  <c r="O123" i="6"/>
  <c r="O123" i="8" s="1"/>
  <c r="O141" i="6"/>
  <c r="O141" i="8" s="1"/>
  <c r="R141" i="8" s="1"/>
  <c r="O125" i="6"/>
  <c r="O125" i="8" s="1"/>
  <c r="R125" i="8" s="1"/>
  <c r="O177" i="6"/>
  <c r="O185" i="6"/>
  <c r="O161" i="6"/>
  <c r="O166" i="6"/>
  <c r="O167" i="6"/>
  <c r="O145" i="6"/>
  <c r="O169" i="6"/>
  <c r="O180" i="6"/>
  <c r="O196" i="6"/>
  <c r="O156" i="6"/>
  <c r="O158" i="6"/>
  <c r="O147" i="6"/>
  <c r="O171" i="6"/>
  <c r="O182" i="6"/>
  <c r="O202" i="6"/>
  <c r="O144" i="6"/>
  <c r="O143" i="6"/>
  <c r="O179" i="6"/>
  <c r="O187" i="6"/>
  <c r="O194" i="6"/>
  <c r="O154" i="6"/>
  <c r="O181" i="6"/>
  <c r="O204" i="6"/>
  <c r="O204" i="8" s="1"/>
  <c r="R204" i="8" s="1"/>
  <c r="O206" i="6"/>
  <c r="O206" i="8" s="1"/>
  <c r="R206" i="8" s="1"/>
  <c r="O211" i="6"/>
  <c r="O211" i="8" s="1"/>
  <c r="R211" i="8" s="1"/>
  <c r="O213" i="6"/>
  <c r="O213" i="8" s="1"/>
  <c r="R213" i="8" s="1"/>
  <c r="O226" i="6"/>
  <c r="O226" i="8" s="1"/>
  <c r="O222" i="6"/>
  <c r="O222" i="8" s="1"/>
  <c r="R222" i="8" s="1"/>
  <c r="O229" i="6"/>
  <c r="O229" i="8" s="1"/>
  <c r="R229" i="8" s="1"/>
  <c r="O220" i="6"/>
  <c r="O220" i="8" s="1"/>
  <c r="R220" i="8" s="1"/>
  <c r="O231" i="6"/>
  <c r="O231" i="8" s="1"/>
  <c r="R231" i="8" s="1"/>
  <c r="O209" i="6"/>
  <c r="O209" i="8" s="1"/>
  <c r="R209" i="8" s="1"/>
  <c r="O225" i="6"/>
  <c r="O225" i="8" s="1"/>
  <c r="R225" i="8" s="1"/>
  <c r="O224" i="6"/>
  <c r="O224" i="8" s="1"/>
  <c r="R224" i="8" s="1"/>
  <c r="O218" i="6"/>
  <c r="O218" i="8" s="1"/>
  <c r="O230" i="6"/>
  <c r="O230" i="8" s="1"/>
  <c r="R230" i="8" s="1"/>
  <c r="O239" i="6"/>
  <c r="O239" i="8" s="1"/>
  <c r="R239" i="8" s="1"/>
  <c r="O233" i="6"/>
  <c r="O233" i="8" s="1"/>
  <c r="R233" i="8" s="1"/>
  <c r="O243" i="6"/>
  <c r="O243" i="8" s="1"/>
  <c r="R243" i="8" s="1"/>
  <c r="O242" i="6"/>
  <c r="O242" i="8" s="1"/>
  <c r="O20" i="6"/>
  <c r="O44" i="6"/>
  <c r="O44" i="8" s="1"/>
  <c r="O80" i="6"/>
  <c r="O80" i="8" s="1"/>
  <c r="R80" i="8" s="1"/>
  <c r="O105" i="6"/>
  <c r="O105" i="8" s="1"/>
  <c r="R105" i="8" s="1"/>
  <c r="O236" i="6"/>
  <c r="O236" i="8" s="1"/>
  <c r="R236" i="8" s="1"/>
  <c r="O232" i="6"/>
  <c r="O232" i="8" s="1"/>
  <c r="R232" i="8" s="1"/>
  <c r="O246" i="6"/>
  <c r="O245" i="6"/>
  <c r="O245" i="8" s="1"/>
  <c r="R245" i="8" s="1"/>
  <c r="O247" i="6"/>
  <c r="O247" i="8" s="1"/>
  <c r="O248" i="6"/>
  <c r="O82" i="6"/>
  <c r="O82" i="8" s="1"/>
  <c r="O132" i="6"/>
  <c r="O132" i="8" s="1"/>
  <c r="R132" i="8" s="1"/>
  <c r="O137" i="6"/>
  <c r="O137" i="8" s="1"/>
  <c r="R137" i="8" s="1"/>
  <c r="O199" i="6"/>
  <c r="O163" i="6"/>
  <c r="O162" i="6"/>
  <c r="O172" i="6"/>
  <c r="O151" i="6"/>
  <c r="O198" i="6"/>
  <c r="O184" i="6"/>
  <c r="O193" i="6"/>
  <c r="O175" i="6"/>
  <c r="O174" i="6"/>
  <c r="O159" i="6"/>
  <c r="O205" i="6"/>
  <c r="O205" i="8" s="1"/>
  <c r="R205" i="8" s="1"/>
  <c r="O212" i="6"/>
  <c r="O212" i="8" s="1"/>
  <c r="O207" i="6"/>
  <c r="O207" i="8" s="1"/>
  <c r="O228" i="6"/>
  <c r="O228" i="8" s="1"/>
  <c r="R228" i="8" s="1"/>
  <c r="O223" i="6"/>
  <c r="O223" i="8" s="1"/>
  <c r="R223" i="8" s="1"/>
  <c r="O216" i="6"/>
  <c r="O216" i="8" s="1"/>
  <c r="O217" i="6"/>
  <c r="O217" i="8" s="1"/>
  <c r="O240" i="6"/>
  <c r="O240" i="8" s="1"/>
  <c r="R240" i="8" s="1"/>
  <c r="O238" i="6"/>
  <c r="O250" i="6"/>
  <c r="O250" i="8" s="1"/>
  <c r="O249" i="6"/>
  <c r="O10" i="6"/>
  <c r="O168" i="6"/>
  <c r="O200" i="6"/>
  <c r="O157" i="6"/>
  <c r="O164" i="6"/>
  <c r="O208" i="6"/>
  <c r="O208" i="8" s="1"/>
  <c r="R208" i="8" s="1"/>
  <c r="O214" i="6"/>
  <c r="O214" i="8" s="1"/>
  <c r="R214" i="8" s="1"/>
  <c r="O221" i="6"/>
  <c r="O221" i="8" s="1"/>
  <c r="O210" i="6"/>
  <c r="O210" i="8" s="1"/>
  <c r="O252" i="6"/>
  <c r="O254" i="6"/>
  <c r="O254" i="8" s="1"/>
  <c r="O256" i="6"/>
  <c r="O256" i="8" s="1"/>
  <c r="O69" i="6"/>
  <c r="O69" i="8" s="1"/>
  <c r="O129" i="6"/>
  <c r="O129" i="8" s="1"/>
  <c r="R129" i="8" s="1"/>
  <c r="O197" i="6"/>
  <c r="O76" i="6"/>
  <c r="O76" i="8" s="1"/>
  <c r="R76" i="8" s="1"/>
  <c r="O140" i="6"/>
  <c r="O140" i="8" s="1"/>
  <c r="R140" i="8" s="1"/>
  <c r="O165" i="6"/>
  <c r="O178" i="6"/>
  <c r="O183" i="6"/>
  <c r="O173" i="6"/>
  <c r="O150" i="6"/>
  <c r="O146" i="6"/>
  <c r="O203" i="6"/>
  <c r="O203" i="8" s="1"/>
  <c r="O219" i="6"/>
  <c r="O219" i="8" s="1"/>
  <c r="O215" i="6"/>
  <c r="O215" i="8" s="1"/>
  <c r="O227" i="6"/>
  <c r="O227" i="8" s="1"/>
  <c r="R227" i="8" s="1"/>
  <c r="O241" i="6"/>
  <c r="O241" i="8" s="1"/>
  <c r="O237" i="6"/>
  <c r="O251" i="6"/>
  <c r="O251" i="8" s="1"/>
  <c r="R251" i="8" s="1"/>
  <c r="O253" i="6"/>
  <c r="O253" i="8" s="1"/>
  <c r="O18" i="6"/>
  <c r="O24" i="6"/>
  <c r="O257" i="6"/>
  <c r="O257" i="8" s="1"/>
  <c r="O235" i="6"/>
  <c r="G6" i="6"/>
  <c r="G6" i="8" s="1"/>
  <c r="T6" i="6"/>
  <c r="T6" i="8" s="1"/>
  <c r="E6" i="6"/>
  <c r="E6" i="8" s="1"/>
  <c r="Z6" i="6"/>
  <c r="Z6" i="8" s="1"/>
  <c r="W6" i="6"/>
  <c r="W6" i="8" s="1"/>
  <c r="S6" i="6"/>
  <c r="S6" i="8" s="1"/>
  <c r="V6" i="8" s="1"/>
  <c r="AD6" i="6"/>
  <c r="AD6" i="8" s="1"/>
  <c r="X6" i="6"/>
  <c r="X6" i="8" s="1"/>
  <c r="M6" i="6"/>
  <c r="M6" i="8" s="1"/>
  <c r="J50" i="6"/>
  <c r="K6" i="6"/>
  <c r="K6" i="8" s="1"/>
  <c r="AA6" i="6"/>
  <c r="AA6" i="8" s="1"/>
  <c r="H6" i="6"/>
  <c r="H6" i="8" s="1"/>
  <c r="F6" i="6"/>
  <c r="F6" i="8" s="1"/>
  <c r="J6" i="6"/>
  <c r="J6" i="8" s="1"/>
  <c r="AC6" i="6"/>
  <c r="AC6" i="8" s="1"/>
  <c r="L6" i="6"/>
  <c r="L6" i="8" s="1"/>
  <c r="P6" i="6"/>
  <c r="P6" i="8" s="1"/>
  <c r="AF19" i="6"/>
  <c r="AF19" i="8" s="1"/>
  <c r="AF6" i="6"/>
  <c r="AF6" i="8" s="1"/>
  <c r="AE6" i="8" l="1"/>
  <c r="R250" i="8"/>
  <c r="R216" i="8"/>
  <c r="R212" i="8"/>
  <c r="R84" i="8"/>
  <c r="R74" i="8"/>
  <c r="R136" i="8"/>
  <c r="R86" i="8"/>
  <c r="R71" i="8"/>
  <c r="R68" i="8"/>
  <c r="AB238" i="8"/>
  <c r="AB218" i="8"/>
  <c r="AB231" i="8"/>
  <c r="AB226" i="8"/>
  <c r="AB212" i="8"/>
  <c r="AB106" i="8"/>
  <c r="AB11" i="8"/>
  <c r="N93" i="8"/>
  <c r="I251" i="8"/>
  <c r="I210" i="8"/>
  <c r="I221" i="8"/>
  <c r="I213" i="8"/>
  <c r="I90" i="8"/>
  <c r="I110" i="8"/>
  <c r="I140" i="8"/>
  <c r="I68" i="8"/>
  <c r="I139" i="8"/>
  <c r="I97" i="8"/>
  <c r="I79" i="8"/>
  <c r="I111" i="8"/>
  <c r="I74" i="8"/>
  <c r="Y250" i="8"/>
  <c r="Y140" i="8"/>
  <c r="Y114" i="8"/>
  <c r="Y126" i="8"/>
  <c r="Y109" i="8"/>
  <c r="Y54" i="8"/>
  <c r="Y75" i="8"/>
  <c r="Y103" i="8"/>
  <c r="Y255" i="8"/>
  <c r="Y70" i="8"/>
  <c r="Y9" i="8"/>
  <c r="Y30" i="8"/>
  <c r="AE128" i="8"/>
  <c r="AE13" i="8"/>
  <c r="AE7" i="8"/>
  <c r="R219" i="8"/>
  <c r="R127" i="8"/>
  <c r="R244" i="8"/>
  <c r="R120" i="8"/>
  <c r="R91" i="8"/>
  <c r="R63" i="8"/>
  <c r="R51" i="8"/>
  <c r="AB250" i="8"/>
  <c r="AB241" i="8"/>
  <c r="AB203" i="8"/>
  <c r="AB113" i="8"/>
  <c r="AB121" i="8"/>
  <c r="AB90" i="8"/>
  <c r="AB112" i="8"/>
  <c r="AB91" i="8"/>
  <c r="AB65" i="8"/>
  <c r="AB13" i="8"/>
  <c r="AB28" i="8"/>
  <c r="AB8" i="8"/>
  <c r="N238" i="8"/>
  <c r="N101" i="8"/>
  <c r="N85" i="8"/>
  <c r="N61" i="8"/>
  <c r="I250" i="8"/>
  <c r="I71" i="8"/>
  <c r="I112" i="8"/>
  <c r="I216" i="8"/>
  <c r="I22" i="8"/>
  <c r="I31" i="8"/>
  <c r="I28" i="8"/>
  <c r="Y106" i="8"/>
  <c r="Y78" i="8"/>
  <c r="Y8" i="8"/>
  <c r="Y11" i="8"/>
  <c r="Y7" i="8"/>
  <c r="AE131" i="8"/>
  <c r="AE236" i="8"/>
  <c r="AE243" i="8"/>
  <c r="AE239" i="8"/>
  <c r="AE217" i="8"/>
  <c r="AE223" i="8"/>
  <c r="AE228" i="8"/>
  <c r="AE207" i="8"/>
  <c r="AE211" i="8"/>
  <c r="AE204" i="8"/>
  <c r="AE126" i="8"/>
  <c r="AE122" i="8"/>
  <c r="AE130" i="8"/>
  <c r="AE124" i="8"/>
  <c r="AE104" i="8"/>
  <c r="AE83" i="8"/>
  <c r="AE116" i="8"/>
  <c r="AE81" i="8"/>
  <c r="AE47" i="8"/>
  <c r="AE106" i="8"/>
  <c r="AE89" i="8"/>
  <c r="AE8" i="8"/>
  <c r="AE42" i="8"/>
  <c r="AE54" i="8"/>
  <c r="AE29" i="8"/>
  <c r="AE9" i="8"/>
  <c r="AE34" i="8"/>
  <c r="V59" i="8"/>
  <c r="R241" i="8"/>
  <c r="R221" i="8"/>
  <c r="R96" i="8"/>
  <c r="AB74" i="8"/>
  <c r="AB132" i="8"/>
  <c r="AB139" i="8"/>
  <c r="AB101" i="8"/>
  <c r="AB69" i="8"/>
  <c r="AB21" i="8"/>
  <c r="AB12" i="8"/>
  <c r="AB30" i="8"/>
  <c r="AB19" i="8"/>
  <c r="N256" i="8"/>
  <c r="I10" i="8"/>
  <c r="Y243" i="8"/>
  <c r="Y209" i="8"/>
  <c r="Y204" i="8"/>
  <c r="Y130" i="8"/>
  <c r="Y241" i="8"/>
  <c r="Y210" i="8"/>
  <c r="Y221" i="8"/>
  <c r="Y203" i="8"/>
  <c r="Y120" i="8"/>
  <c r="Y234" i="8"/>
  <c r="Y232" i="8"/>
  <c r="Y71" i="8"/>
  <c r="Y68" i="8"/>
  <c r="Y17" i="8"/>
  <c r="AE251" i="8"/>
  <c r="AE91" i="8"/>
  <c r="AE72" i="8"/>
  <c r="AE134" i="8"/>
  <c r="AE237" i="8"/>
  <c r="AE241" i="8"/>
  <c r="AE230" i="8"/>
  <c r="AE209" i="8"/>
  <c r="AE220" i="8"/>
  <c r="AE222" i="8"/>
  <c r="AE214" i="8"/>
  <c r="AE203" i="8"/>
  <c r="AE133" i="8"/>
  <c r="AE119" i="8"/>
  <c r="AE102" i="8"/>
  <c r="AE105" i="8"/>
  <c r="AE78" i="8"/>
  <c r="AE22" i="8"/>
  <c r="AE10" i="8"/>
  <c r="AE27" i="8"/>
  <c r="R257" i="8"/>
  <c r="R215" i="8"/>
  <c r="R247" i="8"/>
  <c r="R130" i="8"/>
  <c r="R107" i="8"/>
  <c r="R77" i="8"/>
  <c r="V234" i="8"/>
  <c r="V89" i="8"/>
  <c r="AB127" i="8"/>
  <c r="AB73" i="8"/>
  <c r="AB228" i="8"/>
  <c r="AB207" i="8"/>
  <c r="AB125" i="8"/>
  <c r="AB99" i="8"/>
  <c r="AB85" i="8"/>
  <c r="AB109" i="8"/>
  <c r="AB119" i="8"/>
  <c r="AB71" i="8"/>
  <c r="AB10" i="8"/>
  <c r="AB48" i="8"/>
  <c r="AB35" i="8"/>
  <c r="AB36" i="8"/>
  <c r="N206" i="8"/>
  <c r="I256" i="8"/>
  <c r="I252" i="8"/>
  <c r="I116" i="8"/>
  <c r="I240" i="8"/>
  <c r="I229" i="8"/>
  <c r="I124" i="8"/>
  <c r="I100" i="8"/>
  <c r="I129" i="8"/>
  <c r="AE136" i="8"/>
  <c r="AE142" i="8"/>
  <c r="AE100" i="8"/>
  <c r="AE16" i="8"/>
  <c r="AE19" i="8"/>
  <c r="I115" i="8"/>
  <c r="I15" i="8"/>
  <c r="R203" i="8"/>
  <c r="R217" i="8"/>
  <c r="R207" i="8"/>
  <c r="R82" i="8"/>
  <c r="R92" i="8"/>
  <c r="R94" i="8"/>
  <c r="R4" i="8"/>
  <c r="V256" i="8"/>
  <c r="V139" i="8"/>
  <c r="V123" i="8"/>
  <c r="AB252" i="8"/>
  <c r="AB244" i="8"/>
  <c r="AB242" i="8"/>
  <c r="AB227" i="8"/>
  <c r="AB215" i="8"/>
  <c r="AB219" i="8"/>
  <c r="AB206" i="8"/>
  <c r="AB140" i="8"/>
  <c r="AB131" i="8"/>
  <c r="AB81" i="8"/>
  <c r="AB117" i="8"/>
  <c r="AB34" i="8"/>
  <c r="AB110" i="8"/>
  <c r="AB86" i="8"/>
  <c r="AB54" i="8"/>
  <c r="AB20" i="8"/>
  <c r="N119" i="8"/>
  <c r="I245" i="8"/>
  <c r="I36" i="8"/>
  <c r="I109" i="8"/>
  <c r="I237" i="8"/>
  <c r="I224" i="8"/>
  <c r="I208" i="8"/>
  <c r="I203" i="8"/>
  <c r="I118" i="8"/>
  <c r="I108" i="8"/>
  <c r="I121" i="8"/>
  <c r="I142" i="8"/>
  <c r="I134" i="8"/>
  <c r="I98" i="8"/>
  <c r="I76" i="8"/>
  <c r="I33" i="8"/>
  <c r="I30" i="8"/>
  <c r="AE76" i="8"/>
  <c r="AE125" i="8"/>
  <c r="AE141" i="8"/>
  <c r="AE123" i="8"/>
  <c r="AE94" i="8"/>
  <c r="AE70" i="8"/>
  <c r="AE96" i="8"/>
  <c r="AE84" i="8"/>
  <c r="AE68" i="8"/>
  <c r="AE43" i="8"/>
  <c r="AE11" i="8"/>
  <c r="I218" i="8"/>
  <c r="I226" i="8"/>
  <c r="I205" i="8"/>
  <c r="I12" i="8"/>
  <c r="I21" i="8"/>
  <c r="I243" i="8"/>
  <c r="I211" i="8"/>
  <c r="I73" i="8"/>
  <c r="I123" i="8"/>
  <c r="I103" i="8"/>
  <c r="I9" i="8"/>
  <c r="I25" i="8"/>
  <c r="I235" i="8"/>
  <c r="I131" i="8"/>
  <c r="I84" i="8"/>
  <c r="I89" i="8"/>
  <c r="Y6" i="8"/>
  <c r="AB6" i="8"/>
  <c r="O39" i="20"/>
  <c r="O178" i="8"/>
  <c r="O12" i="20"/>
  <c r="O151" i="8"/>
  <c r="O40" i="20"/>
  <c r="O179" i="8"/>
  <c r="O6" i="20"/>
  <c r="O145" i="8"/>
  <c r="O14" i="20"/>
  <c r="O153" i="8"/>
  <c r="O13" i="20"/>
  <c r="O152" i="8"/>
  <c r="O56" i="20"/>
  <c r="O195" i="8"/>
  <c r="O47" i="20"/>
  <c r="O186" i="8"/>
  <c r="O32" i="22"/>
  <c r="O35" i="8"/>
  <c r="O11" i="22"/>
  <c r="O11" i="23" s="1"/>
  <c r="O14" i="8"/>
  <c r="O20" i="22"/>
  <c r="O23" i="8"/>
  <c r="O27" i="22"/>
  <c r="O27" i="23" s="1"/>
  <c r="O30" i="8"/>
  <c r="O31" i="22"/>
  <c r="O34" i="8"/>
  <c r="O29" i="22"/>
  <c r="O29" i="23" s="1"/>
  <c r="O32" i="8"/>
  <c r="T38" i="22"/>
  <c r="T249" i="8"/>
  <c r="T15" i="22"/>
  <c r="T15" i="23" s="1"/>
  <c r="T18" i="8"/>
  <c r="T64" i="20"/>
  <c r="T248" i="8"/>
  <c r="T42" i="20"/>
  <c r="T181" i="8"/>
  <c r="T55" i="20"/>
  <c r="T194" i="8"/>
  <c r="T40" i="20"/>
  <c r="T179" i="8"/>
  <c r="T5" i="20"/>
  <c r="T144" i="8"/>
  <c r="T43" i="20"/>
  <c r="T182" i="8"/>
  <c r="T8" i="20"/>
  <c r="T147" i="8"/>
  <c r="T17" i="20"/>
  <c r="T156" i="8"/>
  <c r="T41" i="20"/>
  <c r="T180" i="8"/>
  <c r="T6" i="20"/>
  <c r="T145" i="8"/>
  <c r="T27" i="20"/>
  <c r="T166" i="8"/>
  <c r="T62" i="20"/>
  <c r="T201" i="8"/>
  <c r="T13" i="20"/>
  <c r="T152" i="8"/>
  <c r="T14" i="22"/>
  <c r="T14" i="23" s="1"/>
  <c r="T17" i="8"/>
  <c r="T56" i="20"/>
  <c r="T195" i="8"/>
  <c r="T65" i="8"/>
  <c r="V65" i="8" s="1"/>
  <c r="T53" i="8"/>
  <c r="T10" i="22"/>
  <c r="T13" i="8"/>
  <c r="T39" i="8"/>
  <c r="T25" i="22"/>
  <c r="T28" i="8"/>
  <c r="T20" i="22"/>
  <c r="T20" i="23" s="1"/>
  <c r="T23" i="8"/>
  <c r="T11" i="22"/>
  <c r="T14" i="8"/>
  <c r="T29" i="22"/>
  <c r="T32" i="8"/>
  <c r="Z47" i="20"/>
  <c r="Z186" i="8"/>
  <c r="Z62" i="20"/>
  <c r="Z201" i="8"/>
  <c r="Z38" i="22"/>
  <c r="Z246" i="8"/>
  <c r="AB246" i="8" s="1"/>
  <c r="Z20" i="20"/>
  <c r="Z159" i="8"/>
  <c r="Z35" i="20"/>
  <c r="Z174" i="8"/>
  <c r="Z36" i="20"/>
  <c r="Z175" i="8"/>
  <c r="Z54" i="20"/>
  <c r="Z193" i="8"/>
  <c r="Z45" i="20"/>
  <c r="Z184" i="8"/>
  <c r="Z59" i="20"/>
  <c r="Z198" i="8"/>
  <c r="Z12" i="20"/>
  <c r="Z151" i="8"/>
  <c r="Z33" i="20"/>
  <c r="Z172" i="8"/>
  <c r="Z23" i="20"/>
  <c r="Z162" i="8"/>
  <c r="Z24" i="20"/>
  <c r="Z163" i="8"/>
  <c r="Z16" i="20"/>
  <c r="Z155" i="8"/>
  <c r="Z14" i="20"/>
  <c r="Z153" i="8"/>
  <c r="Z58" i="20"/>
  <c r="Z197" i="8"/>
  <c r="Z37" i="20"/>
  <c r="Z176" i="8"/>
  <c r="Z11" i="22"/>
  <c r="Z44" i="8"/>
  <c r="AB44" i="8" s="1"/>
  <c r="Z12" i="22"/>
  <c r="Z45" i="8"/>
  <c r="Z23" i="22"/>
  <c r="Z56" i="8"/>
  <c r="Z13" i="22"/>
  <c r="Z46" i="8"/>
  <c r="Z20" i="22"/>
  <c r="Z53" i="8"/>
  <c r="L37" i="20"/>
  <c r="L176" i="8"/>
  <c r="L25" i="20"/>
  <c r="L164" i="8"/>
  <c r="L7" i="20"/>
  <c r="L146" i="8"/>
  <c r="L18" i="20"/>
  <c r="L157" i="8"/>
  <c r="L61" i="20"/>
  <c r="L200" i="8"/>
  <c r="L11" i="20"/>
  <c r="L150" i="8"/>
  <c r="L34" i="20"/>
  <c r="L173" i="8"/>
  <c r="L44" i="20"/>
  <c r="L183" i="8"/>
  <c r="L39" i="20"/>
  <c r="L178" i="8"/>
  <c r="L26" i="20"/>
  <c r="L165" i="8"/>
  <c r="L29" i="20"/>
  <c r="L168" i="8"/>
  <c r="L9" i="20"/>
  <c r="L148" i="8"/>
  <c r="L60" i="20"/>
  <c r="L199" i="8"/>
  <c r="L38" i="20"/>
  <c r="L177" i="8"/>
  <c r="L18" i="22"/>
  <c r="L18" i="23" s="1"/>
  <c r="L51" i="8"/>
  <c r="L11" i="22"/>
  <c r="L11" i="23" s="1"/>
  <c r="L44" i="8"/>
  <c r="L22" i="22"/>
  <c r="L22" i="23" s="1"/>
  <c r="L55" i="8"/>
  <c r="E16" i="20"/>
  <c r="E155" i="8"/>
  <c r="E27" i="22"/>
  <c r="E60" i="8"/>
  <c r="E42" i="20"/>
  <c r="E181" i="8"/>
  <c r="E55" i="20"/>
  <c r="E194" i="8"/>
  <c r="E40" i="20"/>
  <c r="E179" i="8"/>
  <c r="E5" i="20"/>
  <c r="E144" i="8"/>
  <c r="E43" i="20"/>
  <c r="E182" i="8"/>
  <c r="E8" i="20"/>
  <c r="E147" i="8"/>
  <c r="E17" i="20"/>
  <c r="E156" i="8"/>
  <c r="E41" i="20"/>
  <c r="E180" i="8"/>
  <c r="E6" i="20"/>
  <c r="E145" i="8"/>
  <c r="E27" i="20"/>
  <c r="E166" i="8"/>
  <c r="E21" i="20"/>
  <c r="E160" i="8"/>
  <c r="E58" i="20"/>
  <c r="E197" i="8"/>
  <c r="E46" i="20"/>
  <c r="E185" i="8"/>
  <c r="E6" i="22"/>
  <c r="E39" i="8"/>
  <c r="E31" i="22"/>
  <c r="E64" i="8"/>
  <c r="E30" i="22"/>
  <c r="E63" i="8"/>
  <c r="E17" i="22"/>
  <c r="E50" i="8"/>
  <c r="E28" i="22"/>
  <c r="E61" i="8"/>
  <c r="G41" i="22"/>
  <c r="G41" i="23" s="1"/>
  <c r="G254" i="8"/>
  <c r="G22" i="20"/>
  <c r="G161" i="8"/>
  <c r="I257" i="8"/>
  <c r="G32" i="20"/>
  <c r="G171" i="8"/>
  <c r="G55" i="20"/>
  <c r="G194" i="8"/>
  <c r="G8" i="20"/>
  <c r="G147" i="8"/>
  <c r="G27" i="20"/>
  <c r="G166" i="8"/>
  <c r="G64" i="20"/>
  <c r="G248" i="8"/>
  <c r="I217" i="8"/>
  <c r="G35" i="20"/>
  <c r="G174" i="8"/>
  <c r="G54" i="20"/>
  <c r="G193" i="8"/>
  <c r="G59" i="20"/>
  <c r="G198" i="8"/>
  <c r="G33" i="20"/>
  <c r="G172" i="8"/>
  <c r="G24" i="20"/>
  <c r="G163" i="8"/>
  <c r="I122" i="8"/>
  <c r="G60" i="20"/>
  <c r="G199" i="8"/>
  <c r="G51" i="20"/>
  <c r="G190" i="8"/>
  <c r="G47" i="20"/>
  <c r="G186" i="8"/>
  <c r="G14" i="22"/>
  <c r="G14" i="23" s="1"/>
  <c r="G47" i="8"/>
  <c r="I114" i="8"/>
  <c r="I104" i="8"/>
  <c r="G16" i="22"/>
  <c r="G16" i="23" s="1"/>
  <c r="G49" i="8"/>
  <c r="G9" i="22"/>
  <c r="G9" i="23" s="1"/>
  <c r="G42" i="8"/>
  <c r="G11" i="22"/>
  <c r="G11" i="23" s="1"/>
  <c r="G44" i="8"/>
  <c r="G6" i="22"/>
  <c r="G6" i="23" s="1"/>
  <c r="G39" i="8"/>
  <c r="G32" i="22"/>
  <c r="G32" i="23" s="1"/>
  <c r="G65" i="8"/>
  <c r="W42" i="20"/>
  <c r="W181" i="8"/>
  <c r="W30" i="22"/>
  <c r="W30" i="23" s="1"/>
  <c r="W63" i="8"/>
  <c r="W40" i="22"/>
  <c r="W253" i="8"/>
  <c r="W8" i="20"/>
  <c r="W147" i="8"/>
  <c r="W27" i="20"/>
  <c r="W166" i="8"/>
  <c r="W15" i="20"/>
  <c r="W154" i="8"/>
  <c r="W32" i="20"/>
  <c r="W171" i="8"/>
  <c r="W28" i="20"/>
  <c r="W167" i="8"/>
  <c r="W38" i="22"/>
  <c r="W246" i="8"/>
  <c r="W23" i="22"/>
  <c r="W23" i="23" s="1"/>
  <c r="W56" i="8"/>
  <c r="W20" i="20"/>
  <c r="W159" i="8"/>
  <c r="W36" i="20"/>
  <c r="W175" i="8"/>
  <c r="W45" i="20"/>
  <c r="W184" i="8"/>
  <c r="W12" i="20"/>
  <c r="W151" i="8"/>
  <c r="W23" i="20"/>
  <c r="W162" i="8"/>
  <c r="W13" i="20"/>
  <c r="W152" i="8"/>
  <c r="W58" i="20"/>
  <c r="W197" i="8"/>
  <c r="W46" i="20"/>
  <c r="W185" i="8"/>
  <c r="W16" i="20"/>
  <c r="W155" i="8"/>
  <c r="W14" i="20"/>
  <c r="W153" i="8"/>
  <c r="W36" i="22"/>
  <c r="W69" i="8"/>
  <c r="W20" i="22"/>
  <c r="W53" i="8"/>
  <c r="W34" i="22"/>
  <c r="W67" i="8"/>
  <c r="W24" i="22"/>
  <c r="W24" i="23" s="1"/>
  <c r="W57" i="8"/>
  <c r="Y57" i="8" s="1"/>
  <c r="W19" i="22"/>
  <c r="W52" i="8"/>
  <c r="Y52" i="8" s="1"/>
  <c r="W11" i="22"/>
  <c r="W11" i="23" s="1"/>
  <c r="W44" i="8"/>
  <c r="F41" i="22"/>
  <c r="F41" i="23" s="1"/>
  <c r="F254" i="8"/>
  <c r="F40" i="22"/>
  <c r="F40" i="23" s="1"/>
  <c r="F253" i="8"/>
  <c r="F14" i="20"/>
  <c r="F153" i="8"/>
  <c r="F31" i="20"/>
  <c r="F170" i="8"/>
  <c r="F39" i="22"/>
  <c r="F39" i="23" s="1"/>
  <c r="F247" i="8"/>
  <c r="I247" i="8" s="1"/>
  <c r="F49" i="20"/>
  <c r="F188" i="8"/>
  <c r="I231" i="8"/>
  <c r="I212" i="8"/>
  <c r="F20" i="20"/>
  <c r="F159" i="8"/>
  <c r="F35" i="20"/>
  <c r="F174" i="8"/>
  <c r="F36" i="20"/>
  <c r="F175" i="8"/>
  <c r="F54" i="20"/>
  <c r="F193" i="8"/>
  <c r="F45" i="20"/>
  <c r="F184" i="8"/>
  <c r="F59" i="20"/>
  <c r="F198" i="8"/>
  <c r="F12" i="20"/>
  <c r="F151" i="8"/>
  <c r="F33" i="20"/>
  <c r="F172" i="8"/>
  <c r="F23" i="20"/>
  <c r="F162" i="8"/>
  <c r="F24" i="20"/>
  <c r="F163" i="8"/>
  <c r="F47" i="20"/>
  <c r="F186" i="8"/>
  <c r="F32" i="22"/>
  <c r="F32" i="23" s="1"/>
  <c r="F65" i="8"/>
  <c r="F58" i="20"/>
  <c r="F197" i="8"/>
  <c r="F46" i="20"/>
  <c r="F185" i="8"/>
  <c r="I137" i="8"/>
  <c r="F16" i="20"/>
  <c r="F155" i="8"/>
  <c r="F10" i="20"/>
  <c r="F149" i="8"/>
  <c r="I78" i="8"/>
  <c r="I107" i="8"/>
  <c r="I91" i="8"/>
  <c r="F7" i="22"/>
  <c r="F7" i="23" s="1"/>
  <c r="F40" i="8"/>
  <c r="I117" i="8"/>
  <c r="I83" i="8"/>
  <c r="I67" i="8"/>
  <c r="I8" i="8"/>
  <c r="F20" i="22"/>
  <c r="F20" i="23" s="1"/>
  <c r="F53" i="8"/>
  <c r="I35" i="8"/>
  <c r="F13" i="22"/>
  <c r="F13" i="23" s="1"/>
  <c r="F46" i="8"/>
  <c r="S37" i="22"/>
  <c r="S246" i="8"/>
  <c r="V246" i="8" s="1"/>
  <c r="S64" i="20"/>
  <c r="S248" i="8"/>
  <c r="V248" i="8" s="1"/>
  <c r="V70" i="8"/>
  <c r="V244" i="8"/>
  <c r="S16" i="20"/>
  <c r="S155" i="8"/>
  <c r="V77" i="8"/>
  <c r="V236" i="8"/>
  <c r="V117" i="8"/>
  <c r="V61" i="8"/>
  <c r="V243" i="8"/>
  <c r="V239" i="8"/>
  <c r="V217" i="8"/>
  <c r="V216" i="8"/>
  <c r="V223" i="8"/>
  <c r="V228" i="8"/>
  <c r="V207" i="8"/>
  <c r="V211" i="8"/>
  <c r="V204" i="8"/>
  <c r="S15" i="20"/>
  <c r="S154" i="8"/>
  <c r="S48" i="20"/>
  <c r="S187" i="8"/>
  <c r="S4" i="20"/>
  <c r="S143" i="8"/>
  <c r="S63" i="20"/>
  <c r="S202" i="8"/>
  <c r="S32" i="20"/>
  <c r="S171" i="8"/>
  <c r="S19" i="20"/>
  <c r="S158" i="8"/>
  <c r="S57" i="20"/>
  <c r="S196" i="8"/>
  <c r="S30" i="20"/>
  <c r="S169" i="8"/>
  <c r="S28" i="20"/>
  <c r="S167" i="8"/>
  <c r="S22" i="20"/>
  <c r="S161" i="8"/>
  <c r="S53" i="20"/>
  <c r="S192" i="8"/>
  <c r="S58" i="20"/>
  <c r="S197" i="8"/>
  <c r="V114" i="8"/>
  <c r="V110" i="8"/>
  <c r="V83" i="8"/>
  <c r="S46" i="20"/>
  <c r="S185" i="8"/>
  <c r="V137" i="8"/>
  <c r="V140" i="8"/>
  <c r="V132" i="8"/>
  <c r="V135" i="8"/>
  <c r="V71" i="8"/>
  <c r="V138" i="8"/>
  <c r="V128" i="8"/>
  <c r="V103" i="8"/>
  <c r="V107" i="8"/>
  <c r="V91" i="8"/>
  <c r="V38" i="8"/>
  <c r="S19" i="22"/>
  <c r="S19" i="23" s="1"/>
  <c r="S22" i="8"/>
  <c r="V47" i="8"/>
  <c r="V44" i="8"/>
  <c r="V55" i="8"/>
  <c r="S11" i="22"/>
  <c r="S14" i="8"/>
  <c r="V53" i="8"/>
  <c r="S20" i="22"/>
  <c r="V20" i="22" s="1"/>
  <c r="S23" i="8"/>
  <c r="V23" i="8" s="1"/>
  <c r="S5" i="22"/>
  <c r="S8" i="8"/>
  <c r="V7" i="8"/>
  <c r="V4" i="8"/>
  <c r="P40" i="23"/>
  <c r="P253" i="8"/>
  <c r="P35" i="22"/>
  <c r="P237" i="8"/>
  <c r="P11" i="20"/>
  <c r="P150" i="8"/>
  <c r="P35" i="20"/>
  <c r="P174" i="8"/>
  <c r="P59" i="20"/>
  <c r="P198" i="8"/>
  <c r="P24" i="20"/>
  <c r="P163" i="8"/>
  <c r="P39" i="20"/>
  <c r="P178" i="8"/>
  <c r="R178" i="8" s="1"/>
  <c r="P57" i="8"/>
  <c r="R57" i="8" s="1"/>
  <c r="P42" i="20"/>
  <c r="P181" i="8"/>
  <c r="P40" i="20"/>
  <c r="P179" i="8"/>
  <c r="P43" i="20"/>
  <c r="P182" i="8"/>
  <c r="P17" i="20"/>
  <c r="P156" i="8"/>
  <c r="P6" i="20"/>
  <c r="P145" i="8"/>
  <c r="P46" i="20"/>
  <c r="P185" i="8"/>
  <c r="R123" i="8"/>
  <c r="P16" i="20"/>
  <c r="P155" i="8"/>
  <c r="P50" i="20"/>
  <c r="P189" i="8"/>
  <c r="P20" i="22"/>
  <c r="P23" i="8"/>
  <c r="P52" i="20"/>
  <c r="P191" i="8"/>
  <c r="P5" i="22"/>
  <c r="P8" i="8"/>
  <c r="P9" i="20"/>
  <c r="P148" i="8"/>
  <c r="R119" i="8"/>
  <c r="P4" i="22"/>
  <c r="P37" i="8"/>
  <c r="R37" i="8" s="1"/>
  <c r="R89" i="8"/>
  <c r="P49" i="8"/>
  <c r="P27" i="22"/>
  <c r="P30" i="8"/>
  <c r="R30" i="8" s="1"/>
  <c r="P42" i="8"/>
  <c r="P30" i="22"/>
  <c r="P33" i="8"/>
  <c r="R69" i="8"/>
  <c r="P43" i="8"/>
  <c r="R43" i="8" s="1"/>
  <c r="P52" i="8"/>
  <c r="P16" i="22"/>
  <c r="P16" i="23" s="1"/>
  <c r="P19" i="8"/>
  <c r="P7" i="22"/>
  <c r="P10" i="8"/>
  <c r="P28" i="22"/>
  <c r="P31" i="8"/>
  <c r="P10" i="22"/>
  <c r="P10" i="23" s="1"/>
  <c r="P13" i="8"/>
  <c r="P9" i="22"/>
  <c r="P9" i="23" s="1"/>
  <c r="P12" i="8"/>
  <c r="AA40" i="22"/>
  <c r="AA40" i="23" s="1"/>
  <c r="AA253" i="8"/>
  <c r="AA59" i="20"/>
  <c r="AA198" i="8"/>
  <c r="AA24" i="20"/>
  <c r="AA163" i="8"/>
  <c r="AA9" i="22"/>
  <c r="AA9" i="23" s="1"/>
  <c r="AA42" i="8"/>
  <c r="AA45" i="20"/>
  <c r="AA184" i="8"/>
  <c r="AB237" i="8"/>
  <c r="AA18" i="20"/>
  <c r="AA157" i="8"/>
  <c r="AA44" i="20"/>
  <c r="AA183" i="8"/>
  <c r="AA55" i="20"/>
  <c r="AA194" i="8"/>
  <c r="AA5" i="20"/>
  <c r="AA144" i="8"/>
  <c r="AA8" i="20"/>
  <c r="AA147" i="8"/>
  <c r="AA41" i="20"/>
  <c r="AA180" i="8"/>
  <c r="AA27" i="20"/>
  <c r="AA166" i="8"/>
  <c r="AA33" i="22"/>
  <c r="AA33" i="23" s="1"/>
  <c r="AA66" i="8"/>
  <c r="AA14" i="20"/>
  <c r="AA153" i="8"/>
  <c r="AB122" i="8"/>
  <c r="AA60" i="20"/>
  <c r="AA199" i="8"/>
  <c r="AA50" i="20"/>
  <c r="AA189" i="8"/>
  <c r="AA56" i="20"/>
  <c r="AA195" i="8"/>
  <c r="AB126" i="8"/>
  <c r="AB92" i="8"/>
  <c r="AB118" i="8"/>
  <c r="AB100" i="8"/>
  <c r="AA14" i="22"/>
  <c r="AA14" i="23" s="1"/>
  <c r="AA47" i="8"/>
  <c r="AA17" i="22"/>
  <c r="AA17" i="23" s="1"/>
  <c r="AA50" i="8"/>
  <c r="AA16" i="22"/>
  <c r="AA16" i="23" s="1"/>
  <c r="AA49" i="8"/>
  <c r="AA28" i="22"/>
  <c r="AA28" i="23" s="1"/>
  <c r="AA61" i="8"/>
  <c r="M36" i="22"/>
  <c r="M36" i="23" s="1"/>
  <c r="M69" i="8"/>
  <c r="N69" i="8" s="1"/>
  <c r="N251" i="8"/>
  <c r="N235" i="8"/>
  <c r="M47" i="20"/>
  <c r="M186" i="8"/>
  <c r="N227" i="8"/>
  <c r="N219" i="8"/>
  <c r="M42" i="20"/>
  <c r="M181" i="8"/>
  <c r="M55" i="20"/>
  <c r="M194" i="8"/>
  <c r="M40" i="20"/>
  <c r="M179" i="8"/>
  <c r="M5" i="20"/>
  <c r="M144" i="8"/>
  <c r="M43" i="20"/>
  <c r="M182" i="8"/>
  <c r="M8" i="20"/>
  <c r="M147" i="8"/>
  <c r="M17" i="20"/>
  <c r="M156" i="8"/>
  <c r="M41" i="20"/>
  <c r="M180" i="8"/>
  <c r="M6" i="20"/>
  <c r="M145" i="8"/>
  <c r="M27" i="20"/>
  <c r="M166" i="8"/>
  <c r="M31" i="20"/>
  <c r="M170" i="8"/>
  <c r="M7" i="22"/>
  <c r="M7" i="23" s="1"/>
  <c r="M40" i="8"/>
  <c r="M9" i="20"/>
  <c r="M148" i="8"/>
  <c r="M13" i="20"/>
  <c r="M152" i="8"/>
  <c r="M16" i="20"/>
  <c r="M155" i="8"/>
  <c r="M10" i="20"/>
  <c r="M149" i="8"/>
  <c r="M27" i="22"/>
  <c r="M27" i="23" s="1"/>
  <c r="M60" i="8"/>
  <c r="M24" i="22"/>
  <c r="M24" i="23" s="1"/>
  <c r="M57" i="8"/>
  <c r="AC39" i="22"/>
  <c r="AC247" i="8"/>
  <c r="AE247" i="8" s="1"/>
  <c r="AC37" i="20"/>
  <c r="AC176" i="8"/>
  <c r="AC13" i="20"/>
  <c r="AC152" i="8"/>
  <c r="AC42" i="20"/>
  <c r="AC181" i="8"/>
  <c r="AC55" i="20"/>
  <c r="AC194" i="8"/>
  <c r="AC40" i="20"/>
  <c r="AC179" i="8"/>
  <c r="AC5" i="20"/>
  <c r="AC144" i="8"/>
  <c r="AC43" i="20"/>
  <c r="AC182" i="8"/>
  <c r="AC8" i="20"/>
  <c r="AC147" i="8"/>
  <c r="AC17" i="20"/>
  <c r="AC156" i="8"/>
  <c r="AC41" i="20"/>
  <c r="AC180" i="8"/>
  <c r="AC6" i="20"/>
  <c r="AC145" i="8"/>
  <c r="AC27" i="20"/>
  <c r="AC166" i="8"/>
  <c r="AC21" i="20"/>
  <c r="AC160" i="8"/>
  <c r="AC53" i="20"/>
  <c r="AC192" i="8"/>
  <c r="AC49" i="20"/>
  <c r="AC188" i="8"/>
  <c r="AC14" i="20"/>
  <c r="AC153" i="8"/>
  <c r="AC32" i="22"/>
  <c r="AC65" i="8"/>
  <c r="AC6" i="22"/>
  <c r="AC39" i="8"/>
  <c r="AC31" i="22"/>
  <c r="AC64" i="8"/>
  <c r="AC30" i="22"/>
  <c r="AC63" i="8"/>
  <c r="I18" i="8"/>
  <c r="H41" i="22"/>
  <c r="H41" i="23" s="1"/>
  <c r="H254" i="8"/>
  <c r="I230" i="8"/>
  <c r="H63" i="20"/>
  <c r="H202" i="8"/>
  <c r="H22" i="20"/>
  <c r="H161" i="8"/>
  <c r="H42" i="20"/>
  <c r="H181" i="8"/>
  <c r="H43" i="20"/>
  <c r="H182" i="8"/>
  <c r="H6" i="20"/>
  <c r="H145" i="8"/>
  <c r="H32" i="20"/>
  <c r="H171" i="8"/>
  <c r="I214" i="8"/>
  <c r="H7" i="20"/>
  <c r="H146" i="8"/>
  <c r="H61" i="20"/>
  <c r="H200" i="8"/>
  <c r="H34" i="20"/>
  <c r="H173" i="8"/>
  <c r="H39" i="20"/>
  <c r="H178" i="8"/>
  <c r="H29" i="20"/>
  <c r="H168" i="8"/>
  <c r="H29" i="22"/>
  <c r="H29" i="23" s="1"/>
  <c r="H62" i="8"/>
  <c r="H62" i="20"/>
  <c r="H201" i="8"/>
  <c r="H16" i="22"/>
  <c r="H16" i="23" s="1"/>
  <c r="H49" i="8"/>
  <c r="H53" i="20"/>
  <c r="H192" i="8"/>
  <c r="H21" i="20"/>
  <c r="H160" i="8"/>
  <c r="H14" i="20"/>
  <c r="H153" i="8"/>
  <c r="I105" i="8"/>
  <c r="H31" i="22"/>
  <c r="H31" i="23" s="1"/>
  <c r="H64" i="8"/>
  <c r="H27" i="22"/>
  <c r="H27" i="23" s="1"/>
  <c r="H60" i="8"/>
  <c r="H25" i="22"/>
  <c r="H25" i="23" s="1"/>
  <c r="H58" i="8"/>
  <c r="H33" i="22"/>
  <c r="H33" i="23" s="1"/>
  <c r="H66" i="8"/>
  <c r="H24" i="22"/>
  <c r="H24" i="23" s="1"/>
  <c r="H57" i="8"/>
  <c r="AF48" i="20"/>
  <c r="AF187" i="8"/>
  <c r="AF4" i="20"/>
  <c r="AF143" i="8"/>
  <c r="AF28" i="20"/>
  <c r="AF167" i="8"/>
  <c r="AF5" i="20"/>
  <c r="AF144" i="8"/>
  <c r="AF41" i="20"/>
  <c r="AF180" i="8"/>
  <c r="AF9" i="20"/>
  <c r="AF148" i="8"/>
  <c r="AF31" i="20"/>
  <c r="AF170" i="8"/>
  <c r="AF25" i="20"/>
  <c r="AF164" i="8"/>
  <c r="AF18" i="20"/>
  <c r="AF157" i="8"/>
  <c r="AF11" i="20"/>
  <c r="AF150" i="8"/>
  <c r="AF44" i="20"/>
  <c r="AF183" i="8"/>
  <c r="AF26" i="20"/>
  <c r="AF165" i="8"/>
  <c r="AF53" i="20"/>
  <c r="AF192" i="8"/>
  <c r="AF58" i="20"/>
  <c r="AF197" i="8"/>
  <c r="AF13" i="20"/>
  <c r="AF152" i="8"/>
  <c r="AF56" i="20"/>
  <c r="AF195" i="8"/>
  <c r="AF9" i="22"/>
  <c r="AF9" i="23" s="1"/>
  <c r="AF42" i="8"/>
  <c r="AF33" i="22"/>
  <c r="AF33" i="23" s="1"/>
  <c r="AF66" i="8"/>
  <c r="AF24" i="22"/>
  <c r="AF24" i="23" s="1"/>
  <c r="AF57" i="8"/>
  <c r="AF6" i="22"/>
  <c r="AF6" i="23" s="1"/>
  <c r="AF39" i="8"/>
  <c r="X40" i="22"/>
  <c r="X40" i="23" s="1"/>
  <c r="X253" i="8"/>
  <c r="X43" i="20"/>
  <c r="X182" i="8"/>
  <c r="X4" i="20"/>
  <c r="X143" i="8"/>
  <c r="X57" i="20"/>
  <c r="X196" i="8"/>
  <c r="X50" i="20"/>
  <c r="X189" i="8"/>
  <c r="X55" i="20"/>
  <c r="X194" i="8"/>
  <c r="X56" i="20"/>
  <c r="X195" i="8"/>
  <c r="Y238" i="8"/>
  <c r="X35" i="20"/>
  <c r="X174" i="8"/>
  <c r="X54" i="20"/>
  <c r="X193" i="8"/>
  <c r="X59" i="20"/>
  <c r="X198" i="8"/>
  <c r="X33" i="20"/>
  <c r="X172" i="8"/>
  <c r="X24" i="20"/>
  <c r="X163" i="8"/>
  <c r="X60" i="20"/>
  <c r="X199" i="8"/>
  <c r="Y123" i="8"/>
  <c r="X31" i="22"/>
  <c r="X31" i="23" s="1"/>
  <c r="X64" i="8"/>
  <c r="X10" i="20"/>
  <c r="X149" i="8"/>
  <c r="X31" i="20"/>
  <c r="X170" i="8"/>
  <c r="X58" i="20"/>
  <c r="X197" i="8"/>
  <c r="Y127" i="8"/>
  <c r="Y85" i="8"/>
  <c r="X10" i="22"/>
  <c r="X10" i="23" s="1"/>
  <c r="X43" i="8"/>
  <c r="X4" i="22"/>
  <c r="X37" i="8"/>
  <c r="Y42" i="8"/>
  <c r="X33" i="22"/>
  <c r="X33" i="23" s="1"/>
  <c r="X66" i="8"/>
  <c r="X18" i="22"/>
  <c r="X18" i="23" s="1"/>
  <c r="X51" i="8"/>
  <c r="X25" i="22"/>
  <c r="X25" i="23" s="1"/>
  <c r="X58" i="8"/>
  <c r="AD16" i="20"/>
  <c r="AD155" i="8"/>
  <c r="AE252" i="8"/>
  <c r="AD64" i="20"/>
  <c r="AD248" i="8"/>
  <c r="AE216" i="8"/>
  <c r="AD15" i="20"/>
  <c r="AD154" i="8"/>
  <c r="AD48" i="20"/>
  <c r="AD187" i="8"/>
  <c r="AD4" i="20"/>
  <c r="AD143" i="8"/>
  <c r="AD63" i="20"/>
  <c r="AD202" i="8"/>
  <c r="AD32" i="20"/>
  <c r="AD171" i="8"/>
  <c r="AD19" i="20"/>
  <c r="AD158" i="8"/>
  <c r="AD57" i="20"/>
  <c r="AD196" i="8"/>
  <c r="AD30" i="20"/>
  <c r="AD169" i="8"/>
  <c r="AD28" i="20"/>
  <c r="AD167" i="8"/>
  <c r="AD22" i="20"/>
  <c r="AD161" i="8"/>
  <c r="AD52" i="20"/>
  <c r="AD191" i="8"/>
  <c r="AE71" i="8"/>
  <c r="AD58" i="20"/>
  <c r="AD197" i="8"/>
  <c r="AE137" i="8"/>
  <c r="AD60" i="20"/>
  <c r="AD199" i="8"/>
  <c r="AD10" i="20"/>
  <c r="AD149" i="8"/>
  <c r="AE129" i="8"/>
  <c r="AD33" i="22"/>
  <c r="AD33" i="23" s="1"/>
  <c r="AD66" i="8"/>
  <c r="AE66" i="8" s="1"/>
  <c r="AE87" i="8"/>
  <c r="AD25" i="22"/>
  <c r="AD25" i="23" s="1"/>
  <c r="AD58" i="8"/>
  <c r="AD31" i="22"/>
  <c r="AD31" i="23" s="1"/>
  <c r="AD64" i="8"/>
  <c r="AD30" i="22"/>
  <c r="AD30" i="23" s="1"/>
  <c r="AD63" i="8"/>
  <c r="AE63" i="8" s="1"/>
  <c r="AE28" i="8"/>
  <c r="J41" i="22"/>
  <c r="J254" i="8"/>
  <c r="N249" i="8"/>
  <c r="N244" i="8"/>
  <c r="N241" i="8"/>
  <c r="N210" i="8"/>
  <c r="J7" i="20"/>
  <c r="J146" i="8"/>
  <c r="J61" i="20"/>
  <c r="J200" i="8"/>
  <c r="J34" i="20"/>
  <c r="J173" i="8"/>
  <c r="N233" i="8"/>
  <c r="N220" i="8"/>
  <c r="J42" i="20"/>
  <c r="J181" i="8"/>
  <c r="J40" i="20"/>
  <c r="J179" i="8"/>
  <c r="J43" i="20"/>
  <c r="J182" i="8"/>
  <c r="J17" i="20"/>
  <c r="J156" i="8"/>
  <c r="J6" i="20"/>
  <c r="J145" i="8"/>
  <c r="J21" i="20"/>
  <c r="J160" i="8"/>
  <c r="J58" i="20"/>
  <c r="J197" i="8"/>
  <c r="J38" i="20"/>
  <c r="J177" i="8"/>
  <c r="N91" i="8"/>
  <c r="J31" i="22"/>
  <c r="J64" i="8"/>
  <c r="N8" i="8"/>
  <c r="N32" i="8"/>
  <c r="J44" i="20"/>
  <c r="J183" i="8"/>
  <c r="J26" i="20"/>
  <c r="J165" i="8"/>
  <c r="J60" i="20"/>
  <c r="J199" i="8"/>
  <c r="J46" i="20"/>
  <c r="J185" i="8"/>
  <c r="N136" i="8"/>
  <c r="N80" i="8"/>
  <c r="N23" i="8"/>
  <c r="N13" i="8"/>
  <c r="N7" i="8"/>
  <c r="N205" i="8"/>
  <c r="K21" i="20"/>
  <c r="K160" i="8"/>
  <c r="N252" i="8"/>
  <c r="K58" i="20"/>
  <c r="K197" i="8"/>
  <c r="K41" i="22"/>
  <c r="K41" i="23" s="1"/>
  <c r="K254" i="8"/>
  <c r="K64" i="20"/>
  <c r="K248" i="8"/>
  <c r="N216" i="8"/>
  <c r="K38" i="20"/>
  <c r="K177" i="8"/>
  <c r="N237" i="8"/>
  <c r="N208" i="8"/>
  <c r="K18" i="20"/>
  <c r="K157" i="8"/>
  <c r="K41" i="20"/>
  <c r="K180" i="8"/>
  <c r="N126" i="8"/>
  <c r="K25" i="22"/>
  <c r="K25" i="23" s="1"/>
  <c r="K58" i="8"/>
  <c r="N213" i="8"/>
  <c r="K40" i="20"/>
  <c r="K179" i="8"/>
  <c r="K17" i="20"/>
  <c r="K156" i="8"/>
  <c r="K37" i="20"/>
  <c r="K176" i="8"/>
  <c r="N224" i="8"/>
  <c r="K4" i="20"/>
  <c r="K143" i="8"/>
  <c r="K57" i="20"/>
  <c r="K196" i="8"/>
  <c r="K52" i="20"/>
  <c r="K191" i="8"/>
  <c r="N76" i="8"/>
  <c r="K24" i="20"/>
  <c r="K163" i="8"/>
  <c r="K53" i="20"/>
  <c r="K192" i="8"/>
  <c r="N49" i="8"/>
  <c r="K17" i="22"/>
  <c r="K17" i="23" s="1"/>
  <c r="K50" i="8"/>
  <c r="K39" i="20"/>
  <c r="K178" i="8"/>
  <c r="K13" i="20"/>
  <c r="K152" i="8"/>
  <c r="N137" i="8"/>
  <c r="N71" i="8"/>
  <c r="AB59" i="8"/>
  <c r="R253" i="8"/>
  <c r="O61" i="20"/>
  <c r="O200" i="8"/>
  <c r="O64" i="20"/>
  <c r="O248" i="8"/>
  <c r="O42" i="20"/>
  <c r="O181" i="8"/>
  <c r="R181" i="8" s="1"/>
  <c r="O17" i="20"/>
  <c r="O156" i="8"/>
  <c r="R156" i="8" s="1"/>
  <c r="O26" i="20"/>
  <c r="O165" i="8"/>
  <c r="O29" i="20"/>
  <c r="O168" i="8"/>
  <c r="O54" i="20"/>
  <c r="O193" i="8"/>
  <c r="O15" i="20"/>
  <c r="O154" i="8"/>
  <c r="O4" i="20"/>
  <c r="O143" i="8"/>
  <c r="O32" i="20"/>
  <c r="O171" i="8"/>
  <c r="O57" i="20"/>
  <c r="O196" i="8"/>
  <c r="O28" i="20"/>
  <c r="O167" i="8"/>
  <c r="O38" i="20"/>
  <c r="O177" i="8"/>
  <c r="O21" i="20"/>
  <c r="O160" i="8"/>
  <c r="O50" i="20"/>
  <c r="O189" i="8"/>
  <c r="O37" i="20"/>
  <c r="O176" i="8"/>
  <c r="O31" i="20"/>
  <c r="O170" i="8"/>
  <c r="O14" i="22"/>
  <c r="O17" i="8"/>
  <c r="R52" i="8"/>
  <c r="O9" i="22"/>
  <c r="R9" i="22" s="1"/>
  <c r="O12" i="8"/>
  <c r="R12" i="8" s="1"/>
  <c r="O13" i="22"/>
  <c r="O16" i="8"/>
  <c r="O19" i="22"/>
  <c r="O19" i="23" s="1"/>
  <c r="O22" i="8"/>
  <c r="O25" i="22"/>
  <c r="O28" i="8"/>
  <c r="O16" i="22"/>
  <c r="O16" i="23" s="1"/>
  <c r="O19" i="8"/>
  <c r="R19" i="8" s="1"/>
  <c r="T21" i="20"/>
  <c r="T160" i="8"/>
  <c r="T49" i="20"/>
  <c r="T188" i="8"/>
  <c r="T41" i="23"/>
  <c r="T254" i="8"/>
  <c r="T40" i="23"/>
  <c r="T253" i="8"/>
  <c r="T34" i="22"/>
  <c r="T235" i="8"/>
  <c r="T36" i="22"/>
  <c r="T36" i="23" s="1"/>
  <c r="T238" i="8"/>
  <c r="T20" i="20"/>
  <c r="T159" i="8"/>
  <c r="T35" i="20"/>
  <c r="T174" i="8"/>
  <c r="T36" i="20"/>
  <c r="T175" i="8"/>
  <c r="T54" i="20"/>
  <c r="T193" i="8"/>
  <c r="T45" i="20"/>
  <c r="T184" i="8"/>
  <c r="T59" i="20"/>
  <c r="T198" i="8"/>
  <c r="T12" i="20"/>
  <c r="T151" i="8"/>
  <c r="T33" i="20"/>
  <c r="T172" i="8"/>
  <c r="T23" i="20"/>
  <c r="T162" i="8"/>
  <c r="T24" i="20"/>
  <c r="T163" i="8"/>
  <c r="T47" i="20"/>
  <c r="T186" i="8"/>
  <c r="T46" i="20"/>
  <c r="T185" i="8"/>
  <c r="T22" i="22"/>
  <c r="T25" i="8"/>
  <c r="T37" i="20"/>
  <c r="T176" i="8"/>
  <c r="T27" i="22"/>
  <c r="T30" i="8"/>
  <c r="T66" i="8"/>
  <c r="V66" i="8" s="1"/>
  <c r="T49" i="8"/>
  <c r="V49" i="8" s="1"/>
  <c r="T17" i="22"/>
  <c r="T20" i="8"/>
  <c r="T57" i="8"/>
  <c r="V57" i="8" s="1"/>
  <c r="T64" i="8"/>
  <c r="T54" i="8"/>
  <c r="T51" i="8"/>
  <c r="V51" i="8" s="1"/>
  <c r="T13" i="22"/>
  <c r="T16" i="8"/>
  <c r="T19" i="22"/>
  <c r="T22" i="8"/>
  <c r="T9" i="22"/>
  <c r="T12" i="8"/>
  <c r="T16" i="22"/>
  <c r="T16" i="23" s="1"/>
  <c r="T19" i="8"/>
  <c r="Z41" i="22"/>
  <c r="Z254" i="8"/>
  <c r="Z40" i="22"/>
  <c r="Z253" i="8"/>
  <c r="AB253" i="8" s="1"/>
  <c r="Z56" i="20"/>
  <c r="Z195" i="8"/>
  <c r="AB195" i="8" s="1"/>
  <c r="Z53" i="20"/>
  <c r="Z192" i="8"/>
  <c r="Z15" i="20"/>
  <c r="Z154" i="8"/>
  <c r="Z48" i="20"/>
  <c r="Z187" i="8"/>
  <c r="Z4" i="20"/>
  <c r="Z143" i="8"/>
  <c r="Z63" i="20"/>
  <c r="Z202" i="8"/>
  <c r="Z32" i="20"/>
  <c r="Z171" i="8"/>
  <c r="Z19" i="20"/>
  <c r="Z158" i="8"/>
  <c r="Z57" i="20"/>
  <c r="Z196" i="8"/>
  <c r="Z30" i="20"/>
  <c r="Z169" i="8"/>
  <c r="Z28" i="20"/>
  <c r="Z167" i="8"/>
  <c r="Z22" i="20"/>
  <c r="Z161" i="8"/>
  <c r="Z9" i="20"/>
  <c r="Z148" i="8"/>
  <c r="Z60" i="20"/>
  <c r="Z199" i="8"/>
  <c r="AB199" i="8" s="1"/>
  <c r="Z50" i="20"/>
  <c r="Z189" i="8"/>
  <c r="Z29" i="22"/>
  <c r="Z62" i="8"/>
  <c r="AB62" i="8" s="1"/>
  <c r="Z28" i="22"/>
  <c r="Z28" i="23" s="1"/>
  <c r="Z61" i="8"/>
  <c r="AB61" i="8" s="1"/>
  <c r="Z5" i="22"/>
  <c r="Z38" i="8"/>
  <c r="AB38" i="8" s="1"/>
  <c r="Z10" i="22"/>
  <c r="Z10" i="23" s="1"/>
  <c r="Z43" i="8"/>
  <c r="AB43" i="8" s="1"/>
  <c r="Z24" i="22"/>
  <c r="Z57" i="8"/>
  <c r="L51" i="20"/>
  <c r="L190" i="8"/>
  <c r="L64" i="20"/>
  <c r="L248" i="8"/>
  <c r="L41" i="22"/>
  <c r="L41" i="23" s="1"/>
  <c r="L254" i="8"/>
  <c r="L40" i="22"/>
  <c r="L40" i="23" s="1"/>
  <c r="L253" i="8"/>
  <c r="L47" i="20"/>
  <c r="L186" i="8"/>
  <c r="L10" i="20"/>
  <c r="L149" i="8"/>
  <c r="L42" i="20"/>
  <c r="L181" i="8"/>
  <c r="L55" i="20"/>
  <c r="L194" i="8"/>
  <c r="L40" i="20"/>
  <c r="L179" i="8"/>
  <c r="L5" i="20"/>
  <c r="L144" i="8"/>
  <c r="L43" i="20"/>
  <c r="L182" i="8"/>
  <c r="L8" i="20"/>
  <c r="L147" i="8"/>
  <c r="L17" i="20"/>
  <c r="L156" i="8"/>
  <c r="L41" i="20"/>
  <c r="L180" i="8"/>
  <c r="L6" i="20"/>
  <c r="L145" i="8"/>
  <c r="L27" i="20"/>
  <c r="L166" i="8"/>
  <c r="L31" i="20"/>
  <c r="L170" i="8"/>
  <c r="L7" i="22"/>
  <c r="L7" i="23" s="1"/>
  <c r="L40" i="8"/>
  <c r="L14" i="20"/>
  <c r="L153" i="8"/>
  <c r="L13" i="20"/>
  <c r="L152" i="8"/>
  <c r="L30" i="22"/>
  <c r="L30" i="23" s="1"/>
  <c r="L63" i="8"/>
  <c r="L27" i="22"/>
  <c r="L27" i="23" s="1"/>
  <c r="L60" i="8"/>
  <c r="L13" i="22"/>
  <c r="L13" i="23" s="1"/>
  <c r="L46" i="8"/>
  <c r="N46" i="8" s="1"/>
  <c r="L8" i="22"/>
  <c r="L8" i="23" s="1"/>
  <c r="L41" i="8"/>
  <c r="L20" i="22"/>
  <c r="L20" i="23" s="1"/>
  <c r="L53" i="8"/>
  <c r="E64" i="20"/>
  <c r="E248" i="8"/>
  <c r="E10" i="20"/>
  <c r="E149" i="8"/>
  <c r="E37" i="20"/>
  <c r="E176" i="8"/>
  <c r="E4" i="22"/>
  <c r="E4" i="23" s="1"/>
  <c r="E37" i="8"/>
  <c r="E22" i="22"/>
  <c r="E55" i="8"/>
  <c r="E20" i="20"/>
  <c r="E159" i="8"/>
  <c r="E35" i="20"/>
  <c r="E174" i="8"/>
  <c r="E36" i="20"/>
  <c r="E175" i="8"/>
  <c r="E54" i="20"/>
  <c r="E193" i="8"/>
  <c r="E45" i="20"/>
  <c r="E184" i="8"/>
  <c r="E59" i="20"/>
  <c r="E198" i="8"/>
  <c r="E12" i="20"/>
  <c r="E151" i="8"/>
  <c r="E33" i="20"/>
  <c r="E172" i="8"/>
  <c r="E23" i="20"/>
  <c r="E162" i="8"/>
  <c r="E24" i="20"/>
  <c r="E163" i="8"/>
  <c r="E47" i="20"/>
  <c r="E186" i="8"/>
  <c r="E32" i="22"/>
  <c r="E65" i="8"/>
  <c r="E9" i="20"/>
  <c r="E148" i="8"/>
  <c r="E50" i="20"/>
  <c r="E189" i="8"/>
  <c r="E18" i="22"/>
  <c r="E18" i="23" s="1"/>
  <c r="E51" i="8"/>
  <c r="E8" i="22"/>
  <c r="E41" i="8"/>
  <c r="E7" i="22"/>
  <c r="E7" i="23" s="1"/>
  <c r="E40" i="8"/>
  <c r="E5" i="22"/>
  <c r="E38" i="8"/>
  <c r="E14" i="22"/>
  <c r="E14" i="23" s="1"/>
  <c r="E47" i="8"/>
  <c r="E19" i="22"/>
  <c r="E52" i="8"/>
  <c r="E25" i="22"/>
  <c r="E58" i="8"/>
  <c r="G9" i="20"/>
  <c r="G148" i="8"/>
  <c r="G4" i="20"/>
  <c r="G143" i="8"/>
  <c r="G13" i="20"/>
  <c r="G152" i="8"/>
  <c r="G19" i="20"/>
  <c r="G158" i="8"/>
  <c r="I249" i="8"/>
  <c r="I225" i="8"/>
  <c r="G40" i="20"/>
  <c r="G179" i="8"/>
  <c r="G17" i="20"/>
  <c r="G156" i="8"/>
  <c r="G49" i="20"/>
  <c r="G188" i="8"/>
  <c r="I241" i="8"/>
  <c r="G7" i="20"/>
  <c r="G146" i="8"/>
  <c r="G61" i="20"/>
  <c r="G200" i="8"/>
  <c r="G34" i="20"/>
  <c r="G173" i="8"/>
  <c r="G39" i="20"/>
  <c r="G178" i="8"/>
  <c r="G29" i="20"/>
  <c r="G168" i="8"/>
  <c r="I130" i="8"/>
  <c r="G58" i="20"/>
  <c r="G197" i="8"/>
  <c r="G46" i="20"/>
  <c r="G185" i="8"/>
  <c r="G16" i="20"/>
  <c r="G155" i="8"/>
  <c r="G10" i="20"/>
  <c r="G149" i="8"/>
  <c r="G31" i="20"/>
  <c r="G170" i="8"/>
  <c r="G20" i="22"/>
  <c r="G20" i="23" s="1"/>
  <c r="G53" i="8"/>
  <c r="I88" i="8"/>
  <c r="G33" i="22"/>
  <c r="G33" i="23" s="1"/>
  <c r="G66" i="8"/>
  <c r="I66" i="8" s="1"/>
  <c r="G15" i="22"/>
  <c r="G15" i="23" s="1"/>
  <c r="G48" i="8"/>
  <c r="G4" i="22"/>
  <c r="G4" i="23" s="1"/>
  <c r="G37" i="8"/>
  <c r="G31" i="22"/>
  <c r="G31" i="23" s="1"/>
  <c r="G64" i="8"/>
  <c r="I64" i="8" s="1"/>
  <c r="I13" i="8"/>
  <c r="G24" i="22"/>
  <c r="G24" i="23" s="1"/>
  <c r="G57" i="8"/>
  <c r="G8" i="22"/>
  <c r="G8" i="23" s="1"/>
  <c r="G41" i="8"/>
  <c r="I5" i="8"/>
  <c r="W55" i="20"/>
  <c r="W194" i="8"/>
  <c r="Y194" i="8" s="1"/>
  <c r="W17" i="20"/>
  <c r="W156" i="8"/>
  <c r="W48" i="20"/>
  <c r="W187" i="8"/>
  <c r="W19" i="20"/>
  <c r="W158" i="8"/>
  <c r="W22" i="20"/>
  <c r="W161" i="8"/>
  <c r="W64" i="20"/>
  <c r="W248" i="8"/>
  <c r="W51" i="20"/>
  <c r="W190" i="8"/>
  <c r="W25" i="20"/>
  <c r="W164" i="8"/>
  <c r="W18" i="20"/>
  <c r="W157" i="8"/>
  <c r="W11" i="20"/>
  <c r="W150" i="8"/>
  <c r="W44" i="20"/>
  <c r="W183" i="8"/>
  <c r="W26" i="20"/>
  <c r="W165" i="8"/>
  <c r="W12" i="22"/>
  <c r="W45" i="8"/>
  <c r="Y45" i="8" s="1"/>
  <c r="W38" i="20"/>
  <c r="W177" i="8"/>
  <c r="W56" i="20"/>
  <c r="W195" i="8"/>
  <c r="Y195" i="8" s="1"/>
  <c r="W10" i="20"/>
  <c r="W149" i="8"/>
  <c r="Y149" i="8" s="1"/>
  <c r="W62" i="20"/>
  <c r="W201" i="8"/>
  <c r="W52" i="20"/>
  <c r="W191" i="8"/>
  <c r="W22" i="22"/>
  <c r="W55" i="8"/>
  <c r="Y55" i="8" s="1"/>
  <c r="W27" i="22"/>
  <c r="W27" i="23" s="1"/>
  <c r="W60" i="8"/>
  <c r="W6" i="22"/>
  <c r="W39" i="8"/>
  <c r="W18" i="22"/>
  <c r="W51" i="8"/>
  <c r="W8" i="22"/>
  <c r="W41" i="8"/>
  <c r="Y41" i="8" s="1"/>
  <c r="I24" i="8"/>
  <c r="I244" i="8"/>
  <c r="I136" i="8"/>
  <c r="I239" i="8"/>
  <c r="I223" i="8"/>
  <c r="I228" i="8"/>
  <c r="I207" i="8"/>
  <c r="I204" i="8"/>
  <c r="F15" i="20"/>
  <c r="F154" i="8"/>
  <c r="F48" i="20"/>
  <c r="F187" i="8"/>
  <c r="F4" i="20"/>
  <c r="F143" i="8"/>
  <c r="F63" i="20"/>
  <c r="F202" i="8"/>
  <c r="F32" i="20"/>
  <c r="F171" i="8"/>
  <c r="F19" i="20"/>
  <c r="F158" i="8"/>
  <c r="F57" i="20"/>
  <c r="F196" i="8"/>
  <c r="F30" i="20"/>
  <c r="F169" i="8"/>
  <c r="F28" i="20"/>
  <c r="F167" i="8"/>
  <c r="F22" i="20"/>
  <c r="F161" i="8"/>
  <c r="F53" i="20"/>
  <c r="F192" i="8"/>
  <c r="F50" i="20"/>
  <c r="F189" i="8"/>
  <c r="F18" i="22"/>
  <c r="F18" i="23" s="1"/>
  <c r="F51" i="8"/>
  <c r="F56" i="20"/>
  <c r="F195" i="8"/>
  <c r="F12" i="22"/>
  <c r="F12" i="23" s="1"/>
  <c r="F45" i="8"/>
  <c r="I102" i="8"/>
  <c r="I86" i="8"/>
  <c r="F9" i="22"/>
  <c r="F9" i="23" s="1"/>
  <c r="F42" i="8"/>
  <c r="I87" i="8"/>
  <c r="F30" i="22"/>
  <c r="F30" i="23" s="1"/>
  <c r="F63" i="8"/>
  <c r="I63" i="8" s="1"/>
  <c r="I70" i="8"/>
  <c r="I11" i="8"/>
  <c r="F11" i="22"/>
  <c r="F11" i="23" s="1"/>
  <c r="F44" i="8"/>
  <c r="I44" i="8" s="1"/>
  <c r="F5" i="22"/>
  <c r="F5" i="23" s="1"/>
  <c r="F38" i="8"/>
  <c r="F10" i="22"/>
  <c r="F10" i="23" s="1"/>
  <c r="F43" i="8"/>
  <c r="I32" i="8"/>
  <c r="V247" i="8"/>
  <c r="V245" i="8"/>
  <c r="S37" i="20"/>
  <c r="S176" i="8"/>
  <c r="V176" i="8" s="1"/>
  <c r="S21" i="20"/>
  <c r="S160" i="8"/>
  <c r="V160" i="8" s="1"/>
  <c r="V257" i="8"/>
  <c r="S15" i="22"/>
  <c r="V15" i="22" s="1"/>
  <c r="S18" i="8"/>
  <c r="V18" i="8" s="1"/>
  <c r="S10" i="20"/>
  <c r="S149" i="8"/>
  <c r="S51" i="20"/>
  <c r="S190" i="8"/>
  <c r="S56" i="20"/>
  <c r="S195" i="8"/>
  <c r="V195" i="8" s="1"/>
  <c r="V101" i="8"/>
  <c r="S35" i="22"/>
  <c r="S237" i="8"/>
  <c r="V241" i="8"/>
  <c r="V230" i="8"/>
  <c r="V224" i="8"/>
  <c r="V209" i="8"/>
  <c r="V220" i="8"/>
  <c r="V222" i="8"/>
  <c r="V214" i="8"/>
  <c r="V208" i="8"/>
  <c r="V203" i="8"/>
  <c r="S25" i="20"/>
  <c r="S164" i="8"/>
  <c r="S7" i="20"/>
  <c r="S146" i="8"/>
  <c r="S18" i="20"/>
  <c r="S157" i="8"/>
  <c r="S61" i="20"/>
  <c r="S200" i="8"/>
  <c r="S11" i="20"/>
  <c r="S150" i="8"/>
  <c r="S34" i="20"/>
  <c r="S173" i="8"/>
  <c r="S44" i="20"/>
  <c r="S183" i="8"/>
  <c r="S39" i="20"/>
  <c r="S178" i="8"/>
  <c r="S26" i="20"/>
  <c r="S165" i="8"/>
  <c r="S29" i="20"/>
  <c r="S168" i="8"/>
  <c r="S52" i="20"/>
  <c r="S191" i="8"/>
  <c r="V85" i="8"/>
  <c r="S9" i="20"/>
  <c r="S148" i="8"/>
  <c r="V119" i="8"/>
  <c r="V94" i="8"/>
  <c r="S4" i="22"/>
  <c r="S37" i="8"/>
  <c r="S50" i="20"/>
  <c r="S189" i="8"/>
  <c r="V122" i="8"/>
  <c r="V130" i="8"/>
  <c r="V124" i="8"/>
  <c r="V100" i="8"/>
  <c r="V60" i="8"/>
  <c r="V142" i="8"/>
  <c r="V127" i="8"/>
  <c r="V96" i="8"/>
  <c r="V84" i="8"/>
  <c r="V67" i="8"/>
  <c r="V5" i="8"/>
  <c r="V102" i="8"/>
  <c r="V86" i="8"/>
  <c r="V42" i="8"/>
  <c r="V45" i="8"/>
  <c r="V54" i="8"/>
  <c r="S24" i="22"/>
  <c r="S24" i="23" s="1"/>
  <c r="S27" i="8"/>
  <c r="V48" i="8"/>
  <c r="S28" i="22"/>
  <c r="S31" i="8"/>
  <c r="S13" i="22"/>
  <c r="V13" i="22" s="1"/>
  <c r="S16" i="8"/>
  <c r="V16" i="8" s="1"/>
  <c r="S9" i="22"/>
  <c r="S12" i="8"/>
  <c r="V12" i="8" s="1"/>
  <c r="S10" i="22"/>
  <c r="S10" i="23" s="1"/>
  <c r="S13" i="8"/>
  <c r="V13" i="8" s="1"/>
  <c r="S18" i="22"/>
  <c r="S21" i="8"/>
  <c r="S33" i="22"/>
  <c r="S36" i="8"/>
  <c r="S30" i="22"/>
  <c r="S33" i="8"/>
  <c r="P41" i="23"/>
  <c r="P254" i="8"/>
  <c r="R254" i="8" s="1"/>
  <c r="P44" i="20"/>
  <c r="P183" i="8"/>
  <c r="P38" i="22"/>
  <c r="P249" i="8"/>
  <c r="P36" i="20"/>
  <c r="P175" i="8"/>
  <c r="P12" i="20"/>
  <c r="P151" i="8"/>
  <c r="R151" i="8" s="1"/>
  <c r="P60" i="20"/>
  <c r="P199" i="8"/>
  <c r="P7" i="20"/>
  <c r="P146" i="8"/>
  <c r="P26" i="20"/>
  <c r="P165" i="8"/>
  <c r="P37" i="20"/>
  <c r="P176" i="8"/>
  <c r="R234" i="8"/>
  <c r="P15" i="20"/>
  <c r="P154" i="8"/>
  <c r="P4" i="20"/>
  <c r="P143" i="8"/>
  <c r="R143" i="8" s="1"/>
  <c r="P32" i="20"/>
  <c r="P171" i="8"/>
  <c r="P57" i="20"/>
  <c r="P196" i="8"/>
  <c r="P28" i="20"/>
  <c r="P167" i="8"/>
  <c r="P38" i="20"/>
  <c r="P177" i="8"/>
  <c r="P10" i="20"/>
  <c r="P149" i="8"/>
  <c r="R131" i="8"/>
  <c r="P56" i="20"/>
  <c r="P195" i="8"/>
  <c r="R101" i="8"/>
  <c r="P47" i="20"/>
  <c r="P186" i="8"/>
  <c r="R186" i="8" s="1"/>
  <c r="P21" i="20"/>
  <c r="P160" i="8"/>
  <c r="P14" i="20"/>
  <c r="P153" i="8"/>
  <c r="R73" i="8"/>
  <c r="P8" i="22"/>
  <c r="P8" i="23" s="1"/>
  <c r="P11" i="8"/>
  <c r="P47" i="8"/>
  <c r="R47" i="8" s="1"/>
  <c r="P67" i="8"/>
  <c r="R67" i="8" s="1"/>
  <c r="P64" i="8"/>
  <c r="P58" i="8"/>
  <c r="P17" i="22"/>
  <c r="P20" i="8"/>
  <c r="P24" i="22"/>
  <c r="P24" i="23" s="1"/>
  <c r="P27" i="8"/>
  <c r="P22" i="22"/>
  <c r="P25" i="8"/>
  <c r="P23" i="22"/>
  <c r="P23" i="23" s="1"/>
  <c r="P26" i="8"/>
  <c r="P25" i="22"/>
  <c r="P25" i="23" s="1"/>
  <c r="P28" i="8"/>
  <c r="AB257" i="8"/>
  <c r="AA12" i="20"/>
  <c r="AA151" i="8"/>
  <c r="AA38" i="20"/>
  <c r="AA177" i="8"/>
  <c r="AB205" i="8"/>
  <c r="AB221" i="8"/>
  <c r="AA61" i="20"/>
  <c r="AA200" i="8"/>
  <c r="AA39" i="20"/>
  <c r="AA178" i="8"/>
  <c r="AB245" i="8"/>
  <c r="AA21" i="20"/>
  <c r="AA160" i="8"/>
  <c r="AA48" i="20"/>
  <c r="AA187" i="8"/>
  <c r="AA63" i="20"/>
  <c r="AA202" i="8"/>
  <c r="AA19" i="20"/>
  <c r="AA158" i="8"/>
  <c r="AB158" i="8" s="1"/>
  <c r="AA30" i="20"/>
  <c r="AA169" i="8"/>
  <c r="AA22" i="20"/>
  <c r="AA161" i="8"/>
  <c r="AB72" i="8"/>
  <c r="AA62" i="20"/>
  <c r="AA201" i="8"/>
  <c r="AA13" i="20"/>
  <c r="AA152" i="8"/>
  <c r="AA10" i="20"/>
  <c r="AA149" i="8"/>
  <c r="AA53" i="20"/>
  <c r="AA192" i="8"/>
  <c r="AB114" i="8"/>
  <c r="AA13" i="22"/>
  <c r="AA13" i="23" s="1"/>
  <c r="AA46" i="8"/>
  <c r="AA27" i="22"/>
  <c r="AA27" i="23" s="1"/>
  <c r="AA60" i="8"/>
  <c r="AB60" i="8" s="1"/>
  <c r="AB88" i="8"/>
  <c r="AB45" i="8"/>
  <c r="AA4" i="22"/>
  <c r="AA37" i="8"/>
  <c r="AB68" i="8"/>
  <c r="AB17" i="8"/>
  <c r="M64" i="20"/>
  <c r="M248" i="8"/>
  <c r="M53" i="20"/>
  <c r="M192" i="8"/>
  <c r="M58" i="20"/>
  <c r="M197" i="8"/>
  <c r="M11" i="22"/>
  <c r="M11" i="23" s="1"/>
  <c r="M44" i="8"/>
  <c r="M20" i="20"/>
  <c r="M159" i="8"/>
  <c r="M35" i="20"/>
  <c r="M174" i="8"/>
  <c r="M36" i="20"/>
  <c r="M175" i="8"/>
  <c r="M54" i="20"/>
  <c r="M193" i="8"/>
  <c r="M45" i="20"/>
  <c r="M184" i="8"/>
  <c r="M59" i="20"/>
  <c r="M198" i="8"/>
  <c r="M12" i="20"/>
  <c r="M151" i="8"/>
  <c r="M33" i="20"/>
  <c r="M172" i="8"/>
  <c r="M23" i="20"/>
  <c r="M162" i="8"/>
  <c r="M24" i="20"/>
  <c r="M163" i="8"/>
  <c r="M14" i="20"/>
  <c r="M153" i="8"/>
  <c r="M46" i="20"/>
  <c r="M185" i="8"/>
  <c r="N140" i="8"/>
  <c r="N116" i="8"/>
  <c r="M56" i="20"/>
  <c r="M195" i="8"/>
  <c r="N74" i="8"/>
  <c r="N98" i="8"/>
  <c r="M14" i="22"/>
  <c r="M14" i="23" s="1"/>
  <c r="M47" i="8"/>
  <c r="M18" i="22"/>
  <c r="M18" i="23" s="1"/>
  <c r="M51" i="8"/>
  <c r="M23" i="22"/>
  <c r="M23" i="23" s="1"/>
  <c r="M56" i="8"/>
  <c r="N31" i="8"/>
  <c r="AC51" i="20"/>
  <c r="AC190" i="8"/>
  <c r="AC46" i="20"/>
  <c r="AC185" i="8"/>
  <c r="AC60" i="20"/>
  <c r="AC199" i="8"/>
  <c r="AE199" i="8" s="1"/>
  <c r="AC50" i="20"/>
  <c r="AC189" i="8"/>
  <c r="AC20" i="20"/>
  <c r="AC159" i="8"/>
  <c r="AC35" i="20"/>
  <c r="AC174" i="8"/>
  <c r="AC36" i="20"/>
  <c r="AC175" i="8"/>
  <c r="AC54" i="20"/>
  <c r="AC193" i="8"/>
  <c r="AC45" i="20"/>
  <c r="AC184" i="8"/>
  <c r="AC59" i="20"/>
  <c r="AC198" i="8"/>
  <c r="AC12" i="20"/>
  <c r="AC151" i="8"/>
  <c r="AC33" i="20"/>
  <c r="AC172" i="8"/>
  <c r="AC23" i="20"/>
  <c r="AC162" i="8"/>
  <c r="AC24" i="20"/>
  <c r="AC163" i="8"/>
  <c r="AC56" i="20"/>
  <c r="AC195" i="8"/>
  <c r="AC4" i="22"/>
  <c r="AC37" i="8"/>
  <c r="AC52" i="20"/>
  <c r="AC191" i="8"/>
  <c r="AE191" i="8" s="1"/>
  <c r="AC58" i="20"/>
  <c r="AC197" i="8"/>
  <c r="AE197" i="8" s="1"/>
  <c r="AC17" i="22"/>
  <c r="AC50" i="8"/>
  <c r="AC27" i="22"/>
  <c r="AC60" i="8"/>
  <c r="AC5" i="22"/>
  <c r="AC38" i="8"/>
  <c r="AC18" i="22"/>
  <c r="AC51" i="8"/>
  <c r="AC22" i="22"/>
  <c r="AC55" i="8"/>
  <c r="H19" i="20"/>
  <c r="H158" i="8"/>
  <c r="H55" i="20"/>
  <c r="H194" i="8"/>
  <c r="H8" i="20"/>
  <c r="H147" i="8"/>
  <c r="H27" i="20"/>
  <c r="H166" i="8"/>
  <c r="H57" i="20"/>
  <c r="H196" i="8"/>
  <c r="H20" i="20"/>
  <c r="H159" i="8"/>
  <c r="H36" i="20"/>
  <c r="H175" i="8"/>
  <c r="H45" i="20"/>
  <c r="H184" i="8"/>
  <c r="H12" i="20"/>
  <c r="H151" i="8"/>
  <c r="H23" i="20"/>
  <c r="H162" i="8"/>
  <c r="H50" i="20"/>
  <c r="H189" i="8"/>
  <c r="H60" i="20"/>
  <c r="H199" i="8"/>
  <c r="H16" i="20"/>
  <c r="H155" i="8"/>
  <c r="I119" i="8"/>
  <c r="H10" i="22"/>
  <c r="H10" i="23" s="1"/>
  <c r="H43" i="8"/>
  <c r="H52" i="20"/>
  <c r="H191" i="8"/>
  <c r="H49" i="20"/>
  <c r="H188" i="8"/>
  <c r="I101" i="8"/>
  <c r="I77" i="8"/>
  <c r="H12" i="22"/>
  <c r="H12" i="23" s="1"/>
  <c r="H45" i="8"/>
  <c r="H19" i="22"/>
  <c r="H19" i="23" s="1"/>
  <c r="H52" i="8"/>
  <c r="AF41" i="22"/>
  <c r="AF254" i="8"/>
  <c r="AF32" i="20"/>
  <c r="AF171" i="8"/>
  <c r="AF62" i="20"/>
  <c r="AF201" i="8"/>
  <c r="AF63" i="20"/>
  <c r="AF202" i="8"/>
  <c r="AF22" i="20"/>
  <c r="AF161" i="8"/>
  <c r="AF42" i="20"/>
  <c r="AF181" i="8"/>
  <c r="AF43" i="20"/>
  <c r="AF182" i="8"/>
  <c r="AF6" i="20"/>
  <c r="AF145" i="8"/>
  <c r="AF14" i="20"/>
  <c r="AF153" i="8"/>
  <c r="AF35" i="20"/>
  <c r="AF174" i="8"/>
  <c r="AF54" i="20"/>
  <c r="AF193" i="8"/>
  <c r="AF59" i="20"/>
  <c r="AF198" i="8"/>
  <c r="AF33" i="20"/>
  <c r="AF172" i="8"/>
  <c r="AF24" i="20"/>
  <c r="AF163" i="8"/>
  <c r="AF52" i="20"/>
  <c r="AF191" i="8"/>
  <c r="AF38" i="20"/>
  <c r="AF177" i="8"/>
  <c r="AF46" i="20"/>
  <c r="AF185" i="8"/>
  <c r="AF37" i="20"/>
  <c r="AF176" i="8"/>
  <c r="AF22" i="22"/>
  <c r="AF22" i="23" s="1"/>
  <c r="AF55" i="8"/>
  <c r="X41" i="22"/>
  <c r="X41" i="23" s="1"/>
  <c r="X254" i="8"/>
  <c r="Y206" i="8"/>
  <c r="X17" i="20"/>
  <c r="X156" i="8"/>
  <c r="X63" i="20"/>
  <c r="X202" i="8"/>
  <c r="X30" i="20"/>
  <c r="X169" i="8"/>
  <c r="X5" i="20"/>
  <c r="X144" i="8"/>
  <c r="Y214" i="8"/>
  <c r="X7" i="20"/>
  <c r="X146" i="8"/>
  <c r="X61" i="20"/>
  <c r="X200" i="8"/>
  <c r="X34" i="20"/>
  <c r="X173" i="8"/>
  <c r="X39" i="20"/>
  <c r="X178" i="8"/>
  <c r="X29" i="20"/>
  <c r="X168" i="8"/>
  <c r="X46" i="20"/>
  <c r="X185" i="8"/>
  <c r="X51" i="20"/>
  <c r="X190" i="8"/>
  <c r="Y135" i="8"/>
  <c r="X14" i="20"/>
  <c r="X153" i="8"/>
  <c r="X9" i="20"/>
  <c r="X148" i="8"/>
  <c r="Y112" i="8"/>
  <c r="X16" i="22"/>
  <c r="X16" i="23" s="1"/>
  <c r="X49" i="8"/>
  <c r="X20" i="22"/>
  <c r="X20" i="23" s="1"/>
  <c r="X53" i="8"/>
  <c r="Y53" i="8" s="1"/>
  <c r="Y97" i="8"/>
  <c r="X11" i="22"/>
  <c r="X11" i="23" s="1"/>
  <c r="X44" i="8"/>
  <c r="X23" i="22"/>
  <c r="X23" i="23" s="1"/>
  <c r="X56" i="8"/>
  <c r="Y26" i="8"/>
  <c r="Y34" i="8"/>
  <c r="AD62" i="20"/>
  <c r="AD201" i="8"/>
  <c r="AD37" i="20"/>
  <c r="AD176" i="8"/>
  <c r="AE176" i="8" s="1"/>
  <c r="AD38" i="22"/>
  <c r="AD38" i="23" s="1"/>
  <c r="AD246" i="8"/>
  <c r="AE224" i="8"/>
  <c r="AE208" i="8"/>
  <c r="AD25" i="20"/>
  <c r="AD164" i="8"/>
  <c r="AD7" i="20"/>
  <c r="AD146" i="8"/>
  <c r="AD18" i="20"/>
  <c r="AD157" i="8"/>
  <c r="AD61" i="20"/>
  <c r="AD200" i="8"/>
  <c r="AD11" i="20"/>
  <c r="AD150" i="8"/>
  <c r="AD34" i="20"/>
  <c r="AD173" i="8"/>
  <c r="AD44" i="20"/>
  <c r="AD183" i="8"/>
  <c r="AD39" i="20"/>
  <c r="AD178" i="8"/>
  <c r="AD26" i="20"/>
  <c r="AD165" i="8"/>
  <c r="AD29" i="20"/>
  <c r="AD168" i="8"/>
  <c r="AD51" i="20"/>
  <c r="AD190" i="8"/>
  <c r="AD27" i="22"/>
  <c r="AD27" i="23" s="1"/>
  <c r="AD60" i="8"/>
  <c r="AD9" i="20"/>
  <c r="AD148" i="8"/>
  <c r="AD13" i="20"/>
  <c r="AD152" i="8"/>
  <c r="AD7" i="22"/>
  <c r="AD7" i="23" s="1"/>
  <c r="AD40" i="8"/>
  <c r="AE52" i="8"/>
  <c r="AD22" i="22"/>
  <c r="AD22" i="23" s="1"/>
  <c r="AD55" i="8"/>
  <c r="AD13" i="22"/>
  <c r="AD13" i="23" s="1"/>
  <c r="AD46" i="8"/>
  <c r="N250" i="8"/>
  <c r="N24" i="8"/>
  <c r="N234" i="8"/>
  <c r="N228" i="8"/>
  <c r="N212" i="8"/>
  <c r="J20" i="20"/>
  <c r="J159" i="8"/>
  <c r="J36" i="20"/>
  <c r="J175" i="8"/>
  <c r="J45" i="20"/>
  <c r="J184" i="8"/>
  <c r="J12" i="20"/>
  <c r="J151" i="8"/>
  <c r="N239" i="8"/>
  <c r="N225" i="8"/>
  <c r="J15" i="20"/>
  <c r="J154" i="8"/>
  <c r="J4" i="20"/>
  <c r="J143" i="8"/>
  <c r="J32" i="20"/>
  <c r="J171" i="8"/>
  <c r="J57" i="20"/>
  <c r="J196" i="8"/>
  <c r="J28" i="20"/>
  <c r="J167" i="8"/>
  <c r="J51" i="20"/>
  <c r="J190" i="8"/>
  <c r="J56" i="20"/>
  <c r="J195" i="8"/>
  <c r="J52" i="20"/>
  <c r="J191" i="8"/>
  <c r="N115" i="8"/>
  <c r="N112" i="8"/>
  <c r="N255" i="8"/>
  <c r="N78" i="8"/>
  <c r="J7" i="22"/>
  <c r="J40" i="8"/>
  <c r="J9" i="22"/>
  <c r="J42" i="8"/>
  <c r="J5" i="22"/>
  <c r="J38" i="8"/>
  <c r="N11" i="8"/>
  <c r="N27" i="8"/>
  <c r="J33" i="20"/>
  <c r="J172" i="8"/>
  <c r="J24" i="20"/>
  <c r="J163" i="8"/>
  <c r="J47" i="20"/>
  <c r="J186" i="8"/>
  <c r="J53" i="20"/>
  <c r="J192" i="8"/>
  <c r="J10" i="20"/>
  <c r="J149" i="8"/>
  <c r="N141" i="8"/>
  <c r="N138" i="8"/>
  <c r="N94" i="8"/>
  <c r="N73" i="8"/>
  <c r="N75" i="8"/>
  <c r="N67" i="8"/>
  <c r="N65" i="8"/>
  <c r="N44" i="8"/>
  <c r="N21" i="8"/>
  <c r="N4" i="8"/>
  <c r="K54" i="20"/>
  <c r="K193" i="8"/>
  <c r="N245" i="8"/>
  <c r="N142" i="8"/>
  <c r="K38" i="22"/>
  <c r="K38" i="23" s="1"/>
  <c r="K246" i="8"/>
  <c r="N221" i="8"/>
  <c r="K61" i="20"/>
  <c r="K200" i="8"/>
  <c r="K27" i="20"/>
  <c r="K166" i="8"/>
  <c r="K7" i="22"/>
  <c r="K7" i="23" s="1"/>
  <c r="K40" i="8"/>
  <c r="K8" i="22"/>
  <c r="K8" i="23" s="1"/>
  <c r="K41" i="8"/>
  <c r="N41" i="8" s="1"/>
  <c r="K5" i="20"/>
  <c r="K144" i="8"/>
  <c r="K30" i="20"/>
  <c r="K169" i="8"/>
  <c r="N9" i="8"/>
  <c r="K27" i="22"/>
  <c r="K27" i="23" s="1"/>
  <c r="K60" i="8"/>
  <c r="K63" i="20"/>
  <c r="K202" i="8"/>
  <c r="K28" i="20"/>
  <c r="K167" i="8"/>
  <c r="N113" i="8"/>
  <c r="N100" i="8"/>
  <c r="K18" i="22"/>
  <c r="K18" i="23" s="1"/>
  <c r="K51" i="8"/>
  <c r="K62" i="20"/>
  <c r="K201" i="8"/>
  <c r="K14" i="20"/>
  <c r="K153" i="8"/>
  <c r="K23" i="22"/>
  <c r="K23" i="23" s="1"/>
  <c r="K56" i="8"/>
  <c r="N12" i="8"/>
  <c r="K26" i="20"/>
  <c r="K165" i="8"/>
  <c r="K46" i="20"/>
  <c r="K185" i="8"/>
  <c r="N129" i="8"/>
  <c r="N96" i="8"/>
  <c r="N84" i="8"/>
  <c r="N72" i="8"/>
  <c r="N59" i="8"/>
  <c r="Y59" i="8"/>
  <c r="O34" i="22"/>
  <c r="O34" i="23" s="1"/>
  <c r="O235" i="8"/>
  <c r="O7" i="20"/>
  <c r="O146" i="8"/>
  <c r="R146" i="8" s="1"/>
  <c r="O58" i="20"/>
  <c r="O197" i="8"/>
  <c r="O36" i="20"/>
  <c r="O175" i="8"/>
  <c r="R175" i="8" s="1"/>
  <c r="O60" i="20"/>
  <c r="O199" i="8"/>
  <c r="R199" i="8" s="1"/>
  <c r="O43" i="20"/>
  <c r="O182" i="8"/>
  <c r="R182" i="8" s="1"/>
  <c r="O46" i="20"/>
  <c r="O185" i="8"/>
  <c r="R185" i="8" s="1"/>
  <c r="N6" i="8"/>
  <c r="I6" i="8"/>
  <c r="O11" i="20"/>
  <c r="O150" i="8"/>
  <c r="R150" i="8" s="1"/>
  <c r="O39" i="22"/>
  <c r="O252" i="8"/>
  <c r="O36" i="22"/>
  <c r="O36" i="23" s="1"/>
  <c r="O238" i="8"/>
  <c r="O33" i="20"/>
  <c r="O172" i="8"/>
  <c r="O17" i="22"/>
  <c r="R17" i="22" s="1"/>
  <c r="O20" i="8"/>
  <c r="R20" i="8" s="1"/>
  <c r="J17" i="22"/>
  <c r="J50" i="8"/>
  <c r="O21" i="22"/>
  <c r="O21" i="23" s="1"/>
  <c r="O24" i="8"/>
  <c r="O35" i="22"/>
  <c r="O237" i="8"/>
  <c r="R237" i="8" s="1"/>
  <c r="O34" i="20"/>
  <c r="O173" i="8"/>
  <c r="O25" i="20"/>
  <c r="O164" i="8"/>
  <c r="O7" i="22"/>
  <c r="O10" i="8"/>
  <c r="R10" i="8" s="1"/>
  <c r="O20" i="20"/>
  <c r="O159" i="8"/>
  <c r="O45" i="20"/>
  <c r="O184" i="8"/>
  <c r="O23" i="20"/>
  <c r="O162" i="8"/>
  <c r="O55" i="20"/>
  <c r="O194" i="8"/>
  <c r="O5" i="20"/>
  <c r="O144" i="8"/>
  <c r="O8" i="20"/>
  <c r="O147" i="8"/>
  <c r="O41" i="20"/>
  <c r="O180" i="8"/>
  <c r="O27" i="20"/>
  <c r="O166" i="8"/>
  <c r="O49" i="20"/>
  <c r="O188" i="8"/>
  <c r="R58" i="8"/>
  <c r="O53" i="20"/>
  <c r="O192" i="8"/>
  <c r="O5" i="22"/>
  <c r="R5" i="22" s="1"/>
  <c r="O8" i="8"/>
  <c r="R8" i="8" s="1"/>
  <c r="O10" i="22"/>
  <c r="O13" i="8"/>
  <c r="R13" i="8" s="1"/>
  <c r="O18" i="22"/>
  <c r="O21" i="8"/>
  <c r="O22" i="22"/>
  <c r="O25" i="8"/>
  <c r="R25" i="8" s="1"/>
  <c r="O33" i="22"/>
  <c r="O33" i="23" s="1"/>
  <c r="O36" i="8"/>
  <c r="O6" i="22"/>
  <c r="O9" i="8"/>
  <c r="O26" i="22"/>
  <c r="O29" i="8"/>
  <c r="T31" i="20"/>
  <c r="T170" i="8"/>
  <c r="T21" i="22"/>
  <c r="T21" i="23" s="1"/>
  <c r="T24" i="8"/>
  <c r="T9" i="20"/>
  <c r="T148" i="8"/>
  <c r="T56" i="8"/>
  <c r="T15" i="20"/>
  <c r="T154" i="8"/>
  <c r="T48" i="20"/>
  <c r="T187" i="8"/>
  <c r="T4" i="20"/>
  <c r="T143" i="8"/>
  <c r="T63" i="20"/>
  <c r="T202" i="8"/>
  <c r="V202" i="8" s="1"/>
  <c r="T32" i="20"/>
  <c r="T171" i="8"/>
  <c r="T19" i="20"/>
  <c r="T158" i="8"/>
  <c r="T57" i="20"/>
  <c r="T196" i="8"/>
  <c r="T30" i="20"/>
  <c r="T169" i="8"/>
  <c r="T28" i="20"/>
  <c r="T167" i="8"/>
  <c r="T22" i="20"/>
  <c r="T161" i="8"/>
  <c r="T53" i="20"/>
  <c r="T192" i="8"/>
  <c r="T58" i="20"/>
  <c r="T197" i="8"/>
  <c r="T50" i="20"/>
  <c r="T189" i="8"/>
  <c r="T51" i="20"/>
  <c r="T190" i="8"/>
  <c r="T7" i="23"/>
  <c r="T40" i="8"/>
  <c r="V40" i="8" s="1"/>
  <c r="T28" i="22"/>
  <c r="T31" i="8"/>
  <c r="T4" i="22"/>
  <c r="T4" i="23" s="1"/>
  <c r="T37" i="8"/>
  <c r="T7" i="22"/>
  <c r="T10" i="8"/>
  <c r="T32" i="22"/>
  <c r="T32" i="23" s="1"/>
  <c r="T35" i="8"/>
  <c r="T33" i="22"/>
  <c r="T33" i="23" s="1"/>
  <c r="T36" i="8"/>
  <c r="T6" i="22"/>
  <c r="T6" i="23" s="1"/>
  <c r="T9" i="8"/>
  <c r="T26" i="22"/>
  <c r="T29" i="8"/>
  <c r="Z9" i="22"/>
  <c r="Z9" i="23" s="1"/>
  <c r="Z42" i="8"/>
  <c r="AB42" i="8" s="1"/>
  <c r="Z52" i="20"/>
  <c r="Z191" i="8"/>
  <c r="Z25" i="20"/>
  <c r="Z164" i="8"/>
  <c r="Z7" i="20"/>
  <c r="Z146" i="8"/>
  <c r="Z18" i="20"/>
  <c r="Z157" i="8"/>
  <c r="AB157" i="8" s="1"/>
  <c r="Z61" i="20"/>
  <c r="Z200" i="8"/>
  <c r="Z11" i="20"/>
  <c r="Z150" i="8"/>
  <c r="Z34" i="20"/>
  <c r="Z173" i="8"/>
  <c r="Z44" i="20"/>
  <c r="Z183" i="8"/>
  <c r="AB183" i="8" s="1"/>
  <c r="Z39" i="20"/>
  <c r="Z178" i="8"/>
  <c r="Z26" i="20"/>
  <c r="Z165" i="8"/>
  <c r="Z29" i="20"/>
  <c r="Z168" i="8"/>
  <c r="Z38" i="20"/>
  <c r="Z177" i="8"/>
  <c r="AB177" i="8" s="1"/>
  <c r="Z13" i="20"/>
  <c r="Z152" i="8"/>
  <c r="Z10" i="20"/>
  <c r="Z149" i="8"/>
  <c r="AB149" i="8" s="1"/>
  <c r="AB47" i="8"/>
  <c r="AB37" i="8"/>
  <c r="AB50" i="8"/>
  <c r="L53" i="20"/>
  <c r="L192" i="8"/>
  <c r="L21" i="20"/>
  <c r="L160" i="8"/>
  <c r="L62" i="20"/>
  <c r="L201" i="8"/>
  <c r="L20" i="20"/>
  <c r="L159" i="8"/>
  <c r="L35" i="20"/>
  <c r="L174" i="8"/>
  <c r="L36" i="20"/>
  <c r="L175" i="8"/>
  <c r="L54" i="20"/>
  <c r="L193" i="8"/>
  <c r="L45" i="20"/>
  <c r="L184" i="8"/>
  <c r="L59" i="20"/>
  <c r="L198" i="8"/>
  <c r="L12" i="20"/>
  <c r="L151" i="8"/>
  <c r="L33" i="20"/>
  <c r="L172" i="8"/>
  <c r="L23" i="20"/>
  <c r="L162" i="8"/>
  <c r="L24" i="20"/>
  <c r="L163" i="8"/>
  <c r="N163" i="8" s="1"/>
  <c r="L49" i="20"/>
  <c r="L188" i="8"/>
  <c r="L46" i="20"/>
  <c r="L185" i="8"/>
  <c r="E13" i="22"/>
  <c r="E13" i="23" s="1"/>
  <c r="E46" i="8"/>
  <c r="E62" i="20"/>
  <c r="E201" i="8"/>
  <c r="E51" i="20"/>
  <c r="E190" i="8"/>
  <c r="E15" i="20"/>
  <c r="E154" i="8"/>
  <c r="E48" i="20"/>
  <c r="E187" i="8"/>
  <c r="E4" i="20"/>
  <c r="E143" i="8"/>
  <c r="E63" i="20"/>
  <c r="E202" i="8"/>
  <c r="E32" i="20"/>
  <c r="E171" i="8"/>
  <c r="I171" i="8" s="1"/>
  <c r="E19" i="20"/>
  <c r="E158" i="8"/>
  <c r="E57" i="20"/>
  <c r="E196" i="8"/>
  <c r="E30" i="20"/>
  <c r="E169" i="8"/>
  <c r="E28" i="20"/>
  <c r="E167" i="8"/>
  <c r="E22" i="20"/>
  <c r="E161" i="8"/>
  <c r="I161" i="8" s="1"/>
  <c r="E53" i="20"/>
  <c r="E192" i="8"/>
  <c r="E14" i="20"/>
  <c r="E153" i="8"/>
  <c r="E60" i="20"/>
  <c r="E199" i="8"/>
  <c r="E38" i="20"/>
  <c r="E177" i="8"/>
  <c r="I42" i="8"/>
  <c r="E12" i="22"/>
  <c r="E45" i="8"/>
  <c r="I106" i="8"/>
  <c r="G63" i="20"/>
  <c r="G202" i="8"/>
  <c r="G14" i="20"/>
  <c r="G153" i="8"/>
  <c r="G15" i="20"/>
  <c r="G154" i="8"/>
  <c r="G57" i="20"/>
  <c r="G196" i="8"/>
  <c r="G5" i="20"/>
  <c r="G144" i="8"/>
  <c r="G41" i="20"/>
  <c r="G180" i="8"/>
  <c r="G20" i="20"/>
  <c r="G159" i="8"/>
  <c r="G36" i="20"/>
  <c r="G175" i="8"/>
  <c r="G45" i="20"/>
  <c r="G184" i="8"/>
  <c r="G12" i="20"/>
  <c r="G151" i="8"/>
  <c r="G23" i="20"/>
  <c r="G162" i="8"/>
  <c r="G21" i="20"/>
  <c r="G160" i="8"/>
  <c r="I138" i="8"/>
  <c r="G38" i="20"/>
  <c r="G177" i="8"/>
  <c r="G56" i="20"/>
  <c r="G195" i="8"/>
  <c r="I96" i="8"/>
  <c r="G12" i="22"/>
  <c r="G12" i="23" s="1"/>
  <c r="G45" i="8"/>
  <c r="G53" i="20"/>
  <c r="G192" i="8"/>
  <c r="G13" i="22"/>
  <c r="G13" i="23" s="1"/>
  <c r="G46" i="8"/>
  <c r="I72" i="8"/>
  <c r="G28" i="22"/>
  <c r="G28" i="23" s="1"/>
  <c r="G61" i="8"/>
  <c r="W41" i="22"/>
  <c r="W254" i="8"/>
  <c r="W43" i="20"/>
  <c r="W182" i="8"/>
  <c r="W40" i="20"/>
  <c r="W179" i="8"/>
  <c r="W41" i="20"/>
  <c r="W180" i="8"/>
  <c r="W4" i="20"/>
  <c r="W143" i="8"/>
  <c r="W57" i="20"/>
  <c r="W196" i="8"/>
  <c r="Y196" i="8" s="1"/>
  <c r="W50" i="20"/>
  <c r="W189" i="8"/>
  <c r="Y189" i="8" s="1"/>
  <c r="W9" i="20"/>
  <c r="W148" i="8"/>
  <c r="W35" i="20"/>
  <c r="W174" i="8"/>
  <c r="W54" i="20"/>
  <c r="W193" i="8"/>
  <c r="Y193" i="8" s="1"/>
  <c r="W59" i="20"/>
  <c r="W198" i="8"/>
  <c r="W33" i="20"/>
  <c r="W172" i="8"/>
  <c r="Y172" i="8" s="1"/>
  <c r="W24" i="20"/>
  <c r="W163" i="8"/>
  <c r="W21" i="20"/>
  <c r="W160" i="8"/>
  <c r="W53" i="20"/>
  <c r="W192" i="8"/>
  <c r="W47" i="20"/>
  <c r="W186" i="8"/>
  <c r="W5" i="22"/>
  <c r="W38" i="8"/>
  <c r="W16" i="22"/>
  <c r="W49" i="8"/>
  <c r="Y49" i="8" s="1"/>
  <c r="W28" i="22"/>
  <c r="W28" i="23" s="1"/>
  <c r="W61" i="8"/>
  <c r="F27" i="22"/>
  <c r="F27" i="23" s="1"/>
  <c r="F60" i="8"/>
  <c r="F64" i="20"/>
  <c r="F248" i="8"/>
  <c r="I99" i="8"/>
  <c r="I220" i="8"/>
  <c r="F25" i="20"/>
  <c r="F164" i="8"/>
  <c r="F7" i="20"/>
  <c r="F146" i="8"/>
  <c r="F18" i="20"/>
  <c r="F157" i="8"/>
  <c r="F61" i="20"/>
  <c r="F200" i="8"/>
  <c r="F11" i="20"/>
  <c r="F150" i="8"/>
  <c r="F34" i="20"/>
  <c r="F173" i="8"/>
  <c r="F44" i="20"/>
  <c r="F183" i="8"/>
  <c r="F39" i="20"/>
  <c r="F178" i="8"/>
  <c r="F26" i="20"/>
  <c r="F165" i="8"/>
  <c r="F29" i="20"/>
  <c r="F168" i="8"/>
  <c r="F52" i="20"/>
  <c r="F191" i="8"/>
  <c r="I128" i="8"/>
  <c r="F60" i="20"/>
  <c r="F199" i="8"/>
  <c r="F38" i="20"/>
  <c r="F177" i="8"/>
  <c r="I125" i="8"/>
  <c r="I141" i="8"/>
  <c r="I95" i="8"/>
  <c r="F37" i="20"/>
  <c r="F176" i="8"/>
  <c r="I133" i="8"/>
  <c r="F14" i="22"/>
  <c r="F14" i="23" s="1"/>
  <c r="F47" i="8"/>
  <c r="I49" i="8"/>
  <c r="I23" i="8"/>
  <c r="F28" i="22"/>
  <c r="F28" i="23" s="1"/>
  <c r="F61" i="8"/>
  <c r="I39" i="8"/>
  <c r="I55" i="8"/>
  <c r="I7" i="8"/>
  <c r="V136" i="8"/>
  <c r="V112" i="8"/>
  <c r="S31" i="20"/>
  <c r="S170" i="8"/>
  <c r="V254" i="8"/>
  <c r="V253" i="8"/>
  <c r="V133" i="8"/>
  <c r="S34" i="22"/>
  <c r="S235" i="8"/>
  <c r="V235" i="8" s="1"/>
  <c r="V126" i="8"/>
  <c r="V93" i="8"/>
  <c r="V233" i="8"/>
  <c r="V227" i="8"/>
  <c r="V215" i="8"/>
  <c r="V221" i="8"/>
  <c r="V219" i="8"/>
  <c r="V213" i="8"/>
  <c r="V206" i="8"/>
  <c r="S42" i="20"/>
  <c r="S181" i="8"/>
  <c r="V181" i="8" s="1"/>
  <c r="S55" i="20"/>
  <c r="S194" i="8"/>
  <c r="S40" i="20"/>
  <c r="S179" i="8"/>
  <c r="V179" i="8" s="1"/>
  <c r="S5" i="20"/>
  <c r="S144" i="8"/>
  <c r="V144" i="8" s="1"/>
  <c r="S43" i="20"/>
  <c r="S182" i="8"/>
  <c r="V182" i="8" s="1"/>
  <c r="S8" i="20"/>
  <c r="S147" i="8"/>
  <c r="V147" i="8" s="1"/>
  <c r="S17" i="20"/>
  <c r="S156" i="8"/>
  <c r="V156" i="8" s="1"/>
  <c r="S41" i="20"/>
  <c r="S180" i="8"/>
  <c r="V180" i="8" s="1"/>
  <c r="S6" i="20"/>
  <c r="S145" i="8"/>
  <c r="V145" i="8" s="1"/>
  <c r="S27" i="20"/>
  <c r="S166" i="8"/>
  <c r="V166" i="8" s="1"/>
  <c r="S62" i="20"/>
  <c r="S201" i="8"/>
  <c r="V201" i="8" s="1"/>
  <c r="V116" i="8"/>
  <c r="V68" i="8"/>
  <c r="S14" i="20"/>
  <c r="S153" i="8"/>
  <c r="V104" i="8"/>
  <c r="S60" i="20"/>
  <c r="S199" i="8"/>
  <c r="S38" i="20"/>
  <c r="S177" i="8"/>
  <c r="V125" i="8"/>
  <c r="V141" i="8"/>
  <c r="V95" i="8"/>
  <c r="S14" i="22"/>
  <c r="S17" i="8"/>
  <c r="V17" i="8" s="1"/>
  <c r="V106" i="8"/>
  <c r="V79" i="8"/>
  <c r="V46" i="8"/>
  <c r="V134" i="8"/>
  <c r="V98" i="8"/>
  <c r="V76" i="8"/>
  <c r="V69" i="8"/>
  <c r="V43" i="8"/>
  <c r="S23" i="22"/>
  <c r="S26" i="8"/>
  <c r="V62" i="8"/>
  <c r="S26" i="22"/>
  <c r="S29" i="8"/>
  <c r="S17" i="22"/>
  <c r="S20" i="8"/>
  <c r="V20" i="8" s="1"/>
  <c r="V50" i="8"/>
  <c r="S8" i="22"/>
  <c r="S11" i="8"/>
  <c r="S31" i="22"/>
  <c r="S34" i="8"/>
  <c r="S12" i="22"/>
  <c r="S15" i="8"/>
  <c r="S29" i="22"/>
  <c r="S32" i="8"/>
  <c r="V32" i="8" s="1"/>
  <c r="P15" i="22"/>
  <c r="P15" i="23" s="1"/>
  <c r="P18" i="8"/>
  <c r="R256" i="8"/>
  <c r="P25" i="20"/>
  <c r="P164" i="8"/>
  <c r="P36" i="22"/>
  <c r="P238" i="8"/>
  <c r="P54" i="20"/>
  <c r="P193" i="8"/>
  <c r="P33" i="20"/>
  <c r="P172" i="8"/>
  <c r="P61" i="20"/>
  <c r="P200" i="8"/>
  <c r="P29" i="20"/>
  <c r="P168" i="8"/>
  <c r="R242" i="8"/>
  <c r="P55" i="20"/>
  <c r="P194" i="8"/>
  <c r="R194" i="8" s="1"/>
  <c r="P5" i="20"/>
  <c r="P144" i="8"/>
  <c r="P8" i="20"/>
  <c r="P147" i="8"/>
  <c r="R147" i="8" s="1"/>
  <c r="P41" i="20"/>
  <c r="P180" i="8"/>
  <c r="P27" i="20"/>
  <c r="P166" i="8"/>
  <c r="P51" i="20"/>
  <c r="P190" i="8"/>
  <c r="P34" i="22"/>
  <c r="P34" i="23" s="1"/>
  <c r="P235" i="8"/>
  <c r="R93" i="8"/>
  <c r="P31" i="20"/>
  <c r="P170" i="8"/>
  <c r="R170" i="8" s="1"/>
  <c r="P49" i="20"/>
  <c r="P188" i="8"/>
  <c r="P32" i="22"/>
  <c r="P35" i="8"/>
  <c r="R81" i="8"/>
  <c r="P62" i="8"/>
  <c r="R62" i="8" s="1"/>
  <c r="R139" i="8"/>
  <c r="R97" i="8"/>
  <c r="P66" i="8"/>
  <c r="R66" i="8" s="1"/>
  <c r="R38" i="8"/>
  <c r="P33" i="22"/>
  <c r="P33" i="23" s="1"/>
  <c r="P36" i="8"/>
  <c r="P19" i="22"/>
  <c r="P19" i="23" s="1"/>
  <c r="P22" i="8"/>
  <c r="R22" i="8" s="1"/>
  <c r="P29" i="22"/>
  <c r="P29" i="23" s="1"/>
  <c r="P32" i="8"/>
  <c r="P26" i="22"/>
  <c r="P29" i="8"/>
  <c r="P31" i="22"/>
  <c r="P31" i="23" s="1"/>
  <c r="P34" i="8"/>
  <c r="AA36" i="20"/>
  <c r="AA175" i="8"/>
  <c r="AA33" i="20"/>
  <c r="AA172" i="8"/>
  <c r="AA47" i="20"/>
  <c r="AA186" i="8"/>
  <c r="AA20" i="20"/>
  <c r="AA159" i="8"/>
  <c r="AB84" i="8"/>
  <c r="AA25" i="20"/>
  <c r="AA164" i="8"/>
  <c r="AA11" i="20"/>
  <c r="AA150" i="8"/>
  <c r="AB150" i="8" s="1"/>
  <c r="AA26" i="20"/>
  <c r="AA165" i="8"/>
  <c r="AB165" i="8" s="1"/>
  <c r="AB107" i="8"/>
  <c r="AB142" i="8"/>
  <c r="AB213" i="8"/>
  <c r="AA42" i="20"/>
  <c r="AA181" i="8"/>
  <c r="AA40" i="20"/>
  <c r="AA179" i="8"/>
  <c r="AA43" i="20"/>
  <c r="AA182" i="8"/>
  <c r="AA17" i="20"/>
  <c r="AA156" i="8"/>
  <c r="AA6" i="20"/>
  <c r="AA145" i="8"/>
  <c r="AA58" i="20"/>
  <c r="AA197" i="8"/>
  <c r="AB197" i="8" s="1"/>
  <c r="AA49" i="20"/>
  <c r="AA188" i="8"/>
  <c r="AB134" i="8"/>
  <c r="AB76" i="8"/>
  <c r="AA46" i="20"/>
  <c r="AA185" i="8"/>
  <c r="AA51" i="20"/>
  <c r="AA190" i="8"/>
  <c r="AA52" i="20"/>
  <c r="AA191" i="8"/>
  <c r="AA22" i="22"/>
  <c r="AA22" i="23" s="1"/>
  <c r="AA55" i="8"/>
  <c r="AB104" i="8"/>
  <c r="AB64" i="8"/>
  <c r="AA20" i="22"/>
  <c r="AA20" i="23" s="1"/>
  <c r="AA53" i="8"/>
  <c r="AB25" i="8"/>
  <c r="AA19" i="22"/>
  <c r="AA19" i="23" s="1"/>
  <c r="AA52" i="8"/>
  <c r="AB52" i="8" s="1"/>
  <c r="M52" i="20"/>
  <c r="M191" i="8"/>
  <c r="N243" i="8"/>
  <c r="N211" i="8"/>
  <c r="M15" i="20"/>
  <c r="M154" i="8"/>
  <c r="M48" i="20"/>
  <c r="M187" i="8"/>
  <c r="M4" i="20"/>
  <c r="M143" i="8"/>
  <c r="M63" i="20"/>
  <c r="M202" i="8"/>
  <c r="M32" i="20"/>
  <c r="M171" i="8"/>
  <c r="M19" i="20"/>
  <c r="M158" i="8"/>
  <c r="M57" i="20"/>
  <c r="M196" i="8"/>
  <c r="M30" i="20"/>
  <c r="M169" i="8"/>
  <c r="M28" i="20"/>
  <c r="M167" i="8"/>
  <c r="M22" i="20"/>
  <c r="M161" i="8"/>
  <c r="M21" i="20"/>
  <c r="M160" i="8"/>
  <c r="M50" i="20"/>
  <c r="M189" i="8"/>
  <c r="N124" i="8"/>
  <c r="M37" i="20"/>
  <c r="M176" i="8"/>
  <c r="N66" i="8"/>
  <c r="N82" i="8"/>
  <c r="N110" i="8"/>
  <c r="M12" i="22"/>
  <c r="M12" i="23" s="1"/>
  <c r="M45" i="8"/>
  <c r="M5" i="22"/>
  <c r="M5" i="23" s="1"/>
  <c r="M38" i="8"/>
  <c r="N15" i="8"/>
  <c r="AC38" i="22"/>
  <c r="AC246" i="8"/>
  <c r="AE246" i="8" s="1"/>
  <c r="AC10" i="20"/>
  <c r="AC149" i="8"/>
  <c r="AE149" i="8" s="1"/>
  <c r="AC41" i="22"/>
  <c r="AC254" i="8"/>
  <c r="AC40" i="22"/>
  <c r="AC253" i="8"/>
  <c r="AC15" i="20"/>
  <c r="AC154" i="8"/>
  <c r="AE154" i="8" s="1"/>
  <c r="AC48" i="20"/>
  <c r="AC187" i="8"/>
  <c r="AE187" i="8" s="1"/>
  <c r="AC4" i="20"/>
  <c r="AC143" i="8"/>
  <c r="AE143" i="8" s="1"/>
  <c r="AC63" i="20"/>
  <c r="AC202" i="8"/>
  <c r="AE202" i="8" s="1"/>
  <c r="AC32" i="20"/>
  <c r="AC171" i="8"/>
  <c r="AE171" i="8" s="1"/>
  <c r="AC19" i="20"/>
  <c r="AC158" i="8"/>
  <c r="AE158" i="8" s="1"/>
  <c r="AC57" i="20"/>
  <c r="AC196" i="8"/>
  <c r="AE196" i="8" s="1"/>
  <c r="AC30" i="20"/>
  <c r="AC169" i="8"/>
  <c r="AE169" i="8" s="1"/>
  <c r="AC28" i="20"/>
  <c r="AC167" i="8"/>
  <c r="AE167" i="8" s="1"/>
  <c r="AC22" i="20"/>
  <c r="AC161" i="8"/>
  <c r="AE161" i="8" s="1"/>
  <c r="AC47" i="20"/>
  <c r="AC186" i="8"/>
  <c r="AC9" i="20"/>
  <c r="AC148" i="8"/>
  <c r="AE148" i="8" s="1"/>
  <c r="AE40" i="8"/>
  <c r="AC11" i="22"/>
  <c r="AC44" i="8"/>
  <c r="H40" i="22"/>
  <c r="H40" i="23" s="1"/>
  <c r="H253" i="8"/>
  <c r="H15" i="20"/>
  <c r="H154" i="8"/>
  <c r="H30" i="20"/>
  <c r="H169" i="8"/>
  <c r="H64" i="20"/>
  <c r="H248" i="8"/>
  <c r="H40" i="20"/>
  <c r="H179" i="8"/>
  <c r="H17" i="20"/>
  <c r="H156" i="8"/>
  <c r="I222" i="8"/>
  <c r="H13" i="20"/>
  <c r="H152" i="8"/>
  <c r="H51" i="20"/>
  <c r="H190" i="8"/>
  <c r="H25" i="20"/>
  <c r="H164" i="8"/>
  <c r="H18" i="20"/>
  <c r="H157" i="8"/>
  <c r="H11" i="20"/>
  <c r="H150" i="8"/>
  <c r="H44" i="20"/>
  <c r="H183" i="8"/>
  <c r="H26" i="20"/>
  <c r="H165" i="8"/>
  <c r="H46" i="20"/>
  <c r="H185" i="8"/>
  <c r="H37" i="20"/>
  <c r="H176" i="8"/>
  <c r="H47" i="20"/>
  <c r="H186" i="8"/>
  <c r="H14" i="22"/>
  <c r="H14" i="23" s="1"/>
  <c r="H47" i="8"/>
  <c r="H58" i="20"/>
  <c r="H197" i="8"/>
  <c r="I127" i="8"/>
  <c r="I69" i="8"/>
  <c r="I34" i="8"/>
  <c r="AF19" i="20"/>
  <c r="AF158" i="8"/>
  <c r="AF57" i="20"/>
  <c r="AF196" i="8"/>
  <c r="AF55" i="20"/>
  <c r="AF194" i="8"/>
  <c r="AF8" i="20"/>
  <c r="AF147" i="8"/>
  <c r="AF27" i="20"/>
  <c r="AF166" i="8"/>
  <c r="AF7" i="20"/>
  <c r="AF146" i="8"/>
  <c r="AF61" i="20"/>
  <c r="AF200" i="8"/>
  <c r="AF34" i="20"/>
  <c r="AF173" i="8"/>
  <c r="AF39" i="20"/>
  <c r="AF178" i="8"/>
  <c r="AF29" i="20"/>
  <c r="AF168" i="8"/>
  <c r="AF27" i="22"/>
  <c r="AF27" i="23" s="1"/>
  <c r="AF60" i="8"/>
  <c r="AF50" i="20"/>
  <c r="AF189" i="8"/>
  <c r="AF51" i="20"/>
  <c r="AF190" i="8"/>
  <c r="AF19" i="22"/>
  <c r="AF19" i="23" s="1"/>
  <c r="AF52" i="8"/>
  <c r="Y18" i="8"/>
  <c r="X42" i="20"/>
  <c r="X181" i="8"/>
  <c r="X6" i="20"/>
  <c r="X145" i="8"/>
  <c r="X30" i="22"/>
  <c r="X30" i="23" s="1"/>
  <c r="X63" i="8"/>
  <c r="X15" i="20"/>
  <c r="X154" i="8"/>
  <c r="Y154" i="8" s="1"/>
  <c r="X32" i="20"/>
  <c r="X171" i="8"/>
  <c r="X28" i="20"/>
  <c r="X167" i="8"/>
  <c r="X8" i="20"/>
  <c r="X147" i="8"/>
  <c r="Y119" i="8"/>
  <c r="X20" i="20"/>
  <c r="X159" i="8"/>
  <c r="Y159" i="8" s="1"/>
  <c r="X36" i="20"/>
  <c r="X175" i="8"/>
  <c r="X45" i="20"/>
  <c r="X184" i="8"/>
  <c r="X12" i="20"/>
  <c r="X151" i="8"/>
  <c r="Y151" i="8" s="1"/>
  <c r="X23" i="20"/>
  <c r="X162" i="8"/>
  <c r="X13" i="20"/>
  <c r="X152" i="8"/>
  <c r="X62" i="20"/>
  <c r="X201" i="8"/>
  <c r="Y73" i="8"/>
  <c r="X38" i="20"/>
  <c r="X177" i="8"/>
  <c r="X16" i="20"/>
  <c r="X155" i="8"/>
  <c r="Y155" i="8" s="1"/>
  <c r="X52" i="20"/>
  <c r="X191" i="8"/>
  <c r="X21" i="20"/>
  <c r="X160" i="8"/>
  <c r="Y101" i="8"/>
  <c r="Y81" i="8"/>
  <c r="Y105" i="8"/>
  <c r="X7" i="22"/>
  <c r="X7" i="23" s="1"/>
  <c r="X40" i="8"/>
  <c r="Y40" i="8" s="1"/>
  <c r="Y46" i="8"/>
  <c r="Y10" i="8"/>
  <c r="AD41" i="22"/>
  <c r="AD41" i="23" s="1"/>
  <c r="AD254" i="8"/>
  <c r="AD40" i="22"/>
  <c r="AD40" i="23" s="1"/>
  <c r="AD253" i="8"/>
  <c r="AD42" i="20"/>
  <c r="AD181" i="8"/>
  <c r="AD55" i="20"/>
  <c r="AD194" i="8"/>
  <c r="AD40" i="20"/>
  <c r="AD179" i="8"/>
  <c r="AD5" i="20"/>
  <c r="AD144" i="8"/>
  <c r="AD43" i="20"/>
  <c r="AD182" i="8"/>
  <c r="AD8" i="20"/>
  <c r="AD147" i="8"/>
  <c r="AD17" i="20"/>
  <c r="AD156" i="8"/>
  <c r="AD41" i="20"/>
  <c r="AD180" i="8"/>
  <c r="AD6" i="20"/>
  <c r="AD145" i="8"/>
  <c r="AE145" i="8" s="1"/>
  <c r="AD27" i="20"/>
  <c r="AD166" i="8"/>
  <c r="AD21" i="20"/>
  <c r="AD160" i="8"/>
  <c r="AD47" i="20"/>
  <c r="AD186" i="8"/>
  <c r="AE103" i="8"/>
  <c r="AD18" i="22"/>
  <c r="AD18" i="23" s="1"/>
  <c r="AD51" i="8"/>
  <c r="AD38" i="20"/>
  <c r="AD177" i="8"/>
  <c r="AD46" i="20"/>
  <c r="AD185" i="8"/>
  <c r="AD16" i="22"/>
  <c r="AD16" i="23" s="1"/>
  <c r="AD49" i="8"/>
  <c r="AE48" i="8"/>
  <c r="AD11" i="22"/>
  <c r="AD11" i="23" s="1"/>
  <c r="AD44" i="8"/>
  <c r="AD5" i="22"/>
  <c r="AD5" i="23" s="1"/>
  <c r="AD38" i="8"/>
  <c r="AE36" i="8"/>
  <c r="J64" i="20"/>
  <c r="J248" i="8"/>
  <c r="N215" i="8"/>
  <c r="J25" i="20"/>
  <c r="J164" i="8"/>
  <c r="J18" i="20"/>
  <c r="J157" i="8"/>
  <c r="J11" i="20"/>
  <c r="J150" i="8"/>
  <c r="N242" i="8"/>
  <c r="N209" i="8"/>
  <c r="J55" i="20"/>
  <c r="J194" i="8"/>
  <c r="J5" i="20"/>
  <c r="J144" i="8"/>
  <c r="N144" i="8" s="1"/>
  <c r="J8" i="20"/>
  <c r="J147" i="8"/>
  <c r="J41" i="20"/>
  <c r="J180" i="8"/>
  <c r="N180" i="8" s="1"/>
  <c r="J27" i="20"/>
  <c r="J166" i="8"/>
  <c r="J49" i="20"/>
  <c r="J188" i="8"/>
  <c r="J9" i="20"/>
  <c r="J148" i="8"/>
  <c r="N130" i="8"/>
  <c r="N111" i="8"/>
  <c r="N107" i="8"/>
  <c r="N102" i="8"/>
  <c r="N86" i="8"/>
  <c r="N83" i="8"/>
  <c r="J14" i="22"/>
  <c r="J47" i="8"/>
  <c r="J29" i="22"/>
  <c r="J62" i="8"/>
  <c r="J10" i="22"/>
  <c r="J10" i="23" s="1"/>
  <c r="J43" i="8"/>
  <c r="N57" i="8"/>
  <c r="N35" i="8"/>
  <c r="N19" i="8"/>
  <c r="J39" i="20"/>
  <c r="J178" i="8"/>
  <c r="J29" i="20"/>
  <c r="J168" i="8"/>
  <c r="J13" i="20"/>
  <c r="J152" i="8"/>
  <c r="N152" i="8" s="1"/>
  <c r="J50" i="20"/>
  <c r="J189" i="8"/>
  <c r="N139" i="8"/>
  <c r="N97" i="8"/>
  <c r="N89" i="8"/>
  <c r="N22" i="8"/>
  <c r="N29" i="8"/>
  <c r="K6" i="20"/>
  <c r="K145" i="8"/>
  <c r="N145" i="8" s="1"/>
  <c r="K40" i="22"/>
  <c r="K40" i="23" s="1"/>
  <c r="K253" i="8"/>
  <c r="K20" i="20"/>
  <c r="K159" i="8"/>
  <c r="N232" i="8"/>
  <c r="K35" i="20"/>
  <c r="K174" i="8"/>
  <c r="K36" i="20"/>
  <c r="K175" i="8"/>
  <c r="K25" i="20"/>
  <c r="K164" i="8"/>
  <c r="K11" i="20"/>
  <c r="K150" i="8"/>
  <c r="K49" i="20"/>
  <c r="K188" i="8"/>
  <c r="N95" i="8"/>
  <c r="K9" i="22"/>
  <c r="K9" i="23" s="1"/>
  <c r="K42" i="8"/>
  <c r="N229" i="8"/>
  <c r="K42" i="20"/>
  <c r="K181" i="8"/>
  <c r="N181" i="8" s="1"/>
  <c r="K43" i="20"/>
  <c r="K182" i="8"/>
  <c r="K22" i="20"/>
  <c r="K161" i="8"/>
  <c r="N134" i="8"/>
  <c r="N92" i="8"/>
  <c r="N68" i="8"/>
  <c r="N36" i="8"/>
  <c r="K15" i="20"/>
  <c r="K154" i="8"/>
  <c r="K32" i="20"/>
  <c r="K171" i="8"/>
  <c r="K51" i="20"/>
  <c r="K190" i="8"/>
  <c r="N121" i="8"/>
  <c r="N48" i="8"/>
  <c r="N16" i="8"/>
  <c r="K33" i="20"/>
  <c r="K172" i="8"/>
  <c r="K47" i="20"/>
  <c r="K186" i="8"/>
  <c r="K10" i="20"/>
  <c r="K149" i="8"/>
  <c r="N114" i="8"/>
  <c r="N103" i="8"/>
  <c r="N87" i="8"/>
  <c r="K29" i="20"/>
  <c r="K168" i="8"/>
  <c r="K50" i="20"/>
  <c r="K189" i="8"/>
  <c r="N118" i="8"/>
  <c r="N104" i="8"/>
  <c r="N79" i="8"/>
  <c r="K12" i="22"/>
  <c r="K12" i="23" s="1"/>
  <c r="K45" i="8"/>
  <c r="N45" i="8" s="1"/>
  <c r="N20" i="8"/>
  <c r="R6" i="8"/>
  <c r="AE59" i="8"/>
  <c r="O15" i="22"/>
  <c r="O18" i="8"/>
  <c r="R18" i="8" s="1"/>
  <c r="O44" i="20"/>
  <c r="O183" i="8"/>
  <c r="R183" i="8" s="1"/>
  <c r="O18" i="20"/>
  <c r="O157" i="8"/>
  <c r="O38" i="22"/>
  <c r="O249" i="8"/>
  <c r="R249" i="8" s="1"/>
  <c r="O35" i="20"/>
  <c r="O174" i="8"/>
  <c r="R174" i="8" s="1"/>
  <c r="O59" i="20"/>
  <c r="O198" i="8"/>
  <c r="R198" i="8" s="1"/>
  <c r="O24" i="20"/>
  <c r="O163" i="8"/>
  <c r="R163" i="8" s="1"/>
  <c r="O37" i="22"/>
  <c r="O246" i="8"/>
  <c r="R246" i="8" s="1"/>
  <c r="O48" i="20"/>
  <c r="O187" i="8"/>
  <c r="O63" i="20"/>
  <c r="O202" i="8"/>
  <c r="O19" i="20"/>
  <c r="O158" i="8"/>
  <c r="O30" i="20"/>
  <c r="O169" i="8"/>
  <c r="O22" i="20"/>
  <c r="O161" i="8"/>
  <c r="O9" i="20"/>
  <c r="O148" i="8"/>
  <c r="R148" i="8" s="1"/>
  <c r="O51" i="20"/>
  <c r="O190" i="8"/>
  <c r="R190" i="8" s="1"/>
  <c r="O16" i="20"/>
  <c r="O155" i="8"/>
  <c r="R155" i="8" s="1"/>
  <c r="O10" i="20"/>
  <c r="O149" i="8"/>
  <c r="R149" i="8" s="1"/>
  <c r="O62" i="20"/>
  <c r="O201" i="8"/>
  <c r="O52" i="20"/>
  <c r="O191" i="8"/>
  <c r="R191" i="8" s="1"/>
  <c r="R49" i="8"/>
  <c r="O12" i="22"/>
  <c r="O15" i="8"/>
  <c r="R42" i="8"/>
  <c r="R64" i="8"/>
  <c r="O8" i="22"/>
  <c r="O11" i="8"/>
  <c r="R11" i="8" s="1"/>
  <c r="O23" i="22"/>
  <c r="O23" i="23" s="1"/>
  <c r="O26" i="8"/>
  <c r="R26" i="8" s="1"/>
  <c r="O28" i="22"/>
  <c r="O31" i="8"/>
  <c r="R31" i="8" s="1"/>
  <c r="O30" i="22"/>
  <c r="R30" i="22" s="1"/>
  <c r="O33" i="8"/>
  <c r="R33" i="8" s="1"/>
  <c r="O24" i="22"/>
  <c r="O27" i="8"/>
  <c r="R27" i="8" s="1"/>
  <c r="T39" i="22"/>
  <c r="V39" i="22" s="1"/>
  <c r="T252" i="8"/>
  <c r="V252" i="8" s="1"/>
  <c r="T14" i="20"/>
  <c r="T153" i="8"/>
  <c r="T35" i="22"/>
  <c r="T35" i="23" s="1"/>
  <c r="T237" i="8"/>
  <c r="T25" i="20"/>
  <c r="T164" i="8"/>
  <c r="T7" i="20"/>
  <c r="T146" i="8"/>
  <c r="T18" i="20"/>
  <c r="T157" i="8"/>
  <c r="V157" i="8" s="1"/>
  <c r="T61" i="20"/>
  <c r="T200" i="8"/>
  <c r="T11" i="20"/>
  <c r="T150" i="8"/>
  <c r="T34" i="20"/>
  <c r="T173" i="8"/>
  <c r="T44" i="20"/>
  <c r="T183" i="8"/>
  <c r="T39" i="20"/>
  <c r="T178" i="8"/>
  <c r="V178" i="8" s="1"/>
  <c r="T26" i="20"/>
  <c r="T165" i="8"/>
  <c r="T29" i="20"/>
  <c r="T168" i="8"/>
  <c r="T52" i="20"/>
  <c r="T191" i="8"/>
  <c r="T60" i="20"/>
  <c r="T199" i="8"/>
  <c r="T38" i="20"/>
  <c r="T177" i="8"/>
  <c r="T41" i="8"/>
  <c r="V41" i="8" s="1"/>
  <c r="T16" i="20"/>
  <c r="T155" i="8"/>
  <c r="T10" i="20"/>
  <c r="T149" i="8"/>
  <c r="T31" i="22"/>
  <c r="T31" i="23" s="1"/>
  <c r="T34" i="8"/>
  <c r="T63" i="8"/>
  <c r="T5" i="22"/>
  <c r="V5" i="22" s="1"/>
  <c r="T8" i="8"/>
  <c r="T18" i="22"/>
  <c r="T18" i="23" s="1"/>
  <c r="T21" i="8"/>
  <c r="T8" i="22"/>
  <c r="T8" i="23" s="1"/>
  <c r="T11" i="8"/>
  <c r="T12" i="22"/>
  <c r="T15" i="8"/>
  <c r="T23" i="22"/>
  <c r="T23" i="23" s="1"/>
  <c r="T26" i="8"/>
  <c r="T30" i="22"/>
  <c r="T30" i="23" s="1"/>
  <c r="T33" i="8"/>
  <c r="T24" i="22"/>
  <c r="T24" i="23" s="1"/>
  <c r="T27" i="8"/>
  <c r="Z64" i="20"/>
  <c r="Z248" i="8"/>
  <c r="Z21" i="20"/>
  <c r="Z160" i="8"/>
  <c r="AB160" i="8" s="1"/>
  <c r="Z42" i="20"/>
  <c r="Z181" i="8"/>
  <c r="Z55" i="20"/>
  <c r="Z194" i="8"/>
  <c r="AB194" i="8" s="1"/>
  <c r="Z40" i="20"/>
  <c r="Z179" i="8"/>
  <c r="Z5" i="20"/>
  <c r="Z144" i="8"/>
  <c r="AB144" i="8" s="1"/>
  <c r="Z43" i="20"/>
  <c r="Z182" i="8"/>
  <c r="Z8" i="20"/>
  <c r="Z147" i="8"/>
  <c r="AB147" i="8" s="1"/>
  <c r="Z17" i="20"/>
  <c r="Z156" i="8"/>
  <c r="Z41" i="20"/>
  <c r="Z180" i="8"/>
  <c r="AB180" i="8" s="1"/>
  <c r="Z6" i="20"/>
  <c r="Z145" i="8"/>
  <c r="Z27" i="20"/>
  <c r="Z166" i="8"/>
  <c r="AB166" i="8" s="1"/>
  <c r="Z51" i="20"/>
  <c r="Z190" i="8"/>
  <c r="Z31" i="20"/>
  <c r="Z170" i="8"/>
  <c r="Z49" i="20"/>
  <c r="Z188" i="8"/>
  <c r="Z16" i="22"/>
  <c r="Z16" i="23" s="1"/>
  <c r="AB16" i="23" s="1"/>
  <c r="Z49" i="8"/>
  <c r="Z46" i="20"/>
  <c r="Z185" i="8"/>
  <c r="Z25" i="22"/>
  <c r="Z25" i="23" s="1"/>
  <c r="Z58" i="8"/>
  <c r="AB58" i="8" s="1"/>
  <c r="AB66" i="8"/>
  <c r="Z18" i="22"/>
  <c r="Z18" i="23" s="1"/>
  <c r="Z51" i="8"/>
  <c r="AB51" i="8" s="1"/>
  <c r="AB55" i="8"/>
  <c r="N246" i="8"/>
  <c r="L52" i="20"/>
  <c r="L191" i="8"/>
  <c r="L56" i="20"/>
  <c r="L195" i="8"/>
  <c r="L16" i="20"/>
  <c r="L155" i="8"/>
  <c r="L10" i="22"/>
  <c r="L10" i="23" s="1"/>
  <c r="L43" i="8"/>
  <c r="L15" i="20"/>
  <c r="L154" i="8"/>
  <c r="L48" i="20"/>
  <c r="L187" i="8"/>
  <c r="L4" i="20"/>
  <c r="L143" i="8"/>
  <c r="N143" i="8" s="1"/>
  <c r="L63" i="20"/>
  <c r="L202" i="8"/>
  <c r="L32" i="20"/>
  <c r="L171" i="8"/>
  <c r="L19" i="20"/>
  <c r="L158" i="8"/>
  <c r="L57" i="20"/>
  <c r="L196" i="8"/>
  <c r="L30" i="20"/>
  <c r="L169" i="8"/>
  <c r="L28" i="20"/>
  <c r="L167" i="8"/>
  <c r="L22" i="20"/>
  <c r="L161" i="8"/>
  <c r="L58" i="20"/>
  <c r="L197" i="8"/>
  <c r="L5" i="22"/>
  <c r="L5" i="23" s="1"/>
  <c r="L38" i="8"/>
  <c r="L50" i="20"/>
  <c r="L189" i="8"/>
  <c r="L31" i="22"/>
  <c r="L31" i="23" s="1"/>
  <c r="L64" i="8"/>
  <c r="L19" i="22"/>
  <c r="L19" i="23" s="1"/>
  <c r="L52" i="8"/>
  <c r="N52" i="8" s="1"/>
  <c r="L23" i="22"/>
  <c r="L23" i="23" s="1"/>
  <c r="L56" i="8"/>
  <c r="L17" i="22"/>
  <c r="L17" i="23" s="1"/>
  <c r="L50" i="8"/>
  <c r="E38" i="22"/>
  <c r="E246" i="8"/>
  <c r="I246" i="8" s="1"/>
  <c r="E41" i="22"/>
  <c r="E254" i="8"/>
  <c r="E40" i="22"/>
  <c r="E253" i="8"/>
  <c r="E31" i="20"/>
  <c r="E170" i="8"/>
  <c r="E56" i="20"/>
  <c r="E195" i="8"/>
  <c r="E25" i="20"/>
  <c r="E164" i="8"/>
  <c r="E7" i="20"/>
  <c r="E146" i="8"/>
  <c r="E18" i="20"/>
  <c r="E157" i="8"/>
  <c r="E61" i="20"/>
  <c r="E200" i="8"/>
  <c r="I200" i="8" s="1"/>
  <c r="E11" i="20"/>
  <c r="E150" i="8"/>
  <c r="E34" i="20"/>
  <c r="E173" i="8"/>
  <c r="I173" i="8" s="1"/>
  <c r="E44" i="20"/>
  <c r="E183" i="8"/>
  <c r="E39" i="20"/>
  <c r="E178" i="8"/>
  <c r="I178" i="8" s="1"/>
  <c r="E26" i="20"/>
  <c r="E165" i="8"/>
  <c r="E29" i="20"/>
  <c r="E168" i="8"/>
  <c r="I168" i="8" s="1"/>
  <c r="E52" i="20"/>
  <c r="E191" i="8"/>
  <c r="E49" i="20"/>
  <c r="E188" i="8"/>
  <c r="E13" i="20"/>
  <c r="E152" i="8"/>
  <c r="I57" i="8"/>
  <c r="I43" i="8"/>
  <c r="E29" i="22"/>
  <c r="E62" i="8"/>
  <c r="G28" i="20"/>
  <c r="G167" i="8"/>
  <c r="G40" i="22"/>
  <c r="G40" i="23" s="1"/>
  <c r="G253" i="8"/>
  <c r="I209" i="8"/>
  <c r="G48" i="20"/>
  <c r="G187" i="8"/>
  <c r="G30" i="20"/>
  <c r="G169" i="8"/>
  <c r="I169" i="8" s="1"/>
  <c r="I233" i="8"/>
  <c r="G42" i="20"/>
  <c r="G181" i="8"/>
  <c r="G43" i="20"/>
  <c r="G182" i="8"/>
  <c r="G6" i="20"/>
  <c r="G145" i="8"/>
  <c r="G25" i="20"/>
  <c r="G164" i="8"/>
  <c r="G18" i="20"/>
  <c r="G157" i="8"/>
  <c r="G11" i="20"/>
  <c r="G150" i="8"/>
  <c r="G44" i="20"/>
  <c r="G183" i="8"/>
  <c r="G26" i="20"/>
  <c r="G165" i="8"/>
  <c r="G50" i="20"/>
  <c r="G189" i="8"/>
  <c r="G29" i="22"/>
  <c r="G29" i="23" s="1"/>
  <c r="G62" i="8"/>
  <c r="G37" i="20"/>
  <c r="G176" i="8"/>
  <c r="I80" i="8"/>
  <c r="G62" i="20"/>
  <c r="G201" i="8"/>
  <c r="G52" i="20"/>
  <c r="G191" i="8"/>
  <c r="I56" i="8"/>
  <c r="G27" i="22"/>
  <c r="G27" i="23" s="1"/>
  <c r="G60" i="8"/>
  <c r="G25" i="22"/>
  <c r="G25" i="23" s="1"/>
  <c r="G58" i="8"/>
  <c r="G5" i="22"/>
  <c r="G5" i="23" s="1"/>
  <c r="G38" i="8"/>
  <c r="I29" i="8"/>
  <c r="W49" i="20"/>
  <c r="W188" i="8"/>
  <c r="W5" i="20"/>
  <c r="W144" i="8"/>
  <c r="Y144" i="8" s="1"/>
  <c r="W6" i="20"/>
  <c r="W145" i="8"/>
  <c r="W63" i="20"/>
  <c r="W202" i="8"/>
  <c r="Y202" i="8" s="1"/>
  <c r="W30" i="20"/>
  <c r="W169" i="8"/>
  <c r="Y169" i="8" s="1"/>
  <c r="W7" i="20"/>
  <c r="W146" i="8"/>
  <c r="Y146" i="8" s="1"/>
  <c r="W61" i="20"/>
  <c r="W200" i="8"/>
  <c r="Y200" i="8" s="1"/>
  <c r="W34" i="20"/>
  <c r="W173" i="8"/>
  <c r="Y173" i="8" s="1"/>
  <c r="W39" i="20"/>
  <c r="W178" i="8"/>
  <c r="Y178" i="8" s="1"/>
  <c r="W29" i="20"/>
  <c r="W168" i="8"/>
  <c r="Y168" i="8" s="1"/>
  <c r="W60" i="20"/>
  <c r="W199" i="8"/>
  <c r="Y199" i="8" s="1"/>
  <c r="W31" i="22"/>
  <c r="W31" i="23" s="1"/>
  <c r="Y31" i="23" s="1"/>
  <c r="W64" i="8"/>
  <c r="Y64" i="8" s="1"/>
  <c r="W37" i="20"/>
  <c r="W176" i="8"/>
  <c r="W31" i="20"/>
  <c r="W170" i="8"/>
  <c r="Y170" i="8" s="1"/>
  <c r="W33" i="22"/>
  <c r="W66" i="8"/>
  <c r="Y66" i="8" s="1"/>
  <c r="Y43" i="8"/>
  <c r="W4" i="22"/>
  <c r="W37" i="8"/>
  <c r="Y37" i="8" s="1"/>
  <c r="W17" i="22"/>
  <c r="W50" i="8"/>
  <c r="Y50" i="8" s="1"/>
  <c r="Y58" i="8"/>
  <c r="F9" i="20"/>
  <c r="F148" i="8"/>
  <c r="I236" i="8"/>
  <c r="F62" i="20"/>
  <c r="F201" i="8"/>
  <c r="I215" i="8"/>
  <c r="F42" i="20"/>
  <c r="F181" i="8"/>
  <c r="F55" i="20"/>
  <c r="F194" i="8"/>
  <c r="F40" i="20"/>
  <c r="F179" i="8"/>
  <c r="F5" i="20"/>
  <c r="F144" i="8"/>
  <c r="F43" i="20"/>
  <c r="F182" i="8"/>
  <c r="F8" i="20"/>
  <c r="F147" i="8"/>
  <c r="F17" i="20"/>
  <c r="F156" i="8"/>
  <c r="I156" i="8" s="1"/>
  <c r="F41" i="20"/>
  <c r="F180" i="8"/>
  <c r="F6" i="20"/>
  <c r="F145" i="8"/>
  <c r="F27" i="20"/>
  <c r="F166" i="8"/>
  <c r="F21" i="20"/>
  <c r="F160" i="8"/>
  <c r="F13" i="20"/>
  <c r="F152" i="8"/>
  <c r="I113" i="8"/>
  <c r="I120" i="8"/>
  <c r="I255" i="8"/>
  <c r="F51" i="20"/>
  <c r="F190" i="8"/>
  <c r="I94" i="8"/>
  <c r="I75" i="8"/>
  <c r="I48" i="8"/>
  <c r="I16" i="8"/>
  <c r="F4" i="22"/>
  <c r="F37" i="8"/>
  <c r="I54" i="8"/>
  <c r="I27" i="8"/>
  <c r="I19" i="8"/>
  <c r="V250" i="8"/>
  <c r="V88" i="8"/>
  <c r="S38" i="22"/>
  <c r="V38" i="22" s="1"/>
  <c r="S249" i="8"/>
  <c r="V249" i="8" s="1"/>
  <c r="V90" i="8"/>
  <c r="S21" i="22"/>
  <c r="S24" i="8"/>
  <c r="V24" i="8" s="1"/>
  <c r="V251" i="8"/>
  <c r="V109" i="8"/>
  <c r="V232" i="8"/>
  <c r="V39" i="8"/>
  <c r="S36" i="22"/>
  <c r="S238" i="8"/>
  <c r="V238" i="8" s="1"/>
  <c r="V240" i="8"/>
  <c r="V225" i="8"/>
  <c r="V231" i="8"/>
  <c r="V229" i="8"/>
  <c r="V212" i="8"/>
  <c r="V205" i="8"/>
  <c r="S20" i="20"/>
  <c r="S159" i="8"/>
  <c r="S35" i="20"/>
  <c r="S174" i="8"/>
  <c r="V174" i="8" s="1"/>
  <c r="S36" i="20"/>
  <c r="S175" i="8"/>
  <c r="V175" i="8" s="1"/>
  <c r="S54" i="20"/>
  <c r="S193" i="8"/>
  <c r="V193" i="8" s="1"/>
  <c r="S45" i="20"/>
  <c r="S184" i="8"/>
  <c r="V184" i="8" s="1"/>
  <c r="S59" i="20"/>
  <c r="S198" i="8"/>
  <c r="V198" i="8" s="1"/>
  <c r="S12" i="20"/>
  <c r="S151" i="8"/>
  <c r="V151" i="8" s="1"/>
  <c r="S33" i="20"/>
  <c r="S172" i="8"/>
  <c r="V172" i="8" s="1"/>
  <c r="S23" i="20"/>
  <c r="S162" i="8"/>
  <c r="V162" i="8" s="1"/>
  <c r="S24" i="20"/>
  <c r="S163" i="8"/>
  <c r="V163" i="8" s="1"/>
  <c r="S47" i="20"/>
  <c r="S186" i="8"/>
  <c r="V99" i="8"/>
  <c r="S49" i="20"/>
  <c r="S188" i="8"/>
  <c r="V188" i="8" s="1"/>
  <c r="V118" i="8"/>
  <c r="V108" i="8"/>
  <c r="V75" i="8"/>
  <c r="S13" i="20"/>
  <c r="S152" i="8"/>
  <c r="V152" i="8" s="1"/>
  <c r="V113" i="8"/>
  <c r="V120" i="8"/>
  <c r="V121" i="8"/>
  <c r="V255" i="8"/>
  <c r="S22" i="22"/>
  <c r="S22" i="23" s="1"/>
  <c r="S25" i="8"/>
  <c r="V25" i="8" s="1"/>
  <c r="V129" i="8"/>
  <c r="V80" i="8"/>
  <c r="V78" i="8"/>
  <c r="V72" i="8"/>
  <c r="V111" i="8"/>
  <c r="V92" i="8"/>
  <c r="V82" i="8"/>
  <c r="V74" i="8"/>
  <c r="V64" i="8"/>
  <c r="V52" i="8"/>
  <c r="V87" i="8"/>
  <c r="V58" i="8"/>
  <c r="V56" i="8"/>
  <c r="S6" i="22"/>
  <c r="S6" i="23" s="1"/>
  <c r="S9" i="8"/>
  <c r="V9" i="8" s="1"/>
  <c r="V63" i="8"/>
  <c r="S7" i="22"/>
  <c r="S10" i="8"/>
  <c r="V10" i="8" s="1"/>
  <c r="S32" i="22"/>
  <c r="V32" i="22" s="1"/>
  <c r="S35" i="8"/>
  <c r="V35" i="8" s="1"/>
  <c r="S25" i="22"/>
  <c r="S28" i="8"/>
  <c r="V28" i="8" s="1"/>
  <c r="S27" i="22"/>
  <c r="S30" i="8"/>
  <c r="S16" i="22"/>
  <c r="S19" i="8"/>
  <c r="V19" i="8" s="1"/>
  <c r="P21" i="22"/>
  <c r="P24" i="8"/>
  <c r="P39" i="22"/>
  <c r="P252" i="8"/>
  <c r="R210" i="8"/>
  <c r="P18" i="20"/>
  <c r="P157" i="8"/>
  <c r="P20" i="20"/>
  <c r="P159" i="8"/>
  <c r="R159" i="8" s="1"/>
  <c r="P45" i="20"/>
  <c r="P184" i="8"/>
  <c r="P23" i="20"/>
  <c r="P162" i="8"/>
  <c r="P34" i="20"/>
  <c r="P173" i="8"/>
  <c r="P62" i="20"/>
  <c r="P201" i="8"/>
  <c r="P64" i="20"/>
  <c r="P248" i="8"/>
  <c r="R218" i="8"/>
  <c r="R226" i="8"/>
  <c r="P48" i="20"/>
  <c r="P187" i="8"/>
  <c r="P63" i="20"/>
  <c r="P202" i="8"/>
  <c r="P19" i="20"/>
  <c r="P158" i="8"/>
  <c r="P30" i="20"/>
  <c r="P169" i="8"/>
  <c r="P22" i="20"/>
  <c r="P161" i="8"/>
  <c r="P13" i="20"/>
  <c r="P152" i="8"/>
  <c r="R115" i="8"/>
  <c r="P39" i="8"/>
  <c r="R39" i="8" s="1"/>
  <c r="P53" i="20"/>
  <c r="P192" i="8"/>
  <c r="P13" i="22"/>
  <c r="P13" i="23" s="1"/>
  <c r="P16" i="8"/>
  <c r="P58" i="20"/>
  <c r="P197" i="8"/>
  <c r="P18" i="22"/>
  <c r="P18" i="23" s="1"/>
  <c r="P21" i="8"/>
  <c r="P45" i="8"/>
  <c r="R45" i="8" s="1"/>
  <c r="P32" i="23"/>
  <c r="P65" i="8"/>
  <c r="R65" i="8" s="1"/>
  <c r="R61" i="8"/>
  <c r="P44" i="8"/>
  <c r="R44" i="8" s="1"/>
  <c r="P6" i="22"/>
  <c r="P6" i="23" s="1"/>
  <c r="P9" i="8"/>
  <c r="P14" i="22"/>
  <c r="P14" i="23" s="1"/>
  <c r="P17" i="8"/>
  <c r="P12" i="22"/>
  <c r="P12" i="23" s="1"/>
  <c r="P15" i="8"/>
  <c r="P11" i="22"/>
  <c r="P11" i="23" s="1"/>
  <c r="P14" i="8"/>
  <c r="R14" i="8" s="1"/>
  <c r="AA54" i="20"/>
  <c r="AA193" i="8"/>
  <c r="AA23" i="20"/>
  <c r="AA162" i="8"/>
  <c r="AB162" i="8" s="1"/>
  <c r="AA41" i="22"/>
  <c r="AA41" i="23" s="1"/>
  <c r="AA254" i="8"/>
  <c r="AA35" i="20"/>
  <c r="AA174" i="8"/>
  <c r="AA7" i="20"/>
  <c r="AA146" i="8"/>
  <c r="AB146" i="8" s="1"/>
  <c r="AA34" i="20"/>
  <c r="AA173" i="8"/>
  <c r="AB173" i="8" s="1"/>
  <c r="AA29" i="20"/>
  <c r="AA168" i="8"/>
  <c r="AA64" i="20"/>
  <c r="AA248" i="8"/>
  <c r="AB229" i="8"/>
  <c r="AA15" i="20"/>
  <c r="AA154" i="8"/>
  <c r="AA4" i="20"/>
  <c r="AA143" i="8"/>
  <c r="AA32" i="20"/>
  <c r="AA171" i="8"/>
  <c r="AA57" i="20"/>
  <c r="AA196" i="8"/>
  <c r="AA28" i="20"/>
  <c r="AA167" i="8"/>
  <c r="AB96" i="8"/>
  <c r="AA31" i="20"/>
  <c r="AA170" i="8"/>
  <c r="AA9" i="20"/>
  <c r="AA148" i="8"/>
  <c r="AA37" i="20"/>
  <c r="AA176" i="8"/>
  <c r="AA16" i="20"/>
  <c r="AA155" i="8"/>
  <c r="AA6" i="22"/>
  <c r="AA6" i="23" s="1"/>
  <c r="AA39" i="8"/>
  <c r="AB39" i="8" s="1"/>
  <c r="AA23" i="22"/>
  <c r="AA23" i="23" s="1"/>
  <c r="AA56" i="8"/>
  <c r="AB56" i="8" s="1"/>
  <c r="AB41" i="8"/>
  <c r="AA24" i="22"/>
  <c r="AA24" i="23" s="1"/>
  <c r="AA57" i="8"/>
  <c r="AB9" i="8"/>
  <c r="AB33" i="8"/>
  <c r="M62" i="20"/>
  <c r="M201" i="8"/>
  <c r="M41" i="22"/>
  <c r="M41" i="23" s="1"/>
  <c r="M254" i="8"/>
  <c r="M40" i="22"/>
  <c r="M40" i="23" s="1"/>
  <c r="M253" i="8"/>
  <c r="N203" i="8"/>
  <c r="M25" i="20"/>
  <c r="M164" i="8"/>
  <c r="M7" i="20"/>
  <c r="M146" i="8"/>
  <c r="M18" i="20"/>
  <c r="M157" i="8"/>
  <c r="M61" i="20"/>
  <c r="M200" i="8"/>
  <c r="M11" i="20"/>
  <c r="M150" i="8"/>
  <c r="M34" i="20"/>
  <c r="M173" i="8"/>
  <c r="M44" i="20"/>
  <c r="M183" i="8"/>
  <c r="M39" i="20"/>
  <c r="M178" i="8"/>
  <c r="M26" i="20"/>
  <c r="M165" i="8"/>
  <c r="M29" i="20"/>
  <c r="M168" i="8"/>
  <c r="M49" i="20"/>
  <c r="M188" i="8"/>
  <c r="M60" i="20"/>
  <c r="M199" i="8"/>
  <c r="M38" i="20"/>
  <c r="M177" i="8"/>
  <c r="N90" i="8"/>
  <c r="M51" i="20"/>
  <c r="M190" i="8"/>
  <c r="M25" i="22"/>
  <c r="M25" i="23" s="1"/>
  <c r="M58" i="8"/>
  <c r="N58" i="8" s="1"/>
  <c r="N109" i="8"/>
  <c r="M29" i="22"/>
  <c r="M29" i="23" s="1"/>
  <c r="M62" i="8"/>
  <c r="M4" i="22"/>
  <c r="M37" i="8"/>
  <c r="M22" i="22"/>
  <c r="M22" i="23" s="1"/>
  <c r="M55" i="8"/>
  <c r="AC64" i="20"/>
  <c r="AC248" i="8"/>
  <c r="AC16" i="20"/>
  <c r="AC155" i="8"/>
  <c r="AE155" i="8" s="1"/>
  <c r="AC62" i="20"/>
  <c r="AC201" i="8"/>
  <c r="AE201" i="8" s="1"/>
  <c r="AC25" i="20"/>
  <c r="AC164" i="8"/>
  <c r="AE164" i="8" s="1"/>
  <c r="AC7" i="20"/>
  <c r="AC146" i="8"/>
  <c r="AE146" i="8" s="1"/>
  <c r="AC18" i="20"/>
  <c r="AC157" i="8"/>
  <c r="AC61" i="20"/>
  <c r="AC200" i="8"/>
  <c r="AC11" i="20"/>
  <c r="AC150" i="8"/>
  <c r="AE150" i="8" s="1"/>
  <c r="AC34" i="20"/>
  <c r="AC173" i="8"/>
  <c r="AE173" i="8" s="1"/>
  <c r="AC44" i="20"/>
  <c r="AC183" i="8"/>
  <c r="AE183" i="8" s="1"/>
  <c r="AC39" i="20"/>
  <c r="AC178" i="8"/>
  <c r="AE178" i="8" s="1"/>
  <c r="AC26" i="20"/>
  <c r="AC165" i="8"/>
  <c r="AE165" i="8" s="1"/>
  <c r="AC29" i="20"/>
  <c r="AC168" i="8"/>
  <c r="AC31" i="20"/>
  <c r="AC170" i="8"/>
  <c r="AC13" i="22"/>
  <c r="AC46" i="8"/>
  <c r="AE46" i="8" s="1"/>
  <c r="AC38" i="20"/>
  <c r="AC177" i="8"/>
  <c r="AE177" i="8" s="1"/>
  <c r="AC29" i="22"/>
  <c r="AC62" i="8"/>
  <c r="AE49" i="8"/>
  <c r="AE58" i="8"/>
  <c r="H48" i="20"/>
  <c r="H187" i="8"/>
  <c r="H28" i="20"/>
  <c r="H167" i="8"/>
  <c r="I206" i="8"/>
  <c r="H5" i="20"/>
  <c r="H144" i="8"/>
  <c r="H41" i="20"/>
  <c r="H180" i="8"/>
  <c r="H4" i="20"/>
  <c r="H143" i="8"/>
  <c r="I143" i="8" s="1"/>
  <c r="I238" i="8"/>
  <c r="H35" i="20"/>
  <c r="H174" i="8"/>
  <c r="I174" i="8" s="1"/>
  <c r="H54" i="20"/>
  <c r="H193" i="8"/>
  <c r="H59" i="20"/>
  <c r="H198" i="8"/>
  <c r="I198" i="8" s="1"/>
  <c r="H33" i="20"/>
  <c r="H172" i="8"/>
  <c r="H24" i="20"/>
  <c r="H163" i="8"/>
  <c r="I163" i="8" s="1"/>
  <c r="H56" i="20"/>
  <c r="H195" i="8"/>
  <c r="H38" i="20"/>
  <c r="H177" i="8"/>
  <c r="H10" i="20"/>
  <c r="H149" i="8"/>
  <c r="H31" i="20"/>
  <c r="H170" i="8"/>
  <c r="H20" i="22"/>
  <c r="H20" i="23" s="1"/>
  <c r="H53" i="8"/>
  <c r="I53" i="8" s="1"/>
  <c r="H9" i="20"/>
  <c r="H148" i="8"/>
  <c r="I93" i="8"/>
  <c r="I135" i="8"/>
  <c r="I85" i="8"/>
  <c r="H4" i="22"/>
  <c r="H37" i="8"/>
  <c r="H7" i="22"/>
  <c r="H7" i="23" s="1"/>
  <c r="H40" i="8"/>
  <c r="H17" i="22"/>
  <c r="H17" i="23" s="1"/>
  <c r="H50" i="8"/>
  <c r="H13" i="22"/>
  <c r="H13" i="23" s="1"/>
  <c r="H46" i="8"/>
  <c r="I46" i="8" s="1"/>
  <c r="H28" i="22"/>
  <c r="H28" i="23" s="1"/>
  <c r="H61" i="8"/>
  <c r="I61" i="8" s="1"/>
  <c r="H32" i="22"/>
  <c r="H32" i="23" s="1"/>
  <c r="H65" i="8"/>
  <c r="H8" i="22"/>
  <c r="H8" i="23" s="1"/>
  <c r="H41" i="8"/>
  <c r="I4" i="8"/>
  <c r="AF15" i="20"/>
  <c r="AF154" i="8"/>
  <c r="AF40" i="22"/>
  <c r="AF253" i="8"/>
  <c r="AF30" i="20"/>
  <c r="AF169" i="8"/>
  <c r="AF40" i="20"/>
  <c r="AF179" i="8"/>
  <c r="AF17" i="20"/>
  <c r="AF156" i="8"/>
  <c r="AF21" i="20"/>
  <c r="AF160" i="8"/>
  <c r="AF64" i="20"/>
  <c r="AF248" i="8"/>
  <c r="AF20" i="20"/>
  <c r="AF159" i="8"/>
  <c r="AF36" i="20"/>
  <c r="AF175" i="8"/>
  <c r="AF45" i="20"/>
  <c r="AF184" i="8"/>
  <c r="AF12" i="20"/>
  <c r="AF151" i="8"/>
  <c r="AF23" i="20"/>
  <c r="AF162" i="8"/>
  <c r="AF49" i="20"/>
  <c r="AF188" i="8"/>
  <c r="AF47" i="20"/>
  <c r="AF186" i="8"/>
  <c r="AF60" i="20"/>
  <c r="AF199" i="8"/>
  <c r="AF10" i="20"/>
  <c r="AF149" i="8"/>
  <c r="AF16" i="20"/>
  <c r="AF155" i="8"/>
  <c r="AF23" i="22"/>
  <c r="AF23" i="23" s="1"/>
  <c r="AF56" i="8"/>
  <c r="AF7" i="22"/>
  <c r="AF7" i="23" s="1"/>
  <c r="AF40" i="8"/>
  <c r="AF5" i="22"/>
  <c r="AF5" i="23" s="1"/>
  <c r="AF38" i="8"/>
  <c r="AF10" i="22"/>
  <c r="AF10" i="23" s="1"/>
  <c r="AF43" i="8"/>
  <c r="AF18" i="22"/>
  <c r="AF18" i="23" s="1"/>
  <c r="AF51" i="8"/>
  <c r="AF26" i="22"/>
  <c r="AF26" i="23" s="1"/>
  <c r="AF29" i="8"/>
  <c r="X64" i="20"/>
  <c r="X248" i="8"/>
  <c r="X40" i="20"/>
  <c r="X179" i="8"/>
  <c r="X27" i="20"/>
  <c r="X166" i="8"/>
  <c r="Y166" i="8" s="1"/>
  <c r="Y230" i="8"/>
  <c r="Y222" i="8"/>
  <c r="X48" i="20"/>
  <c r="X187" i="8"/>
  <c r="X19" i="20"/>
  <c r="X158" i="8"/>
  <c r="X22" i="20"/>
  <c r="X161" i="8"/>
  <c r="X41" i="20"/>
  <c r="X180" i="8"/>
  <c r="Y246" i="8"/>
  <c r="X25" i="20"/>
  <c r="X164" i="8"/>
  <c r="X18" i="20"/>
  <c r="X157" i="8"/>
  <c r="X11" i="20"/>
  <c r="X150" i="8"/>
  <c r="X44" i="20"/>
  <c r="X183" i="8"/>
  <c r="X26" i="20"/>
  <c r="X165" i="8"/>
  <c r="Y131" i="8"/>
  <c r="X53" i="20"/>
  <c r="X192" i="8"/>
  <c r="X34" i="22"/>
  <c r="X34" i="23" s="1"/>
  <c r="X67" i="8"/>
  <c r="X14" i="22"/>
  <c r="X14" i="23" s="1"/>
  <c r="X47" i="8"/>
  <c r="Y47" i="8" s="1"/>
  <c r="X37" i="20"/>
  <c r="X176" i="8"/>
  <c r="X47" i="20"/>
  <c r="X186" i="8"/>
  <c r="X49" i="20"/>
  <c r="X188" i="8"/>
  <c r="Y93" i="8"/>
  <c r="X5" i="22"/>
  <c r="X5" i="23" s="1"/>
  <c r="X38" i="8"/>
  <c r="Y77" i="8"/>
  <c r="X27" i="22"/>
  <c r="X27" i="23" s="1"/>
  <c r="X60" i="8"/>
  <c r="X6" i="22"/>
  <c r="X6" i="23" s="1"/>
  <c r="X39" i="8"/>
  <c r="Y69" i="8"/>
  <c r="Y65" i="8"/>
  <c r="X28" i="22"/>
  <c r="X28" i="23" s="1"/>
  <c r="X61" i="8"/>
  <c r="Y61" i="8" s="1"/>
  <c r="AE256" i="8"/>
  <c r="AD31" i="20"/>
  <c r="AD170" i="8"/>
  <c r="AE232" i="8"/>
  <c r="AE240" i="8"/>
  <c r="AD20" i="20"/>
  <c r="AD159" i="8"/>
  <c r="AD35" i="20"/>
  <c r="AD174" i="8"/>
  <c r="AD36" i="20"/>
  <c r="AD175" i="8"/>
  <c r="AD54" i="20"/>
  <c r="AD193" i="8"/>
  <c r="AD45" i="20"/>
  <c r="AD184" i="8"/>
  <c r="AE184" i="8" s="1"/>
  <c r="AD59" i="20"/>
  <c r="AD198" i="8"/>
  <c r="AD12" i="20"/>
  <c r="AD151" i="8"/>
  <c r="AD33" i="20"/>
  <c r="AD172" i="8"/>
  <c r="AD23" i="20"/>
  <c r="AD162" i="8"/>
  <c r="AD24" i="20"/>
  <c r="AD163" i="8"/>
  <c r="AD56" i="20"/>
  <c r="AD195" i="8"/>
  <c r="AD4" i="22"/>
  <c r="AD4" i="23" s="1"/>
  <c r="AD37" i="8"/>
  <c r="AD53" i="20"/>
  <c r="AD192" i="8"/>
  <c r="AE192" i="8" s="1"/>
  <c r="AD49" i="20"/>
  <c r="AD188" i="8"/>
  <c r="AD14" i="20"/>
  <c r="AD153" i="8"/>
  <c r="AE153" i="8" s="1"/>
  <c r="AE113" i="8"/>
  <c r="AE121" i="8"/>
  <c r="AD32" i="22"/>
  <c r="AD32" i="23" s="1"/>
  <c r="AD65" i="8"/>
  <c r="AD50" i="20"/>
  <c r="AD189" i="8"/>
  <c r="AE95" i="8"/>
  <c r="AE79" i="8"/>
  <c r="AE111" i="8"/>
  <c r="AE12" i="8"/>
  <c r="AD29" i="22"/>
  <c r="AD29" i="23" s="1"/>
  <c r="AD62" i="8"/>
  <c r="AD6" i="22"/>
  <c r="AD6" i="23" s="1"/>
  <c r="AD39" i="8"/>
  <c r="AD17" i="22"/>
  <c r="AD17" i="23" s="1"/>
  <c r="AD50" i="8"/>
  <c r="AD28" i="22"/>
  <c r="AD28" i="23" s="1"/>
  <c r="AD61" i="8"/>
  <c r="AE61" i="8" s="1"/>
  <c r="J40" i="22"/>
  <c r="J253" i="8"/>
  <c r="N253" i="8" s="1"/>
  <c r="J39" i="22"/>
  <c r="J247" i="8"/>
  <c r="N236" i="8"/>
  <c r="N217" i="8"/>
  <c r="N223" i="8"/>
  <c r="N207" i="8"/>
  <c r="J35" i="20"/>
  <c r="J174" i="8"/>
  <c r="J54" i="20"/>
  <c r="J193" i="8"/>
  <c r="N193" i="8" s="1"/>
  <c r="J59" i="20"/>
  <c r="J198" i="8"/>
  <c r="N218" i="8"/>
  <c r="N231" i="8"/>
  <c r="N226" i="8"/>
  <c r="N204" i="8"/>
  <c r="J48" i="20"/>
  <c r="J187" i="8"/>
  <c r="J63" i="20"/>
  <c r="J202" i="8"/>
  <c r="N202" i="8" s="1"/>
  <c r="J19" i="20"/>
  <c r="J158" i="8"/>
  <c r="J30" i="20"/>
  <c r="J169" i="8"/>
  <c r="N169" i="8" s="1"/>
  <c r="J22" i="20"/>
  <c r="J161" i="8"/>
  <c r="N161" i="8" s="1"/>
  <c r="J16" i="20"/>
  <c r="J155" i="8"/>
  <c r="J37" i="20"/>
  <c r="J176" i="8"/>
  <c r="N131" i="8"/>
  <c r="N128" i="8"/>
  <c r="N99" i="8"/>
  <c r="N81" i="8"/>
  <c r="J27" i="22"/>
  <c r="J27" i="23" s="1"/>
  <c r="N27" i="23" s="1"/>
  <c r="J60" i="8"/>
  <c r="J30" i="22"/>
  <c r="J63" i="8"/>
  <c r="N63" i="8" s="1"/>
  <c r="J18" i="22"/>
  <c r="J18" i="23" s="1"/>
  <c r="N18" i="23" s="1"/>
  <c r="J51" i="8"/>
  <c r="N51" i="8" s="1"/>
  <c r="N14" i="8"/>
  <c r="N5" i="8"/>
  <c r="J23" i="20"/>
  <c r="J162" i="8"/>
  <c r="J62" i="20"/>
  <c r="J201" i="8"/>
  <c r="J31" i="20"/>
  <c r="J170" i="8"/>
  <c r="J14" i="20"/>
  <c r="J153" i="8"/>
  <c r="N153" i="8" s="1"/>
  <c r="N125" i="8"/>
  <c r="N117" i="8"/>
  <c r="N108" i="8"/>
  <c r="N70" i="8"/>
  <c r="N37" i="8"/>
  <c r="N39" i="8"/>
  <c r="J20" i="22"/>
  <c r="J53" i="8"/>
  <c r="N10" i="8"/>
  <c r="N26" i="8"/>
  <c r="N30" i="8"/>
  <c r="N122" i="8"/>
  <c r="K39" i="22"/>
  <c r="K39" i="23" s="1"/>
  <c r="K247" i="8"/>
  <c r="K45" i="20"/>
  <c r="K184" i="8"/>
  <c r="N184" i="8" s="1"/>
  <c r="K59" i="20"/>
  <c r="K198" i="8"/>
  <c r="N257" i="8"/>
  <c r="K12" i="20"/>
  <c r="K151" i="8"/>
  <c r="K7" i="20"/>
  <c r="K146" i="8"/>
  <c r="N146" i="8" s="1"/>
  <c r="K34" i="20"/>
  <c r="K173" i="8"/>
  <c r="N173" i="8" s="1"/>
  <c r="K9" i="20"/>
  <c r="K148" i="8"/>
  <c r="K5" i="22"/>
  <c r="K5" i="23" s="1"/>
  <c r="K38" i="8"/>
  <c r="K55" i="20"/>
  <c r="K194" i="8"/>
  <c r="K8" i="20"/>
  <c r="K147" i="8"/>
  <c r="K16" i="20"/>
  <c r="K155" i="8"/>
  <c r="K22" i="22"/>
  <c r="K22" i="23" s="1"/>
  <c r="K55" i="8"/>
  <c r="N55" i="8" s="1"/>
  <c r="N28" i="8"/>
  <c r="K10" i="22"/>
  <c r="K10" i="23" s="1"/>
  <c r="K43" i="8"/>
  <c r="N43" i="8" s="1"/>
  <c r="N33" i="8"/>
  <c r="K48" i="20"/>
  <c r="K187" i="8"/>
  <c r="K19" i="20"/>
  <c r="K158" i="8"/>
  <c r="N158" i="8" s="1"/>
  <c r="K56" i="20"/>
  <c r="K195" i="8"/>
  <c r="K31" i="22"/>
  <c r="K31" i="23" s="1"/>
  <c r="K64" i="8"/>
  <c r="N64" i="8" s="1"/>
  <c r="N25" i="8"/>
  <c r="K23" i="20"/>
  <c r="K162" i="8"/>
  <c r="K31" i="20"/>
  <c r="K170" i="8"/>
  <c r="N88" i="8"/>
  <c r="K44" i="20"/>
  <c r="K183" i="8"/>
  <c r="K60" i="20"/>
  <c r="K199" i="8"/>
  <c r="N106" i="8"/>
  <c r="N17" i="8"/>
  <c r="I59" i="8"/>
  <c r="R7" i="22"/>
  <c r="R10" i="22"/>
  <c r="R22" i="22"/>
  <c r="T25" i="23"/>
  <c r="R23" i="22"/>
  <c r="R28" i="22"/>
  <c r="T11" i="23"/>
  <c r="G35" i="22"/>
  <c r="G35" i="23" s="1"/>
  <c r="P30" i="23"/>
  <c r="AA12" i="22"/>
  <c r="AA12" i="23" s="1"/>
  <c r="AA32" i="22"/>
  <c r="AA32" i="23" s="1"/>
  <c r="AC20" i="22"/>
  <c r="AC20" i="23" s="1"/>
  <c r="AC12" i="22"/>
  <c r="H9" i="22"/>
  <c r="H9" i="23" s="1"/>
  <c r="AF31" i="22"/>
  <c r="AF31" i="23" s="1"/>
  <c r="X12" i="22"/>
  <c r="X12" i="23" s="1"/>
  <c r="L16" i="22"/>
  <c r="L16" i="23" s="1"/>
  <c r="J12" i="22"/>
  <c r="J12" i="23" s="1"/>
  <c r="AC10" i="22"/>
  <c r="AC25" i="22"/>
  <c r="AC25" i="23" s="1"/>
  <c r="AD39" i="22"/>
  <c r="AD39" i="23" s="1"/>
  <c r="O4" i="22"/>
  <c r="R4" i="22" s="1"/>
  <c r="T38" i="23"/>
  <c r="T37" i="22"/>
  <c r="T37" i="23" s="1"/>
  <c r="T22" i="23"/>
  <c r="T19" i="23"/>
  <c r="Z19" i="22"/>
  <c r="Z19" i="23" s="1"/>
  <c r="AB19" i="23" s="1"/>
  <c r="Z37" i="22"/>
  <c r="Z30" i="22"/>
  <c r="Z30" i="23" s="1"/>
  <c r="Z8" i="22"/>
  <c r="L21" i="22"/>
  <c r="L21" i="23" s="1"/>
  <c r="L36" i="22"/>
  <c r="L36" i="23" s="1"/>
  <c r="L24" i="22"/>
  <c r="L24" i="23" s="1"/>
  <c r="L14" i="22"/>
  <c r="L14" i="23" s="1"/>
  <c r="E39" i="22"/>
  <c r="E35" i="22"/>
  <c r="G22" i="22"/>
  <c r="G22" i="23" s="1"/>
  <c r="W29" i="22"/>
  <c r="W21" i="22"/>
  <c r="W21" i="23" s="1"/>
  <c r="W37" i="22"/>
  <c r="W37" i="23" s="1"/>
  <c r="W7" i="22"/>
  <c r="Y7" i="22" s="1"/>
  <c r="W13" i="22"/>
  <c r="F35" i="22"/>
  <c r="F35" i="23" s="1"/>
  <c r="F23" i="22"/>
  <c r="F23" i="23" s="1"/>
  <c r="F29" i="22"/>
  <c r="F29" i="23" s="1"/>
  <c r="F34" i="22"/>
  <c r="F34" i="23" s="1"/>
  <c r="V11" i="22"/>
  <c r="P37" i="22"/>
  <c r="P37" i="23" s="1"/>
  <c r="P39" i="23"/>
  <c r="P36" i="23"/>
  <c r="AA39" i="22"/>
  <c r="AA39" i="23" s="1"/>
  <c r="AA15" i="22"/>
  <c r="AA15" i="23" s="1"/>
  <c r="AA21" i="22"/>
  <c r="AA21" i="23" s="1"/>
  <c r="M38" i="22"/>
  <c r="M38" i="23" s="1"/>
  <c r="M32" i="22"/>
  <c r="M32" i="23" s="1"/>
  <c r="M34" i="22"/>
  <c r="M34" i="23" s="1"/>
  <c r="M20" i="22"/>
  <c r="M20" i="23" s="1"/>
  <c r="M31" i="22"/>
  <c r="M31" i="23" s="1"/>
  <c r="M21" i="22"/>
  <c r="M21" i="23" s="1"/>
  <c r="M8" i="22"/>
  <c r="M8" i="23" s="1"/>
  <c r="AC34" i="22"/>
  <c r="AC33" i="22"/>
  <c r="AC33" i="23" s="1"/>
  <c r="AC19" i="22"/>
  <c r="AC23" i="22"/>
  <c r="H15" i="22"/>
  <c r="H15" i="23" s="1"/>
  <c r="H6" i="22"/>
  <c r="H6" i="23" s="1"/>
  <c r="H23" i="22"/>
  <c r="H23" i="23" s="1"/>
  <c r="AF39" i="22"/>
  <c r="AF39" i="23" s="1"/>
  <c r="AF12" i="22"/>
  <c r="AF12" i="23" s="1"/>
  <c r="AF8" i="22"/>
  <c r="AF8" i="23" s="1"/>
  <c r="AF29" i="22"/>
  <c r="AF29" i="23" s="1"/>
  <c r="AF37" i="22"/>
  <c r="AF37" i="23" s="1"/>
  <c r="AF17" i="22"/>
  <c r="AF17" i="23" s="1"/>
  <c r="AF32" i="22"/>
  <c r="AF32" i="23" s="1"/>
  <c r="AF11" i="22"/>
  <c r="AF11" i="23" s="1"/>
  <c r="AF28" i="22"/>
  <c r="AF28" i="23" s="1"/>
  <c r="X9" i="22"/>
  <c r="X9" i="23" s="1"/>
  <c r="AD9" i="22"/>
  <c r="AD9" i="23" s="1"/>
  <c r="AD23" i="22"/>
  <c r="AD23" i="23" s="1"/>
  <c r="AD21" i="22"/>
  <c r="AD21" i="23" s="1"/>
  <c r="J38" i="22"/>
  <c r="J15" i="22"/>
  <c r="J15" i="23" s="1"/>
  <c r="J25" i="22"/>
  <c r="J8" i="22"/>
  <c r="J8" i="23" s="1"/>
  <c r="N8" i="23" s="1"/>
  <c r="J33" i="22"/>
  <c r="J36" i="22"/>
  <c r="J36" i="23" s="1"/>
  <c r="J19" i="22"/>
  <c r="K24" i="22"/>
  <c r="K24" i="23" s="1"/>
  <c r="K30" i="22"/>
  <c r="K30" i="23" s="1"/>
  <c r="K16" i="22"/>
  <c r="K16" i="23" s="1"/>
  <c r="K13" i="22"/>
  <c r="K13" i="23" s="1"/>
  <c r="K11" i="22"/>
  <c r="K11" i="23" s="1"/>
  <c r="K26" i="22"/>
  <c r="K26" i="23" s="1"/>
  <c r="AD26" i="22"/>
  <c r="AD26" i="23" s="1"/>
  <c r="Z26" i="22"/>
  <c r="Z26" i="23" s="1"/>
  <c r="H26" i="22"/>
  <c r="H26" i="23" s="1"/>
  <c r="Z15" i="22"/>
  <c r="Z15" i="23" s="1"/>
  <c r="L37" i="22"/>
  <c r="L37" i="23" s="1"/>
  <c r="L15" i="22"/>
  <c r="L15" i="23" s="1"/>
  <c r="E33" i="22"/>
  <c r="E33" i="23" s="1"/>
  <c r="G39" i="22"/>
  <c r="G39" i="23" s="1"/>
  <c r="G21" i="22"/>
  <c r="G21" i="23" s="1"/>
  <c r="W15" i="22"/>
  <c r="F37" i="22"/>
  <c r="F37" i="23" s="1"/>
  <c r="V24" i="22"/>
  <c r="V28" i="22"/>
  <c r="V10" i="22"/>
  <c r="V18" i="22"/>
  <c r="V30" i="22"/>
  <c r="P35" i="23"/>
  <c r="AA36" i="22"/>
  <c r="AA36" i="23" s="1"/>
  <c r="AA35" i="22"/>
  <c r="AA35" i="23" s="1"/>
  <c r="AA10" i="22"/>
  <c r="AA10" i="23" s="1"/>
  <c r="M35" i="22"/>
  <c r="M35" i="23" s="1"/>
  <c r="M37" i="22"/>
  <c r="M37" i="23" s="1"/>
  <c r="M13" i="22"/>
  <c r="M13" i="23" s="1"/>
  <c r="M28" i="22"/>
  <c r="M28" i="23" s="1"/>
  <c r="H39" i="22"/>
  <c r="H39" i="23" s="1"/>
  <c r="H34" i="22"/>
  <c r="H34" i="23" s="1"/>
  <c r="H21" i="22"/>
  <c r="H21" i="23" s="1"/>
  <c r="H11" i="22"/>
  <c r="H11" i="23" s="1"/>
  <c r="AF35" i="22"/>
  <c r="AF35" i="23" s="1"/>
  <c r="AF36" i="22"/>
  <c r="AF36" i="23" s="1"/>
  <c r="AF16" i="22"/>
  <c r="AF16" i="23" s="1"/>
  <c r="AF21" i="22"/>
  <c r="AF21" i="23" s="1"/>
  <c r="AF20" i="22"/>
  <c r="AF20" i="23" s="1"/>
  <c r="AF25" i="22"/>
  <c r="AF25" i="23" s="1"/>
  <c r="X21" i="22"/>
  <c r="X21" i="23" s="1"/>
  <c r="X37" i="22"/>
  <c r="X37" i="23" s="1"/>
  <c r="X35" i="22"/>
  <c r="X35" i="23" s="1"/>
  <c r="X17" i="22"/>
  <c r="X17" i="23" s="1"/>
  <c r="AD12" i="22"/>
  <c r="AD12" i="23" s="1"/>
  <c r="AD14" i="22"/>
  <c r="AD14" i="23" s="1"/>
  <c r="AD19" i="22"/>
  <c r="AD19" i="23" s="1"/>
  <c r="AD20" i="22"/>
  <c r="AD20" i="23" s="1"/>
  <c r="J22" i="22"/>
  <c r="J22" i="23" s="1"/>
  <c r="J16" i="22"/>
  <c r="J34" i="22"/>
  <c r="J32" i="22"/>
  <c r="J32" i="23" s="1"/>
  <c r="J11" i="22"/>
  <c r="J11" i="23" s="1"/>
  <c r="K29" i="22"/>
  <c r="K29" i="23" s="1"/>
  <c r="K4" i="22"/>
  <c r="K4" i="23" s="1"/>
  <c r="K33" i="22"/>
  <c r="K33" i="23" s="1"/>
  <c r="J26" i="22"/>
  <c r="J26" i="23" s="1"/>
  <c r="E26" i="22"/>
  <c r="W26" i="22"/>
  <c r="W26" i="23" s="1"/>
  <c r="T26" i="23"/>
  <c r="T12" i="23"/>
  <c r="T27" i="23"/>
  <c r="T17" i="23"/>
  <c r="T13" i="23"/>
  <c r="T28" i="23"/>
  <c r="Z39" i="22"/>
  <c r="Z7" i="22"/>
  <c r="Z7" i="23" s="1"/>
  <c r="Z35" i="22"/>
  <c r="Z27" i="22"/>
  <c r="Z27" i="23" s="1"/>
  <c r="Z14" i="22"/>
  <c r="AB14" i="22" s="1"/>
  <c r="Z32" i="22"/>
  <c r="AB32" i="22" s="1"/>
  <c r="Z4" i="22"/>
  <c r="Z4" i="23" s="1"/>
  <c r="Z6" i="22"/>
  <c r="AB6" i="22" s="1"/>
  <c r="Z17" i="22"/>
  <c r="AB17" i="22" s="1"/>
  <c r="L39" i="22"/>
  <c r="L39" i="23" s="1"/>
  <c r="L34" i="22"/>
  <c r="L34" i="23" s="1"/>
  <c r="L4" i="22"/>
  <c r="L4" i="23" s="1"/>
  <c r="L35" i="22"/>
  <c r="L35" i="23" s="1"/>
  <c r="L33" i="22"/>
  <c r="L33" i="23" s="1"/>
  <c r="L6" i="22"/>
  <c r="L6" i="23" s="1"/>
  <c r="L28" i="22"/>
  <c r="L28" i="23" s="1"/>
  <c r="L29" i="22"/>
  <c r="L29" i="23" s="1"/>
  <c r="L25" i="22"/>
  <c r="L25" i="23" s="1"/>
  <c r="E37" i="22"/>
  <c r="E37" i="23" s="1"/>
  <c r="E16" i="22"/>
  <c r="E16" i="23" s="1"/>
  <c r="E9" i="22"/>
  <c r="E9" i="23" s="1"/>
  <c r="E21" i="22"/>
  <c r="E21" i="23" s="1"/>
  <c r="E15" i="22"/>
  <c r="E15" i="23" s="1"/>
  <c r="E20" i="22"/>
  <c r="E20" i="23" s="1"/>
  <c r="G36" i="22"/>
  <c r="G36" i="23" s="1"/>
  <c r="G34" i="22"/>
  <c r="G34" i="23" s="1"/>
  <c r="G7" i="22"/>
  <c r="G7" i="23" s="1"/>
  <c r="G17" i="22"/>
  <c r="G17" i="23" s="1"/>
  <c r="G19" i="22"/>
  <c r="G19" i="23" s="1"/>
  <c r="W39" i="22"/>
  <c r="W39" i="23" s="1"/>
  <c r="W14" i="22"/>
  <c r="Y14" i="22" s="1"/>
  <c r="W9" i="22"/>
  <c r="Y9" i="22" s="1"/>
  <c r="W32" i="22"/>
  <c r="W32" i="23" s="1"/>
  <c r="F38" i="22"/>
  <c r="F38" i="23" s="1"/>
  <c r="F24" i="22"/>
  <c r="F24" i="23" s="1"/>
  <c r="F33" i="22"/>
  <c r="F33" i="23" s="1"/>
  <c r="F19" i="22"/>
  <c r="F19" i="23" s="1"/>
  <c r="F16" i="22"/>
  <c r="F16" i="23" s="1"/>
  <c r="F17" i="22"/>
  <c r="F17" i="23" s="1"/>
  <c r="F6" i="22"/>
  <c r="F6" i="23" s="1"/>
  <c r="F22" i="22"/>
  <c r="F22" i="23" s="1"/>
  <c r="V34" i="22"/>
  <c r="V14" i="22"/>
  <c r="V17" i="22"/>
  <c r="V8" i="22"/>
  <c r="V31" i="22"/>
  <c r="V29" i="22"/>
  <c r="P17" i="23"/>
  <c r="P7" i="23"/>
  <c r="P20" i="23"/>
  <c r="P5" i="23"/>
  <c r="AA38" i="22"/>
  <c r="AA38" i="23" s="1"/>
  <c r="AA25" i="22"/>
  <c r="AA25" i="23" s="1"/>
  <c r="AA29" i="22"/>
  <c r="AA29" i="23" s="1"/>
  <c r="AA34" i="22"/>
  <c r="AA34" i="23" s="1"/>
  <c r="AA31" i="22"/>
  <c r="AA31" i="23" s="1"/>
  <c r="AA30" i="22"/>
  <c r="AA30" i="23" s="1"/>
  <c r="M39" i="22"/>
  <c r="M39" i="23" s="1"/>
  <c r="M9" i="22"/>
  <c r="M9" i="23" s="1"/>
  <c r="M33" i="22"/>
  <c r="M33" i="23" s="1"/>
  <c r="M19" i="22"/>
  <c r="M19" i="23" s="1"/>
  <c r="M15" i="22"/>
  <c r="M15" i="23" s="1"/>
  <c r="M16" i="22"/>
  <c r="M16" i="23" s="1"/>
  <c r="M17" i="22"/>
  <c r="M17" i="23" s="1"/>
  <c r="M10" i="22"/>
  <c r="M10" i="23" s="1"/>
  <c r="AC15" i="22"/>
  <c r="AC15" i="23" s="1"/>
  <c r="AC14" i="22"/>
  <c r="AC14" i="23" s="1"/>
  <c r="AC24" i="22"/>
  <c r="AC24" i="23" s="1"/>
  <c r="AC7" i="22"/>
  <c r="AC9" i="22"/>
  <c r="AC9" i="23" s="1"/>
  <c r="AC21" i="22"/>
  <c r="AC21" i="23" s="1"/>
  <c r="AC28" i="22"/>
  <c r="AE28" i="22" s="1"/>
  <c r="AC36" i="22"/>
  <c r="AC36" i="23" s="1"/>
  <c r="AC8" i="22"/>
  <c r="AC8" i="23" s="1"/>
  <c r="H38" i="22"/>
  <c r="H38" i="23" s="1"/>
  <c r="H5" i="22"/>
  <c r="H5" i="23" s="1"/>
  <c r="H37" i="22"/>
  <c r="H37" i="23" s="1"/>
  <c r="H35" i="22"/>
  <c r="H35" i="23" s="1"/>
  <c r="H36" i="22"/>
  <c r="H36" i="23" s="1"/>
  <c r="H22" i="22"/>
  <c r="H22" i="23" s="1"/>
  <c r="H30" i="22"/>
  <c r="H30" i="23" s="1"/>
  <c r="H18" i="22"/>
  <c r="H18" i="23" s="1"/>
  <c r="AF38" i="22"/>
  <c r="AF38" i="23" s="1"/>
  <c r="AF30" i="22"/>
  <c r="AF30" i="23" s="1"/>
  <c r="AF14" i="22"/>
  <c r="AF14" i="23" s="1"/>
  <c r="AF4" i="22"/>
  <c r="AF4" i="23" s="1"/>
  <c r="AF13" i="22"/>
  <c r="AF13" i="23" s="1"/>
  <c r="X39" i="22"/>
  <c r="X39" i="23" s="1"/>
  <c r="X19" i="22"/>
  <c r="X19" i="23" s="1"/>
  <c r="X15" i="22"/>
  <c r="X15" i="23" s="1"/>
  <c r="X13" i="22"/>
  <c r="X13" i="23" s="1"/>
  <c r="X24" i="22"/>
  <c r="X24" i="23" s="1"/>
  <c r="X29" i="22"/>
  <c r="X29" i="23" s="1"/>
  <c r="X8" i="22"/>
  <c r="X8" i="23" s="1"/>
  <c r="X22" i="22"/>
  <c r="X22" i="23" s="1"/>
  <c r="AD37" i="22"/>
  <c r="AD37" i="23" s="1"/>
  <c r="AD35" i="22"/>
  <c r="AD35" i="23" s="1"/>
  <c r="AD36" i="22"/>
  <c r="AD36" i="23" s="1"/>
  <c r="AD15" i="22"/>
  <c r="AD15" i="23" s="1"/>
  <c r="AD10" i="22"/>
  <c r="AD10" i="23" s="1"/>
  <c r="AD24" i="22"/>
  <c r="AD24" i="23" s="1"/>
  <c r="AD8" i="22"/>
  <c r="AD8" i="23" s="1"/>
  <c r="J24" i="22"/>
  <c r="J24" i="23" s="1"/>
  <c r="J13" i="22"/>
  <c r="J13" i="23" s="1"/>
  <c r="J23" i="22"/>
  <c r="N23" i="22" s="1"/>
  <c r="J28" i="22"/>
  <c r="J28" i="23" s="1"/>
  <c r="K21" i="22"/>
  <c r="K21" i="23" s="1"/>
  <c r="K35" i="22"/>
  <c r="K35" i="23" s="1"/>
  <c r="K15" i="22"/>
  <c r="K15" i="23" s="1"/>
  <c r="K34" i="22"/>
  <c r="K34" i="23" s="1"/>
  <c r="K19" i="22"/>
  <c r="K19" i="23" s="1"/>
  <c r="K32" i="22"/>
  <c r="K32" i="23" s="1"/>
  <c r="P26" i="23"/>
  <c r="AC26" i="22"/>
  <c r="AC26" i="23" s="1"/>
  <c r="L26" i="22"/>
  <c r="L26" i="23" s="1"/>
  <c r="T29" i="23"/>
  <c r="T34" i="23"/>
  <c r="T10" i="23"/>
  <c r="Z36" i="22"/>
  <c r="Z36" i="23" s="1"/>
  <c r="AB36" i="23" s="1"/>
  <c r="Z33" i="22"/>
  <c r="AB33" i="22" s="1"/>
  <c r="Z34" i="22"/>
  <c r="Z31" i="22"/>
  <c r="Z21" i="22"/>
  <c r="Z21" i="23" s="1"/>
  <c r="AB21" i="23" s="1"/>
  <c r="Z22" i="22"/>
  <c r="Z22" i="23" s="1"/>
  <c r="AB22" i="23" s="1"/>
  <c r="L38" i="22"/>
  <c r="L38" i="23" s="1"/>
  <c r="L9" i="22"/>
  <c r="L9" i="23" s="1"/>
  <c r="L12" i="22"/>
  <c r="L12" i="23" s="1"/>
  <c r="L32" i="22"/>
  <c r="L32" i="23" s="1"/>
  <c r="E34" i="22"/>
  <c r="E34" i="23" s="1"/>
  <c r="E24" i="22"/>
  <c r="E24" i="23" s="1"/>
  <c r="E36" i="22"/>
  <c r="E36" i="23" s="1"/>
  <c r="E10" i="22"/>
  <c r="E10" i="23" s="1"/>
  <c r="E23" i="22"/>
  <c r="E23" i="23" s="1"/>
  <c r="E11" i="22"/>
  <c r="E11" i="23" s="1"/>
  <c r="G38" i="22"/>
  <c r="G38" i="23" s="1"/>
  <c r="G23" i="22"/>
  <c r="G23" i="23" s="1"/>
  <c r="G37" i="22"/>
  <c r="G37" i="23" s="1"/>
  <c r="G10" i="22"/>
  <c r="G10" i="23" s="1"/>
  <c r="G30" i="22"/>
  <c r="G30" i="23" s="1"/>
  <c r="G18" i="22"/>
  <c r="G18" i="23" s="1"/>
  <c r="W10" i="22"/>
  <c r="W35" i="22"/>
  <c r="W35" i="23" s="1"/>
  <c r="W25" i="22"/>
  <c r="W25" i="23" s="1"/>
  <c r="Y25" i="23" s="1"/>
  <c r="F36" i="22"/>
  <c r="F36" i="23" s="1"/>
  <c r="F15" i="22"/>
  <c r="F15" i="23" s="1"/>
  <c r="F25" i="22"/>
  <c r="F25" i="23" s="1"/>
  <c r="F31" i="22"/>
  <c r="F31" i="23" s="1"/>
  <c r="F21" i="22"/>
  <c r="F21" i="23" s="1"/>
  <c r="F8" i="22"/>
  <c r="F8" i="23" s="1"/>
  <c r="V21" i="22"/>
  <c r="V7" i="22"/>
  <c r="V25" i="22"/>
  <c r="V27" i="22"/>
  <c r="V16" i="22"/>
  <c r="P22" i="23"/>
  <c r="P27" i="23"/>
  <c r="P21" i="23"/>
  <c r="P28" i="23"/>
  <c r="AA11" i="22"/>
  <c r="AA11" i="23" s="1"/>
  <c r="AA37" i="22"/>
  <c r="AA37" i="23" s="1"/>
  <c r="AA7" i="22"/>
  <c r="AA7" i="23" s="1"/>
  <c r="AA5" i="22"/>
  <c r="AA5" i="23" s="1"/>
  <c r="AA8" i="22"/>
  <c r="AA8" i="23" s="1"/>
  <c r="AA18" i="22"/>
  <c r="AA18" i="23" s="1"/>
  <c r="M6" i="22"/>
  <c r="M6" i="23" s="1"/>
  <c r="M30" i="22"/>
  <c r="M30" i="23" s="1"/>
  <c r="AC37" i="22"/>
  <c r="AC37" i="23" s="1"/>
  <c r="AC16" i="22"/>
  <c r="AC16" i="23" s="1"/>
  <c r="AE16" i="23" s="1"/>
  <c r="AC35" i="22"/>
  <c r="AE35" i="22" s="1"/>
  <c r="AF15" i="22"/>
  <c r="AF15" i="23" s="1"/>
  <c r="AF34" i="22"/>
  <c r="AF34" i="23" s="1"/>
  <c r="X38" i="22"/>
  <c r="X38" i="23" s="1"/>
  <c r="X36" i="22"/>
  <c r="X36" i="23" s="1"/>
  <c r="X32" i="22"/>
  <c r="X32" i="23" s="1"/>
  <c r="AD34" i="22"/>
  <c r="AD34" i="23" s="1"/>
  <c r="J35" i="22"/>
  <c r="J37" i="22"/>
  <c r="J37" i="23" s="1"/>
  <c r="J4" i="22"/>
  <c r="J4" i="23" s="1"/>
  <c r="J6" i="22"/>
  <c r="J6" i="23" s="1"/>
  <c r="K37" i="22"/>
  <c r="K37" i="23" s="1"/>
  <c r="K6" i="22"/>
  <c r="K6" i="23" s="1"/>
  <c r="K28" i="22"/>
  <c r="K28" i="23" s="1"/>
  <c r="K36" i="22"/>
  <c r="K36" i="23" s="1"/>
  <c r="K20" i="22"/>
  <c r="K20" i="23" s="1"/>
  <c r="M26" i="22"/>
  <c r="M26" i="23" s="1"/>
  <c r="X26" i="22"/>
  <c r="X26" i="23" s="1"/>
  <c r="AA26" i="22"/>
  <c r="AA26" i="23" s="1"/>
  <c r="F26" i="22"/>
  <c r="F26" i="23" s="1"/>
  <c r="G26" i="22"/>
  <c r="G26" i="23" s="1"/>
  <c r="J17" i="23"/>
  <c r="O40" i="23"/>
  <c r="R40" i="23" s="1"/>
  <c r="O41" i="23"/>
  <c r="R41" i="23" s="1"/>
  <c r="O39" i="23"/>
  <c r="R39" i="23" s="1"/>
  <c r="O38" i="23"/>
  <c r="O15" i="23"/>
  <c r="O25" i="23"/>
  <c r="O12" i="23"/>
  <c r="O14" i="23"/>
  <c r="O22" i="23"/>
  <c r="O37" i="23"/>
  <c r="O7" i="23"/>
  <c r="R7" i="23" s="1"/>
  <c r="O35" i="23"/>
  <c r="O20" i="23"/>
  <c r="O31" i="23"/>
  <c r="O13" i="23"/>
  <c r="O5" i="23"/>
  <c r="O6" i="23"/>
  <c r="O10" i="23"/>
  <c r="O24" i="23"/>
  <c r="O32" i="23"/>
  <c r="O18" i="23"/>
  <c r="O8" i="23"/>
  <c r="O28" i="23"/>
  <c r="Z41" i="23"/>
  <c r="AB41" i="23" s="1"/>
  <c r="AB41" i="22"/>
  <c r="Z40" i="23"/>
  <c r="AB40" i="23" s="1"/>
  <c r="AB40" i="22"/>
  <c r="AB9" i="22"/>
  <c r="Z39" i="23"/>
  <c r="Z38" i="23"/>
  <c r="Z11" i="23"/>
  <c r="Z14" i="23"/>
  <c r="AB14" i="23" s="1"/>
  <c r="Z12" i="23"/>
  <c r="Z29" i="23"/>
  <c r="Z37" i="23"/>
  <c r="Z34" i="23"/>
  <c r="AB23" i="22"/>
  <c r="Z23" i="23"/>
  <c r="AB23" i="23" s="1"/>
  <c r="AB13" i="22"/>
  <c r="Z13" i="23"/>
  <c r="AB13" i="23" s="1"/>
  <c r="Z5" i="23"/>
  <c r="Z6" i="23"/>
  <c r="AB6" i="23" s="1"/>
  <c r="Z17" i="23"/>
  <c r="AB17" i="23" s="1"/>
  <c r="Z20" i="23"/>
  <c r="AB20" i="23" s="1"/>
  <c r="AB20" i="22"/>
  <c r="Z24" i="23"/>
  <c r="AB24" i="22"/>
  <c r="Z8" i="23"/>
  <c r="E39" i="23"/>
  <c r="E38" i="23"/>
  <c r="E27" i="23"/>
  <c r="E41" i="23"/>
  <c r="I41" i="23" s="1"/>
  <c r="I41" i="22"/>
  <c r="E40" i="23"/>
  <c r="I40" i="23" s="1"/>
  <c r="I40" i="22"/>
  <c r="E22" i="23"/>
  <c r="E32" i="23"/>
  <c r="E35" i="23"/>
  <c r="E6" i="23"/>
  <c r="E8" i="23"/>
  <c r="E12" i="23"/>
  <c r="I12" i="22"/>
  <c r="E31" i="23"/>
  <c r="E5" i="23"/>
  <c r="E29" i="23"/>
  <c r="E30" i="23"/>
  <c r="E19" i="23"/>
  <c r="E17" i="23"/>
  <c r="E25" i="23"/>
  <c r="E28" i="23"/>
  <c r="I28" i="23" s="1"/>
  <c r="I28" i="22"/>
  <c r="Y41" i="22"/>
  <c r="W41" i="23"/>
  <c r="Y41" i="23" s="1"/>
  <c r="Y30" i="22"/>
  <c r="W40" i="23"/>
  <c r="Y40" i="23" s="1"/>
  <c r="Y40" i="22"/>
  <c r="W38" i="23"/>
  <c r="Y12" i="22"/>
  <c r="W12" i="23"/>
  <c r="W29" i="23"/>
  <c r="W33" i="23"/>
  <c r="Y33" i="23" s="1"/>
  <c r="Y33" i="22"/>
  <c r="W36" i="23"/>
  <c r="W5" i="23"/>
  <c r="Y5" i="23" s="1"/>
  <c r="W10" i="23"/>
  <c r="W20" i="23"/>
  <c r="Y20" i="23" s="1"/>
  <c r="W16" i="23"/>
  <c r="W4" i="23"/>
  <c r="Y4" i="22"/>
  <c r="W34" i="23"/>
  <c r="Y34" i="23" s="1"/>
  <c r="Y34" i="22"/>
  <c r="W22" i="23"/>
  <c r="W13" i="23"/>
  <c r="Y6" i="22"/>
  <c r="W6" i="23"/>
  <c r="Y6" i="23" s="1"/>
  <c r="W17" i="23"/>
  <c r="W19" i="23"/>
  <c r="W18" i="23"/>
  <c r="Y18" i="23" s="1"/>
  <c r="Y18" i="22"/>
  <c r="W8" i="23"/>
  <c r="F4" i="23"/>
  <c r="S38" i="23"/>
  <c r="S39" i="23"/>
  <c r="S37" i="23"/>
  <c r="S41" i="23"/>
  <c r="V41" i="23" s="1"/>
  <c r="S40" i="23"/>
  <c r="V40" i="23" s="1"/>
  <c r="S28" i="23"/>
  <c r="S35" i="23"/>
  <c r="S4" i="23"/>
  <c r="S27" i="23"/>
  <c r="S16" i="23"/>
  <c r="S34" i="23"/>
  <c r="S18" i="23"/>
  <c r="S7" i="23"/>
  <c r="V7" i="23" s="1"/>
  <c r="S9" i="23"/>
  <c r="S12" i="23"/>
  <c r="S36" i="23"/>
  <c r="S31" i="23"/>
  <c r="S5" i="23"/>
  <c r="S21" i="23"/>
  <c r="S14" i="23"/>
  <c r="S15" i="23"/>
  <c r="S29" i="23"/>
  <c r="S25" i="23"/>
  <c r="S11" i="23"/>
  <c r="S23" i="23"/>
  <c r="S17" i="23"/>
  <c r="S30" i="23"/>
  <c r="S20" i="23"/>
  <c r="P4" i="23"/>
  <c r="AA4" i="23"/>
  <c r="M4" i="23"/>
  <c r="AC39" i="23"/>
  <c r="AC38" i="23"/>
  <c r="AE41" i="22"/>
  <c r="AC41" i="23"/>
  <c r="AE41" i="23" s="1"/>
  <c r="AC40" i="23"/>
  <c r="AE40" i="23" s="1"/>
  <c r="AE40" i="22"/>
  <c r="AC4" i="23"/>
  <c r="AE4" i="22"/>
  <c r="AC13" i="23"/>
  <c r="AC32" i="23"/>
  <c r="AE32" i="23" s="1"/>
  <c r="AC29" i="23"/>
  <c r="AE29" i="22"/>
  <c r="AC6" i="23"/>
  <c r="AE6" i="23" s="1"/>
  <c r="AC17" i="23"/>
  <c r="AE17" i="22"/>
  <c r="AC34" i="23"/>
  <c r="AC27" i="23"/>
  <c r="AE27" i="23" s="1"/>
  <c r="AC31" i="23"/>
  <c r="AE31" i="23" s="1"/>
  <c r="AE31" i="22"/>
  <c r="AC5" i="23"/>
  <c r="AE5" i="23" s="1"/>
  <c r="AE5" i="22"/>
  <c r="AC10" i="23"/>
  <c r="AC30" i="23"/>
  <c r="AE30" i="22"/>
  <c r="AC12" i="23"/>
  <c r="AE25" i="22"/>
  <c r="AC19" i="23"/>
  <c r="AC18" i="23"/>
  <c r="AC11" i="23"/>
  <c r="AC22" i="23"/>
  <c r="AE22" i="23" s="1"/>
  <c r="AE22" i="22"/>
  <c r="H4" i="23"/>
  <c r="X4" i="23"/>
  <c r="J41" i="23"/>
  <c r="N41" i="23" s="1"/>
  <c r="N41" i="22"/>
  <c r="J40" i="23"/>
  <c r="N40" i="23" s="1"/>
  <c r="N40" i="22"/>
  <c r="J39" i="23"/>
  <c r="J38" i="23"/>
  <c r="J7" i="23"/>
  <c r="J14" i="23"/>
  <c r="J9" i="23"/>
  <c r="J29" i="23"/>
  <c r="J31" i="23"/>
  <c r="J5" i="23"/>
  <c r="J30" i="23"/>
  <c r="J25" i="23"/>
  <c r="J33" i="23"/>
  <c r="J16" i="23"/>
  <c r="J20" i="23"/>
  <c r="J19" i="23"/>
  <c r="O26" i="23"/>
  <c r="S26" i="23"/>
  <c r="E26" i="23"/>
  <c r="AF16" i="17"/>
  <c r="J17" i="16"/>
  <c r="O13" i="18"/>
  <c r="O34" i="17"/>
  <c r="O31" i="18"/>
  <c r="O21" i="17"/>
  <c r="O15" i="17"/>
  <c r="O40" i="16"/>
  <c r="O27" i="18"/>
  <c r="O15" i="18"/>
  <c r="O15" i="10"/>
  <c r="O16" i="11"/>
  <c r="O7" i="10"/>
  <c r="O4" i="11"/>
  <c r="O7" i="9"/>
  <c r="O11" i="9"/>
  <c r="O34" i="9"/>
  <c r="O44" i="9"/>
  <c r="O39" i="9"/>
  <c r="O26" i="9"/>
  <c r="O33" i="12"/>
  <c r="O9" i="15"/>
  <c r="O58" i="9"/>
  <c r="O22" i="12"/>
  <c r="O36" i="16"/>
  <c r="O30" i="18"/>
  <c r="O41" i="16"/>
  <c r="O28" i="18"/>
  <c r="O26" i="18"/>
  <c r="O13" i="14"/>
  <c r="O11" i="11"/>
  <c r="O9" i="10"/>
  <c r="O15" i="11"/>
  <c r="O9" i="11"/>
  <c r="O25" i="9"/>
  <c r="O18" i="9"/>
  <c r="O61" i="9"/>
  <c r="O29" i="9"/>
  <c r="O7" i="17"/>
  <c r="O38" i="17"/>
  <c r="O24" i="18"/>
  <c r="O25" i="18"/>
  <c r="O37" i="12"/>
  <c r="O16" i="18"/>
  <c r="O36" i="17"/>
  <c r="O25" i="15"/>
  <c r="O18" i="18"/>
  <c r="O5" i="10"/>
  <c r="O4" i="10"/>
  <c r="O11" i="10"/>
  <c r="O16" i="10"/>
  <c r="O8" i="11"/>
  <c r="O13" i="11"/>
  <c r="O6" i="11"/>
  <c r="O20" i="9"/>
  <c r="O35" i="9"/>
  <c r="O36" i="9"/>
  <c r="O54" i="9"/>
  <c r="O45" i="9"/>
  <c r="O59" i="9"/>
  <c r="O12" i="9"/>
  <c r="O33" i="9"/>
  <c r="O23" i="9"/>
  <c r="O24" i="9"/>
  <c r="O60" i="9"/>
  <c r="O30" i="12"/>
  <c r="O25" i="12"/>
  <c r="O15" i="15"/>
  <c r="O23" i="18"/>
  <c r="O64" i="9"/>
  <c r="O39" i="16"/>
  <c r="O22" i="18"/>
  <c r="O20" i="18"/>
  <c r="O21" i="18"/>
  <c r="O38" i="16"/>
  <c r="O12" i="18"/>
  <c r="O20" i="10"/>
  <c r="O14" i="18"/>
  <c r="O17" i="11"/>
  <c r="O9" i="13"/>
  <c r="O13" i="15"/>
  <c r="O11" i="16"/>
  <c r="O17" i="17"/>
  <c r="O21" i="10"/>
  <c r="O17" i="18"/>
  <c r="O18" i="10"/>
  <c r="O6" i="10"/>
  <c r="O12" i="10"/>
  <c r="O13" i="10"/>
  <c r="O10" i="11"/>
  <c r="O19" i="10"/>
  <c r="O8" i="10"/>
  <c r="O17" i="10"/>
  <c r="O10" i="10"/>
  <c r="O14" i="10"/>
  <c r="O14" i="11"/>
  <c r="O12" i="11"/>
  <c r="O7" i="11"/>
  <c r="O5" i="11"/>
  <c r="O11" i="18"/>
  <c r="O42" i="9"/>
  <c r="O15" i="9"/>
  <c r="O55" i="9"/>
  <c r="O48" i="9"/>
  <c r="O40" i="9"/>
  <c r="O4" i="9"/>
  <c r="O259" i="6"/>
  <c r="O5" i="9"/>
  <c r="O63" i="9"/>
  <c r="O43" i="9"/>
  <c r="O32" i="9"/>
  <c r="O8" i="9"/>
  <c r="O19" i="9"/>
  <c r="O17" i="9"/>
  <c r="O57" i="9"/>
  <c r="O41" i="9"/>
  <c r="O30" i="9"/>
  <c r="O6" i="9"/>
  <c r="O28" i="9"/>
  <c r="O27" i="9"/>
  <c r="O22" i="9"/>
  <c r="O46" i="9"/>
  <c r="O38" i="9"/>
  <c r="O18" i="12"/>
  <c r="O34" i="12"/>
  <c r="O16" i="12"/>
  <c r="O27" i="12"/>
  <c r="O11" i="14"/>
  <c r="O15" i="16"/>
  <c r="O22" i="10"/>
  <c r="O21" i="9"/>
  <c r="O49" i="9"/>
  <c r="O9" i="9"/>
  <c r="O14" i="9"/>
  <c r="O35" i="12"/>
  <c r="O20" i="12"/>
  <c r="O9" i="14"/>
  <c r="O17" i="15"/>
  <c r="O11" i="15"/>
  <c r="O19" i="18"/>
  <c r="O36" i="12"/>
  <c r="O51" i="9"/>
  <c r="O13" i="9"/>
  <c r="O50" i="9"/>
  <c r="O24" i="12"/>
  <c r="O9" i="18"/>
  <c r="O15" i="12"/>
  <c r="O6" i="12"/>
  <c r="O10" i="18"/>
  <c r="O23" i="12"/>
  <c r="O13" i="12"/>
  <c r="O17" i="12"/>
  <c r="O14" i="12"/>
  <c r="O11" i="13"/>
  <c r="O4" i="14"/>
  <c r="O16" i="9"/>
  <c r="O56" i="9"/>
  <c r="O37" i="9"/>
  <c r="O19" i="12"/>
  <c r="O10" i="9"/>
  <c r="O31" i="12"/>
  <c r="O32" i="12"/>
  <c r="O21" i="12"/>
  <c r="O10" i="13"/>
  <c r="O7" i="13"/>
  <c r="O10" i="14"/>
  <c r="O22" i="15"/>
  <c r="O12" i="15"/>
  <c r="O7" i="15"/>
  <c r="O33" i="16"/>
  <c r="O25" i="16"/>
  <c r="O62" i="9"/>
  <c r="O47" i="9"/>
  <c r="O31" i="9"/>
  <c r="O53" i="9"/>
  <c r="O52" i="9"/>
  <c r="O29" i="12"/>
  <c r="O4" i="12"/>
  <c r="O6" i="13"/>
  <c r="O5" i="14"/>
  <c r="O19" i="15"/>
  <c r="O17" i="16"/>
  <c r="O5" i="17"/>
  <c r="O11" i="12"/>
  <c r="O8" i="12"/>
  <c r="O7" i="12"/>
  <c r="O26" i="12"/>
  <c r="O12" i="12"/>
  <c r="O10" i="12"/>
  <c r="O8" i="13"/>
  <c r="O5" i="12"/>
  <c r="O12" i="13"/>
  <c r="O5" i="13"/>
  <c r="O8" i="18"/>
  <c r="O14" i="13"/>
  <c r="O13" i="13"/>
  <c r="O7" i="14"/>
  <c r="O7" i="18"/>
  <c r="O6" i="14"/>
  <c r="O6" i="15"/>
  <c r="O21" i="15"/>
  <c r="O8" i="15"/>
  <c r="O16" i="15"/>
  <c r="O12" i="16"/>
  <c r="O10" i="17"/>
  <c r="O28" i="12"/>
  <c r="O9" i="12"/>
  <c r="O4" i="13"/>
  <c r="O12" i="14"/>
  <c r="O8" i="14"/>
  <c r="O23" i="15"/>
  <c r="O26" i="15"/>
  <c r="O29" i="18"/>
  <c r="O14" i="15"/>
  <c r="O18" i="15"/>
  <c r="O20" i="15"/>
  <c r="O14" i="16"/>
  <c r="O29" i="16"/>
  <c r="O22" i="16"/>
  <c r="O4" i="17"/>
  <c r="O4" i="18"/>
  <c r="O10" i="15"/>
  <c r="O37" i="16"/>
  <c r="O16" i="16"/>
  <c r="O4" i="16"/>
  <c r="O34" i="16"/>
  <c r="O23" i="16"/>
  <c r="O12" i="17"/>
  <c r="O4" i="15"/>
  <c r="O7" i="16"/>
  <c r="O27" i="16"/>
  <c r="O9" i="16"/>
  <c r="O35" i="16"/>
  <c r="O20" i="16"/>
  <c r="O18" i="17"/>
  <c r="O31" i="16"/>
  <c r="O13" i="16"/>
  <c r="O5" i="16"/>
  <c r="O6" i="16"/>
  <c r="O21" i="16"/>
  <c r="O5" i="15"/>
  <c r="O10" i="16"/>
  <c r="O6" i="18"/>
  <c r="O30" i="16"/>
  <c r="O24" i="16"/>
  <c r="O32" i="17"/>
  <c r="O14" i="17"/>
  <c r="O22" i="17"/>
  <c r="O32" i="16"/>
  <c r="O19" i="16"/>
  <c r="O18" i="16"/>
  <c r="O8" i="16"/>
  <c r="O11" i="17"/>
  <c r="O9" i="17"/>
  <c r="O28" i="16"/>
  <c r="O8" i="17"/>
  <c r="O20" i="17"/>
  <c r="O13" i="17"/>
  <c r="O33" i="17"/>
  <c r="O23" i="17"/>
  <c r="O27" i="17"/>
  <c r="O19" i="17"/>
  <c r="O6" i="17"/>
  <c r="O28" i="17"/>
  <c r="O31" i="17"/>
  <c r="O25" i="17"/>
  <c r="O5" i="18"/>
  <c r="O30" i="17"/>
  <c r="O29" i="17"/>
  <c r="O16" i="17"/>
  <c r="O26" i="17"/>
  <c r="O24" i="17"/>
  <c r="T38" i="17"/>
  <c r="T24" i="18"/>
  <c r="T21" i="9"/>
  <c r="T31" i="9"/>
  <c r="T29" i="12"/>
  <c r="T23" i="15"/>
  <c r="T49" i="9"/>
  <c r="T31" i="12"/>
  <c r="T30" i="18"/>
  <c r="T31" i="18"/>
  <c r="T41" i="16"/>
  <c r="T28" i="18"/>
  <c r="T21" i="17"/>
  <c r="T26" i="18"/>
  <c r="T13" i="14"/>
  <c r="V13" i="14" s="1"/>
  <c r="T15" i="17"/>
  <c r="T40" i="16"/>
  <c r="T27" i="18"/>
  <c r="T19" i="18"/>
  <c r="T36" i="12"/>
  <c r="T25" i="18"/>
  <c r="T37" i="12"/>
  <c r="T23" i="18"/>
  <c r="T64" i="9"/>
  <c r="T12" i="18"/>
  <c r="T20" i="10"/>
  <c r="T14" i="18"/>
  <c r="T17" i="11"/>
  <c r="T7" i="13"/>
  <c r="T10" i="14"/>
  <c r="T39" i="16"/>
  <c r="T22" i="18"/>
  <c r="T20" i="18"/>
  <c r="T37" i="17"/>
  <c r="T21" i="18"/>
  <c r="T38" i="16"/>
  <c r="V38" i="16" s="1"/>
  <c r="T34" i="17"/>
  <c r="T13" i="18"/>
  <c r="T9" i="9"/>
  <c r="T14" i="9"/>
  <c r="T21" i="12"/>
  <c r="T12" i="15"/>
  <c r="T23" i="16"/>
  <c r="T24" i="15"/>
  <c r="T35" i="17"/>
  <c r="T15" i="18"/>
  <c r="T16" i="18"/>
  <c r="T36" i="17"/>
  <c r="T21" i="10"/>
  <c r="T18" i="18"/>
  <c r="T25" i="15"/>
  <c r="T17" i="18"/>
  <c r="T18" i="10"/>
  <c r="T15" i="10"/>
  <c r="T6" i="10"/>
  <c r="T5" i="10"/>
  <c r="T12" i="10"/>
  <c r="T11" i="11"/>
  <c r="T13" i="10"/>
  <c r="T4" i="10"/>
  <c r="T10" i="11"/>
  <c r="T16" i="11"/>
  <c r="T19" i="10"/>
  <c r="T11" i="10"/>
  <c r="T8" i="10"/>
  <c r="T9" i="10"/>
  <c r="T17" i="10"/>
  <c r="T16" i="10"/>
  <c r="T10" i="10"/>
  <c r="T7" i="10"/>
  <c r="T14" i="10"/>
  <c r="T8" i="11"/>
  <c r="T15" i="11"/>
  <c r="T14" i="11"/>
  <c r="T13" i="11"/>
  <c r="T12" i="11"/>
  <c r="T9" i="11"/>
  <c r="T7" i="11"/>
  <c r="T6" i="11"/>
  <c r="T5" i="11"/>
  <c r="T4" i="11"/>
  <c r="T11" i="18"/>
  <c r="T42" i="9"/>
  <c r="T20" i="9"/>
  <c r="T15" i="9"/>
  <c r="T25" i="9"/>
  <c r="T55" i="9"/>
  <c r="T35" i="9"/>
  <c r="T48" i="9"/>
  <c r="T7" i="9"/>
  <c r="T40" i="9"/>
  <c r="T36" i="9"/>
  <c r="T4" i="9"/>
  <c r="T259" i="6"/>
  <c r="T18" i="9"/>
  <c r="T5" i="9"/>
  <c r="T54" i="9"/>
  <c r="T63" i="9"/>
  <c r="T61" i="9"/>
  <c r="T43" i="9"/>
  <c r="T45" i="9"/>
  <c r="T32" i="9"/>
  <c r="T11" i="9"/>
  <c r="T8" i="9"/>
  <c r="T59" i="9"/>
  <c r="T19" i="9"/>
  <c r="T34" i="9"/>
  <c r="T17" i="9"/>
  <c r="T12" i="9"/>
  <c r="T57" i="9"/>
  <c r="T44" i="9"/>
  <c r="T41" i="9"/>
  <c r="T33" i="9"/>
  <c r="T30" i="9"/>
  <c r="T39" i="9"/>
  <c r="T6" i="9"/>
  <c r="T23" i="9"/>
  <c r="T28" i="9"/>
  <c r="T26" i="9"/>
  <c r="T27" i="9"/>
  <c r="T24" i="9"/>
  <c r="T22" i="9"/>
  <c r="T29" i="9"/>
  <c r="T62" i="9"/>
  <c r="T47" i="9"/>
  <c r="T53" i="9"/>
  <c r="T52" i="9"/>
  <c r="T9" i="12"/>
  <c r="T12" i="14"/>
  <c r="T14" i="15"/>
  <c r="T18" i="15"/>
  <c r="T35" i="16"/>
  <c r="T22" i="10"/>
  <c r="T58" i="9"/>
  <c r="T32" i="12"/>
  <c r="T10" i="13"/>
  <c r="T22" i="15"/>
  <c r="T12" i="16"/>
  <c r="T60" i="9"/>
  <c r="T13" i="9"/>
  <c r="T46" i="9"/>
  <c r="T50" i="9"/>
  <c r="T38" i="9"/>
  <c r="T24" i="12"/>
  <c r="T30" i="12"/>
  <c r="T9" i="18"/>
  <c r="T15" i="12"/>
  <c r="T18" i="12"/>
  <c r="T6" i="12"/>
  <c r="T33" i="12"/>
  <c r="T10" i="18"/>
  <c r="T23" i="12"/>
  <c r="T34" i="12"/>
  <c r="T13" i="12"/>
  <c r="T25" i="12"/>
  <c r="T17" i="12"/>
  <c r="T16" i="12"/>
  <c r="T14" i="12"/>
  <c r="T28" i="12"/>
  <c r="T4" i="13"/>
  <c r="T8" i="14"/>
  <c r="T29" i="18"/>
  <c r="T26" i="15"/>
  <c r="T4" i="15"/>
  <c r="T27" i="16"/>
  <c r="T8" i="16"/>
  <c r="T14" i="17"/>
  <c r="T22" i="17"/>
  <c r="T51" i="9"/>
  <c r="T16" i="9"/>
  <c r="T56" i="9"/>
  <c r="T37" i="9"/>
  <c r="T19" i="12"/>
  <c r="T10" i="9"/>
  <c r="T35" i="12"/>
  <c r="T22" i="12"/>
  <c r="T20" i="12"/>
  <c r="T9" i="13"/>
  <c r="T9" i="14"/>
  <c r="T13" i="15"/>
  <c r="T17" i="15"/>
  <c r="T11" i="15"/>
  <c r="T27" i="12"/>
  <c r="T4" i="12"/>
  <c r="T11" i="13"/>
  <c r="T6" i="13"/>
  <c r="T11" i="14"/>
  <c r="T5" i="14"/>
  <c r="T4" i="14"/>
  <c r="T19" i="15"/>
  <c r="T9" i="15"/>
  <c r="T15" i="15"/>
  <c r="T7" i="16"/>
  <c r="T9" i="16"/>
  <c r="T32" i="16"/>
  <c r="T27" i="17"/>
  <c r="T11" i="12"/>
  <c r="T8" i="12"/>
  <c r="T7" i="12"/>
  <c r="T26" i="12"/>
  <c r="T12" i="12"/>
  <c r="T10" i="12"/>
  <c r="T8" i="13"/>
  <c r="T5" i="12"/>
  <c r="T12" i="13"/>
  <c r="T5" i="13"/>
  <c r="T8" i="18"/>
  <c r="T14" i="13"/>
  <c r="T13" i="13"/>
  <c r="T7" i="14"/>
  <c r="T7" i="18"/>
  <c r="T6" i="14"/>
  <c r="T6" i="15"/>
  <c r="T21" i="15"/>
  <c r="T8" i="15"/>
  <c r="T16" i="15"/>
  <c r="T7" i="15"/>
  <c r="T33" i="16"/>
  <c r="T36" i="16"/>
  <c r="T31" i="17"/>
  <c r="T20" i="15"/>
  <c r="T14" i="16"/>
  <c r="T15" i="16"/>
  <c r="T29" i="16"/>
  <c r="T25" i="16"/>
  <c r="T11" i="16"/>
  <c r="T28" i="17"/>
  <c r="T10" i="15"/>
  <c r="T37" i="16"/>
  <c r="T16" i="16"/>
  <c r="T4" i="16"/>
  <c r="T34" i="16"/>
  <c r="T22" i="16"/>
  <c r="T17" i="17"/>
  <c r="T17" i="16"/>
  <c r="T30" i="16"/>
  <c r="T20" i="16"/>
  <c r="T24" i="16"/>
  <c r="T7" i="17"/>
  <c r="T5" i="17"/>
  <c r="T10" i="17"/>
  <c r="T31" i="16"/>
  <c r="T13" i="16"/>
  <c r="T5" i="16"/>
  <c r="T6" i="16"/>
  <c r="T21" i="16"/>
  <c r="T5" i="15"/>
  <c r="T10" i="16"/>
  <c r="T6" i="18"/>
  <c r="T19" i="16"/>
  <c r="T18" i="16"/>
  <c r="T32" i="17"/>
  <c r="T18" i="17"/>
  <c r="T25" i="17"/>
  <c r="T28" i="16"/>
  <c r="T8" i="17"/>
  <c r="T20" i="17"/>
  <c r="T13" i="17"/>
  <c r="T33" i="17"/>
  <c r="T12" i="17"/>
  <c r="T19" i="17"/>
  <c r="T6" i="17"/>
  <c r="T23" i="17"/>
  <c r="T11" i="17"/>
  <c r="T9" i="17"/>
  <c r="T4" i="17"/>
  <c r="T4" i="18"/>
  <c r="T30" i="17"/>
  <c r="T5" i="18"/>
  <c r="T29" i="17"/>
  <c r="T16" i="17"/>
  <c r="T26" i="17"/>
  <c r="T24" i="17"/>
  <c r="Z20" i="12"/>
  <c r="Z38" i="17"/>
  <c r="Z24" i="18"/>
  <c r="Z30" i="18"/>
  <c r="Z31" i="18"/>
  <c r="Z41" i="16"/>
  <c r="Z28" i="18"/>
  <c r="Z21" i="17"/>
  <c r="Z26" i="18"/>
  <c r="Z13" i="14"/>
  <c r="Z15" i="17"/>
  <c r="Z40" i="16"/>
  <c r="Z27" i="18"/>
  <c r="Z25" i="18"/>
  <c r="Z37" i="12"/>
  <c r="Z23" i="18"/>
  <c r="Z64" i="9"/>
  <c r="Z13" i="18"/>
  <c r="Z34" i="17"/>
  <c r="Z56" i="9"/>
  <c r="Z19" i="12"/>
  <c r="Z7" i="15"/>
  <c r="Z47" i="9"/>
  <c r="Z11" i="15"/>
  <c r="Z9" i="16"/>
  <c r="Z19" i="18"/>
  <c r="Z36" i="12"/>
  <c r="Z62" i="9"/>
  <c r="Z53" i="9"/>
  <c r="Z52" i="9"/>
  <c r="Z11" i="12"/>
  <c r="Z4" i="13"/>
  <c r="Z6" i="15"/>
  <c r="Z39" i="16"/>
  <c r="Z22" i="18"/>
  <c r="Z20" i="18"/>
  <c r="Z37" i="17"/>
  <c r="Z38" i="16"/>
  <c r="Z21" i="18"/>
  <c r="Z12" i="18"/>
  <c r="Z20" i="10"/>
  <c r="Z14" i="18"/>
  <c r="Z17" i="11"/>
  <c r="Z21" i="9"/>
  <c r="Z35" i="12"/>
  <c r="Z8" i="14"/>
  <c r="Z24" i="15"/>
  <c r="Z35" i="17"/>
  <c r="Z15" i="18"/>
  <c r="Z16" i="18"/>
  <c r="Z36" i="17"/>
  <c r="Z21" i="10"/>
  <c r="Z18" i="18"/>
  <c r="Z25" i="15"/>
  <c r="Z17" i="18"/>
  <c r="Z18" i="10"/>
  <c r="Z15" i="10"/>
  <c r="Z6" i="10"/>
  <c r="Z5" i="10"/>
  <c r="Z12" i="10"/>
  <c r="Z11" i="11"/>
  <c r="Z13" i="10"/>
  <c r="Z4" i="10"/>
  <c r="Z10" i="11"/>
  <c r="Z16" i="11"/>
  <c r="Z19" i="10"/>
  <c r="Z11" i="10"/>
  <c r="Z8" i="10"/>
  <c r="Z9" i="10"/>
  <c r="Z17" i="10"/>
  <c r="Z16" i="10"/>
  <c r="Z10" i="10"/>
  <c r="Z7" i="10"/>
  <c r="Z14" i="10"/>
  <c r="Z8" i="11"/>
  <c r="Z15" i="11"/>
  <c r="Z14" i="11"/>
  <c r="Z13" i="11"/>
  <c r="Z12" i="11"/>
  <c r="Z9" i="11"/>
  <c r="Z7" i="11"/>
  <c r="Z6" i="11"/>
  <c r="Z5" i="11"/>
  <c r="Z4" i="11"/>
  <c r="Z11" i="18"/>
  <c r="Z42" i="9"/>
  <c r="Z20" i="9"/>
  <c r="Z15" i="9"/>
  <c r="Z25" i="9"/>
  <c r="Z55" i="9"/>
  <c r="Z35" i="9"/>
  <c r="Z48" i="9"/>
  <c r="Z7" i="9"/>
  <c r="Z40" i="9"/>
  <c r="Z36" i="9"/>
  <c r="Z4" i="9"/>
  <c r="Z259" i="6"/>
  <c r="Z18" i="9"/>
  <c r="Z5" i="9"/>
  <c r="Z54" i="9"/>
  <c r="Z63" i="9"/>
  <c r="Z61" i="9"/>
  <c r="Z43" i="9"/>
  <c r="Z45" i="9"/>
  <c r="Z32" i="9"/>
  <c r="Z11" i="9"/>
  <c r="Z8" i="9"/>
  <c r="Z59" i="9"/>
  <c r="Z19" i="9"/>
  <c r="Z34" i="9"/>
  <c r="Z17" i="9"/>
  <c r="Z12" i="9"/>
  <c r="Z57" i="9"/>
  <c r="Z44" i="9"/>
  <c r="Z41" i="9"/>
  <c r="Z33" i="9"/>
  <c r="Z30" i="9"/>
  <c r="Z39" i="9"/>
  <c r="Z6" i="9"/>
  <c r="Z23" i="9"/>
  <c r="Z28" i="9"/>
  <c r="Z26" i="9"/>
  <c r="Z27" i="9"/>
  <c r="Z24" i="9"/>
  <c r="Z22" i="9"/>
  <c r="Z29" i="9"/>
  <c r="Z51" i="9"/>
  <c r="Z16" i="9"/>
  <c r="Z29" i="12"/>
  <c r="Z28" i="12"/>
  <c r="Z8" i="13"/>
  <c r="Z7" i="18"/>
  <c r="Z7" i="14"/>
  <c r="Z8" i="15"/>
  <c r="Z22" i="10"/>
  <c r="Z31" i="9"/>
  <c r="Z14" i="9"/>
  <c r="Z9" i="13"/>
  <c r="Z29" i="18"/>
  <c r="Z26" i="15"/>
  <c r="Z49" i="9"/>
  <c r="Z58" i="9"/>
  <c r="Z9" i="9"/>
  <c r="Z38" i="9"/>
  <c r="Z30" i="12"/>
  <c r="Z9" i="18"/>
  <c r="Z15" i="12"/>
  <c r="Z18" i="12"/>
  <c r="Z6" i="12"/>
  <c r="Z33" i="12"/>
  <c r="Z10" i="18"/>
  <c r="Z23" i="12"/>
  <c r="Z34" i="12"/>
  <c r="Z13" i="12"/>
  <c r="Z25" i="12"/>
  <c r="Z17" i="12"/>
  <c r="Z16" i="12"/>
  <c r="Z14" i="12"/>
  <c r="Z32" i="12"/>
  <c r="Z26" i="12"/>
  <c r="Z9" i="12"/>
  <c r="Z7" i="13"/>
  <c r="Z5" i="13"/>
  <c r="Z6" i="14"/>
  <c r="Z21" i="15"/>
  <c r="Z7" i="16"/>
  <c r="Z16" i="16"/>
  <c r="Z19" i="16"/>
  <c r="Z60" i="9"/>
  <c r="Z13" i="9"/>
  <c r="Z46" i="9"/>
  <c r="Z37" i="9"/>
  <c r="Z50" i="9"/>
  <c r="Z10" i="9"/>
  <c r="Z24" i="12"/>
  <c r="Z21" i="12"/>
  <c r="Z12" i="14"/>
  <c r="Z23" i="15"/>
  <c r="Z14" i="15"/>
  <c r="Z12" i="15"/>
  <c r="Z18" i="15"/>
  <c r="Z10" i="15"/>
  <c r="Z36" i="16"/>
  <c r="Z7" i="12"/>
  <c r="Z27" i="12"/>
  <c r="Z31" i="12"/>
  <c r="Z10" i="12"/>
  <c r="Z4" i="12"/>
  <c r="Z22" i="12"/>
  <c r="Z12" i="13"/>
  <c r="Z11" i="13"/>
  <c r="Z10" i="13"/>
  <c r="Z13" i="13"/>
  <c r="Z6" i="13"/>
  <c r="Z9" i="14"/>
  <c r="Z10" i="14"/>
  <c r="Z13" i="15"/>
  <c r="Z22" i="15"/>
  <c r="Z17" i="15"/>
  <c r="Z9" i="15"/>
  <c r="Z15" i="15"/>
  <c r="Z35" i="16"/>
  <c r="Z31" i="17"/>
  <c r="Z8" i="12"/>
  <c r="Z12" i="12"/>
  <c r="Z5" i="12"/>
  <c r="Z14" i="13"/>
  <c r="Z8" i="18"/>
  <c r="Z11" i="14"/>
  <c r="Z5" i="14"/>
  <c r="Z4" i="14"/>
  <c r="Z19" i="15"/>
  <c r="Z16" i="15"/>
  <c r="Z4" i="15"/>
  <c r="Z27" i="16"/>
  <c r="Z25" i="16"/>
  <c r="Z11" i="16"/>
  <c r="Z20" i="15"/>
  <c r="Z14" i="16"/>
  <c r="Z33" i="16"/>
  <c r="Z12" i="16"/>
  <c r="Z29" i="16"/>
  <c r="Z32" i="16"/>
  <c r="Z18" i="16"/>
  <c r="Z8" i="17"/>
  <c r="Z7" i="17"/>
  <c r="Z20" i="17"/>
  <c r="Z6" i="17"/>
  <c r="Z37" i="16"/>
  <c r="Z15" i="16"/>
  <c r="Z4" i="16"/>
  <c r="Z34" i="16"/>
  <c r="Z23" i="16"/>
  <c r="Z28" i="16"/>
  <c r="Z10" i="17"/>
  <c r="Z31" i="16"/>
  <c r="Z13" i="16"/>
  <c r="Z5" i="16"/>
  <c r="Z6" i="16"/>
  <c r="Z21" i="16"/>
  <c r="Z5" i="15"/>
  <c r="Z6" i="18"/>
  <c r="Z10" i="16"/>
  <c r="Z17" i="16"/>
  <c r="Z22" i="16"/>
  <c r="Z20" i="16"/>
  <c r="Z19" i="17"/>
  <c r="Z25" i="17"/>
  <c r="Z30" i="16"/>
  <c r="Z24" i="16"/>
  <c r="Z13" i="17"/>
  <c r="Z17" i="17"/>
  <c r="Z14" i="17"/>
  <c r="Z22" i="17"/>
  <c r="Z24" i="17"/>
  <c r="Z23" i="17"/>
  <c r="Z8" i="16"/>
  <c r="Z32" i="17"/>
  <c r="Z5" i="17"/>
  <c r="Z18" i="17"/>
  <c r="Z28" i="17"/>
  <c r="Z26" i="17"/>
  <c r="Z11" i="17"/>
  <c r="Z9" i="17"/>
  <c r="Z4" i="18"/>
  <c r="Z4" i="17"/>
  <c r="Z33" i="17"/>
  <c r="Z12" i="17"/>
  <c r="Z27" i="17"/>
  <c r="Z30" i="17"/>
  <c r="Z5" i="18"/>
  <c r="Z29" i="17"/>
  <c r="Z16" i="17"/>
  <c r="L20" i="18"/>
  <c r="L51" i="9"/>
  <c r="L7" i="14"/>
  <c r="L7" i="18"/>
  <c r="L24" i="18"/>
  <c r="L38" i="17"/>
  <c r="L25" i="18"/>
  <c r="L37" i="12"/>
  <c r="L23" i="18"/>
  <c r="L64" i="9"/>
  <c r="L22" i="18"/>
  <c r="L39" i="16"/>
  <c r="L37" i="17"/>
  <c r="L38" i="16"/>
  <c r="L21" i="18"/>
  <c r="L7" i="12"/>
  <c r="L8" i="18"/>
  <c r="L14" i="13"/>
  <c r="L28" i="12"/>
  <c r="L30" i="18"/>
  <c r="L31" i="18"/>
  <c r="L28" i="18"/>
  <c r="L41" i="16"/>
  <c r="L21" i="17"/>
  <c r="L26" i="18"/>
  <c r="L13" i="14"/>
  <c r="L15" i="17"/>
  <c r="L27" i="18"/>
  <c r="L40" i="16"/>
  <c r="L53" i="9"/>
  <c r="L52" i="9"/>
  <c r="L22" i="10"/>
  <c r="L21" i="9"/>
  <c r="L56" i="9"/>
  <c r="L19" i="12"/>
  <c r="L8" i="13"/>
  <c r="L8" i="15"/>
  <c r="L16" i="15"/>
  <c r="L19" i="18"/>
  <c r="L36" i="12"/>
  <c r="L47" i="9"/>
  <c r="L26" i="15"/>
  <c r="L29" i="18"/>
  <c r="L13" i="18"/>
  <c r="L34" i="17"/>
  <c r="L12" i="18"/>
  <c r="L20" i="10"/>
  <c r="L14" i="18"/>
  <c r="L17" i="11"/>
  <c r="L62" i="9"/>
  <c r="L16" i="9"/>
  <c r="L37" i="9"/>
  <c r="L10" i="9"/>
  <c r="L11" i="12"/>
  <c r="L12" i="12"/>
  <c r="L12" i="13"/>
  <c r="L6" i="15"/>
  <c r="L16" i="16"/>
  <c r="L10" i="16"/>
  <c r="L6" i="18"/>
  <c r="L24" i="15"/>
  <c r="L35" i="17"/>
  <c r="L15" i="18"/>
  <c r="L36" i="17"/>
  <c r="L16" i="18"/>
  <c r="L21" i="10"/>
  <c r="L25" i="15"/>
  <c r="L18" i="18"/>
  <c r="L17" i="18"/>
  <c r="L18" i="10"/>
  <c r="L15" i="10"/>
  <c r="L6" i="10"/>
  <c r="L5" i="10"/>
  <c r="L12" i="10"/>
  <c r="L11" i="11"/>
  <c r="L13" i="10"/>
  <c r="L4" i="10"/>
  <c r="L10" i="11"/>
  <c r="L16" i="11"/>
  <c r="L19" i="10"/>
  <c r="L11" i="10"/>
  <c r="L8" i="10"/>
  <c r="L9" i="10"/>
  <c r="L17" i="10"/>
  <c r="L16" i="10"/>
  <c r="L10" i="10"/>
  <c r="L7" i="10"/>
  <c r="L14" i="10"/>
  <c r="L8" i="11"/>
  <c r="L15" i="11"/>
  <c r="L14" i="11"/>
  <c r="L13" i="11"/>
  <c r="L12" i="11"/>
  <c r="L9" i="11"/>
  <c r="L7" i="11"/>
  <c r="L6" i="11"/>
  <c r="L5" i="11"/>
  <c r="L4" i="11"/>
  <c r="L11" i="18"/>
  <c r="L42" i="9"/>
  <c r="L20" i="9"/>
  <c r="L15" i="9"/>
  <c r="L25" i="9"/>
  <c r="L55" i="9"/>
  <c r="L35" i="9"/>
  <c r="L48" i="9"/>
  <c r="L7" i="9"/>
  <c r="L40" i="9"/>
  <c r="L36" i="9"/>
  <c r="L259" i="6"/>
  <c r="L4" i="9"/>
  <c r="L18" i="9"/>
  <c r="L5" i="9"/>
  <c r="L54" i="9"/>
  <c r="L63" i="9"/>
  <c r="L61" i="9"/>
  <c r="L43" i="9"/>
  <c r="L45" i="9"/>
  <c r="L32" i="9"/>
  <c r="L11" i="9"/>
  <c r="L8" i="9"/>
  <c r="L59" i="9"/>
  <c r="L19" i="9"/>
  <c r="L34" i="9"/>
  <c r="L17" i="9"/>
  <c r="L12" i="9"/>
  <c r="L57" i="9"/>
  <c r="L44" i="9"/>
  <c r="L41" i="9"/>
  <c r="L33" i="9"/>
  <c r="L30" i="9"/>
  <c r="L39" i="9"/>
  <c r="L6" i="9"/>
  <c r="L23" i="9"/>
  <c r="L28" i="9"/>
  <c r="L26" i="9"/>
  <c r="L27" i="9"/>
  <c r="L24" i="9"/>
  <c r="L22" i="9"/>
  <c r="L29" i="9"/>
  <c r="L31" i="9"/>
  <c r="L29" i="12"/>
  <c r="L4" i="13"/>
  <c r="L8" i="14"/>
  <c r="L7" i="16"/>
  <c r="L49" i="9"/>
  <c r="L58" i="9"/>
  <c r="L9" i="9"/>
  <c r="L14" i="9"/>
  <c r="L8" i="12"/>
  <c r="L26" i="12"/>
  <c r="L10" i="12"/>
  <c r="L5" i="12"/>
  <c r="L5" i="13"/>
  <c r="L13" i="13"/>
  <c r="L6" i="14"/>
  <c r="L21" i="15"/>
  <c r="L34" i="16"/>
  <c r="L5" i="16"/>
  <c r="L60" i="9"/>
  <c r="L13" i="9"/>
  <c r="L46" i="9"/>
  <c r="L50" i="9"/>
  <c r="L38" i="9"/>
  <c r="L24" i="12"/>
  <c r="L30" i="12"/>
  <c r="L9" i="18"/>
  <c r="L15" i="12"/>
  <c r="L18" i="12"/>
  <c r="L6" i="12"/>
  <c r="L33" i="12"/>
  <c r="L10" i="18"/>
  <c r="L23" i="12"/>
  <c r="L34" i="12"/>
  <c r="L13" i="12"/>
  <c r="L25" i="12"/>
  <c r="L17" i="12"/>
  <c r="L16" i="12"/>
  <c r="L14" i="12"/>
  <c r="L9" i="12"/>
  <c r="L12" i="14"/>
  <c r="L23" i="15"/>
  <c r="L14" i="15"/>
  <c r="L18" i="15"/>
  <c r="L9" i="16"/>
  <c r="L31" i="12"/>
  <c r="L35" i="12"/>
  <c r="L32" i="12"/>
  <c r="L22" i="12"/>
  <c r="L21" i="12"/>
  <c r="L20" i="12"/>
  <c r="L10" i="13"/>
  <c r="L9" i="13"/>
  <c r="L7" i="13"/>
  <c r="L9" i="14"/>
  <c r="L10" i="14"/>
  <c r="L13" i="15"/>
  <c r="L22" i="15"/>
  <c r="L17" i="15"/>
  <c r="L12" i="15"/>
  <c r="L11" i="15"/>
  <c r="L10" i="15"/>
  <c r="L37" i="16"/>
  <c r="L4" i="16"/>
  <c r="L31" i="16"/>
  <c r="L21" i="16"/>
  <c r="L30" i="16"/>
  <c r="L27" i="12"/>
  <c r="L4" i="12"/>
  <c r="L11" i="13"/>
  <c r="L6" i="13"/>
  <c r="L11" i="14"/>
  <c r="L5" i="14"/>
  <c r="L4" i="14"/>
  <c r="L19" i="15"/>
  <c r="L9" i="15"/>
  <c r="L15" i="15"/>
  <c r="L4" i="15"/>
  <c r="L27" i="16"/>
  <c r="L35" i="16"/>
  <c r="L19" i="16"/>
  <c r="L6" i="17"/>
  <c r="L7" i="15"/>
  <c r="L33" i="16"/>
  <c r="L12" i="16"/>
  <c r="L36" i="16"/>
  <c r="L13" i="16"/>
  <c r="L6" i="16"/>
  <c r="L5" i="15"/>
  <c r="L24" i="16"/>
  <c r="L8" i="16"/>
  <c r="L28" i="16"/>
  <c r="L20" i="15"/>
  <c r="L14" i="16"/>
  <c r="L15" i="16"/>
  <c r="L29" i="16"/>
  <c r="L32" i="16"/>
  <c r="L18" i="16"/>
  <c r="L30" i="17"/>
  <c r="L5" i="18"/>
  <c r="L25" i="16"/>
  <c r="L23" i="16"/>
  <c r="L11" i="16"/>
  <c r="L13" i="17"/>
  <c r="L17" i="17"/>
  <c r="L5" i="17"/>
  <c r="L33" i="17"/>
  <c r="L24" i="17"/>
  <c r="L23" i="17"/>
  <c r="L17" i="16"/>
  <c r="L22" i="16"/>
  <c r="L20" i="16"/>
  <c r="L8" i="17"/>
  <c r="L7" i="17"/>
  <c r="L32" i="17"/>
  <c r="L20" i="17"/>
  <c r="L19" i="17"/>
  <c r="L26" i="17"/>
  <c r="L16" i="17"/>
  <c r="L14" i="17"/>
  <c r="L10" i="17"/>
  <c r="L22" i="17"/>
  <c r="L18" i="17"/>
  <c r="L29" i="17"/>
  <c r="L31" i="17"/>
  <c r="L11" i="17"/>
  <c r="L9" i="17"/>
  <c r="L25" i="17"/>
  <c r="L4" i="17"/>
  <c r="L4" i="18"/>
  <c r="L28" i="17"/>
  <c r="L12" i="17"/>
  <c r="L27" i="17"/>
  <c r="E39" i="16"/>
  <c r="E22" i="18"/>
  <c r="E23" i="18"/>
  <c r="E64" i="9"/>
  <c r="E25" i="18"/>
  <c r="E37" i="12"/>
  <c r="E38" i="16"/>
  <c r="E21" i="18"/>
  <c r="E22" i="10"/>
  <c r="E10" i="12"/>
  <c r="E18" i="15"/>
  <c r="E20" i="18"/>
  <c r="E16" i="9"/>
  <c r="E10" i="9"/>
  <c r="E13" i="16"/>
  <c r="E24" i="18"/>
  <c r="E38" i="17"/>
  <c r="E27" i="16"/>
  <c r="E30" i="18"/>
  <c r="E31" i="18"/>
  <c r="E28" i="18"/>
  <c r="E41" i="16"/>
  <c r="E21" i="17"/>
  <c r="E26" i="18"/>
  <c r="E13" i="14"/>
  <c r="E15" i="17"/>
  <c r="E40" i="16"/>
  <c r="E27" i="18"/>
  <c r="E19" i="18"/>
  <c r="E36" i="12"/>
  <c r="E9" i="12"/>
  <c r="E14" i="15"/>
  <c r="E33" i="17"/>
  <c r="E37" i="9"/>
  <c r="E8" i="12"/>
  <c r="E5" i="13"/>
  <c r="E6" i="14"/>
  <c r="E4" i="16"/>
  <c r="E62" i="9"/>
  <c r="E31" i="9"/>
  <c r="E29" i="12"/>
  <c r="E12" i="14"/>
  <c r="E4" i="15"/>
  <c r="E34" i="17"/>
  <c r="E13" i="18"/>
  <c r="E12" i="18"/>
  <c r="E20" i="10"/>
  <c r="E14" i="18"/>
  <c r="E17" i="11"/>
  <c r="E51" i="9"/>
  <c r="E56" i="9"/>
  <c r="E19" i="12"/>
  <c r="E26" i="12"/>
  <c r="E5" i="12"/>
  <c r="E13" i="13"/>
  <c r="E21" i="15"/>
  <c r="E22" i="16"/>
  <c r="E18" i="17"/>
  <c r="E24" i="15"/>
  <c r="E15" i="18"/>
  <c r="E16" i="18"/>
  <c r="E36" i="17"/>
  <c r="E21" i="10"/>
  <c r="E18" i="18"/>
  <c r="E25" i="15"/>
  <c r="E17" i="18"/>
  <c r="E18" i="10"/>
  <c r="E15" i="10"/>
  <c r="E6" i="10"/>
  <c r="E5" i="10"/>
  <c r="E12" i="10"/>
  <c r="E11" i="11"/>
  <c r="E13" i="10"/>
  <c r="E4" i="10"/>
  <c r="E10" i="11"/>
  <c r="E16" i="11"/>
  <c r="E19" i="10"/>
  <c r="E11" i="10"/>
  <c r="E8" i="10"/>
  <c r="E9" i="10"/>
  <c r="E17" i="10"/>
  <c r="E16" i="10"/>
  <c r="E10" i="10"/>
  <c r="E7" i="10"/>
  <c r="E14" i="10"/>
  <c r="E8" i="11"/>
  <c r="E15" i="11"/>
  <c r="E14" i="11"/>
  <c r="E13" i="11"/>
  <c r="E12" i="11"/>
  <c r="E9" i="11"/>
  <c r="E7" i="11"/>
  <c r="E6" i="11"/>
  <c r="E5" i="11"/>
  <c r="E4" i="11"/>
  <c r="E11" i="18"/>
  <c r="E42" i="9"/>
  <c r="E20" i="9"/>
  <c r="E15" i="9"/>
  <c r="E25" i="9"/>
  <c r="E55" i="9"/>
  <c r="E35" i="9"/>
  <c r="E48" i="9"/>
  <c r="E7" i="9"/>
  <c r="E40" i="9"/>
  <c r="E36" i="9"/>
  <c r="E4" i="9"/>
  <c r="E259" i="6"/>
  <c r="E18" i="9"/>
  <c r="E5" i="9"/>
  <c r="E54" i="9"/>
  <c r="E63" i="9"/>
  <c r="E61" i="9"/>
  <c r="E43" i="9"/>
  <c r="E45" i="9"/>
  <c r="E32" i="9"/>
  <c r="E11" i="9"/>
  <c r="E8" i="9"/>
  <c r="E59" i="9"/>
  <c r="E19" i="9"/>
  <c r="E34" i="9"/>
  <c r="E17" i="9"/>
  <c r="E12" i="9"/>
  <c r="E57" i="9"/>
  <c r="E44" i="9"/>
  <c r="E41" i="9"/>
  <c r="E33" i="9"/>
  <c r="E30" i="9"/>
  <c r="E39" i="9"/>
  <c r="E6" i="9"/>
  <c r="E23" i="9"/>
  <c r="E28" i="9"/>
  <c r="E26" i="9"/>
  <c r="E27" i="9"/>
  <c r="E24" i="9"/>
  <c r="E22" i="9"/>
  <c r="E29" i="9"/>
  <c r="E21" i="9"/>
  <c r="E47" i="9"/>
  <c r="E53" i="9"/>
  <c r="E52" i="9"/>
  <c r="E23" i="15"/>
  <c r="E32" i="16"/>
  <c r="E19" i="17"/>
  <c r="E49" i="9"/>
  <c r="E58" i="9"/>
  <c r="E9" i="9"/>
  <c r="E14" i="9"/>
  <c r="E11" i="12"/>
  <c r="E7" i="12"/>
  <c r="E12" i="12"/>
  <c r="E8" i="13"/>
  <c r="E12" i="13"/>
  <c r="E8" i="18"/>
  <c r="E14" i="13"/>
  <c r="E7" i="18"/>
  <c r="E7" i="14"/>
  <c r="E6" i="15"/>
  <c r="E8" i="15"/>
  <c r="E16" i="15"/>
  <c r="E10" i="15"/>
  <c r="E37" i="16"/>
  <c r="E5" i="15"/>
  <c r="E26" i="17"/>
  <c r="E16" i="17"/>
  <c r="E60" i="9"/>
  <c r="E13" i="9"/>
  <c r="E46" i="9"/>
  <c r="E50" i="9"/>
  <c r="E38" i="9"/>
  <c r="E24" i="12"/>
  <c r="E30" i="12"/>
  <c r="E9" i="18"/>
  <c r="E15" i="12"/>
  <c r="E18" i="12"/>
  <c r="E6" i="12"/>
  <c r="E33" i="12"/>
  <c r="E10" i="18"/>
  <c r="E23" i="12"/>
  <c r="E34" i="12"/>
  <c r="E13" i="12"/>
  <c r="E25" i="12"/>
  <c r="E17" i="12"/>
  <c r="E16" i="12"/>
  <c r="E14" i="12"/>
  <c r="E28" i="12"/>
  <c r="E4" i="13"/>
  <c r="E8" i="14"/>
  <c r="E26" i="15"/>
  <c r="E29" i="18"/>
  <c r="E35" i="16"/>
  <c r="E18" i="16"/>
  <c r="E31" i="12"/>
  <c r="E35" i="12"/>
  <c r="E32" i="12"/>
  <c r="E22" i="12"/>
  <c r="E21" i="12"/>
  <c r="E20" i="12"/>
  <c r="E10" i="13"/>
  <c r="E9" i="13"/>
  <c r="E7" i="13"/>
  <c r="E9" i="14"/>
  <c r="E10" i="14"/>
  <c r="E13" i="15"/>
  <c r="E22" i="15"/>
  <c r="E17" i="15"/>
  <c r="E12" i="15"/>
  <c r="E11" i="15"/>
  <c r="E16" i="16"/>
  <c r="E34" i="16"/>
  <c r="E6" i="16"/>
  <c r="E8" i="16"/>
  <c r="E28" i="17"/>
  <c r="E27" i="12"/>
  <c r="E4" i="12"/>
  <c r="E11" i="13"/>
  <c r="E6" i="13"/>
  <c r="E11" i="14"/>
  <c r="E5" i="14"/>
  <c r="E4" i="14"/>
  <c r="E19" i="15"/>
  <c r="E9" i="15"/>
  <c r="E15" i="15"/>
  <c r="E7" i="16"/>
  <c r="E9" i="16"/>
  <c r="E24" i="16"/>
  <c r="E7" i="15"/>
  <c r="E33" i="16"/>
  <c r="E12" i="16"/>
  <c r="E36" i="16"/>
  <c r="E31" i="16"/>
  <c r="E5" i="16"/>
  <c r="E21" i="16"/>
  <c r="E6" i="18"/>
  <c r="E10" i="16"/>
  <c r="E20" i="15"/>
  <c r="E14" i="16"/>
  <c r="E15" i="16"/>
  <c r="E29" i="16"/>
  <c r="E30" i="16"/>
  <c r="E19" i="16"/>
  <c r="E13" i="17"/>
  <c r="E23" i="16"/>
  <c r="E8" i="17"/>
  <c r="E20" i="17"/>
  <c r="E5" i="17"/>
  <c r="E30" i="17"/>
  <c r="E5" i="18"/>
  <c r="E17" i="16"/>
  <c r="E25" i="16"/>
  <c r="E20" i="16"/>
  <c r="E11" i="16"/>
  <c r="E28" i="16"/>
  <c r="E32" i="17"/>
  <c r="E6" i="17"/>
  <c r="E7" i="17"/>
  <c r="E17" i="17"/>
  <c r="E10" i="17"/>
  <c r="E22" i="17"/>
  <c r="E29" i="17"/>
  <c r="E14" i="17"/>
  <c r="E24" i="17"/>
  <c r="E31" i="17"/>
  <c r="E11" i="17"/>
  <c r="E9" i="17"/>
  <c r="E25" i="17"/>
  <c r="E4" i="17"/>
  <c r="E4" i="18"/>
  <c r="E23" i="17"/>
  <c r="E12" i="17"/>
  <c r="E27" i="17"/>
  <c r="G9" i="9"/>
  <c r="G10" i="13"/>
  <c r="G30" i="18"/>
  <c r="G41" i="16"/>
  <c r="G28" i="18"/>
  <c r="G26" i="18"/>
  <c r="G13" i="14"/>
  <c r="G17" i="18"/>
  <c r="G8" i="10"/>
  <c r="G12" i="11"/>
  <c r="G4" i="9"/>
  <c r="G259" i="6"/>
  <c r="G63" i="9"/>
  <c r="G28" i="9"/>
  <c r="G22" i="9"/>
  <c r="G13" i="9"/>
  <c r="G13" i="12"/>
  <c r="G25" i="18"/>
  <c r="G37" i="12"/>
  <c r="G12" i="18"/>
  <c r="G20" i="10"/>
  <c r="G14" i="18"/>
  <c r="G17" i="11"/>
  <c r="G14" i="9"/>
  <c r="G22" i="15"/>
  <c r="G31" i="18"/>
  <c r="G21" i="17"/>
  <c r="G15" i="17"/>
  <c r="G40" i="16"/>
  <c r="G27" i="18"/>
  <c r="G18" i="10"/>
  <c r="G12" i="10"/>
  <c r="G10" i="11"/>
  <c r="G10" i="10"/>
  <c r="G5" i="11"/>
  <c r="G15" i="9"/>
  <c r="G48" i="9"/>
  <c r="G32" i="9"/>
  <c r="G19" i="9"/>
  <c r="G57" i="9"/>
  <c r="G30" i="9"/>
  <c r="G24" i="12"/>
  <c r="G38" i="17"/>
  <c r="G24" i="18"/>
  <c r="G21" i="10"/>
  <c r="G6" i="10"/>
  <c r="G13" i="10"/>
  <c r="G19" i="10"/>
  <c r="G17" i="10"/>
  <c r="G14" i="10"/>
  <c r="G14" i="11"/>
  <c r="G7" i="11"/>
  <c r="G11" i="18"/>
  <c r="G42" i="9"/>
  <c r="G55" i="9"/>
  <c r="G40" i="9"/>
  <c r="G5" i="9"/>
  <c r="G43" i="9"/>
  <c r="G8" i="9"/>
  <c r="G17" i="9"/>
  <c r="G41" i="9"/>
  <c r="G6" i="9"/>
  <c r="G27" i="9"/>
  <c r="G6" i="12"/>
  <c r="G14" i="12"/>
  <c r="G5" i="14"/>
  <c r="G23" i="18"/>
  <c r="G64" i="9"/>
  <c r="G22" i="18"/>
  <c r="G39" i="16"/>
  <c r="G20" i="18"/>
  <c r="G37" i="17"/>
  <c r="G38" i="16"/>
  <c r="G21" i="18"/>
  <c r="G34" i="17"/>
  <c r="G13" i="18"/>
  <c r="G49" i="9"/>
  <c r="G32" i="12"/>
  <c r="G24" i="15"/>
  <c r="G35" i="17"/>
  <c r="G15" i="18"/>
  <c r="G16" i="18"/>
  <c r="G36" i="17"/>
  <c r="G18" i="18"/>
  <c r="G25" i="15"/>
  <c r="G15" i="10"/>
  <c r="G5" i="10"/>
  <c r="G11" i="11"/>
  <c r="G4" i="10"/>
  <c r="G16" i="11"/>
  <c r="G11" i="10"/>
  <c r="G9" i="10"/>
  <c r="G16" i="10"/>
  <c r="G7" i="10"/>
  <c r="G8" i="11"/>
  <c r="G15" i="11"/>
  <c r="G13" i="11"/>
  <c r="G9" i="11"/>
  <c r="G6" i="11"/>
  <c r="G4" i="11"/>
  <c r="G20" i="9"/>
  <c r="G25" i="9"/>
  <c r="G35" i="9"/>
  <c r="G7" i="9"/>
  <c r="G36" i="9"/>
  <c r="G18" i="9"/>
  <c r="G54" i="9"/>
  <c r="G61" i="9"/>
  <c r="G45" i="9"/>
  <c r="G11" i="9"/>
  <c r="G59" i="9"/>
  <c r="G34" i="9"/>
  <c r="G12" i="9"/>
  <c r="G44" i="9"/>
  <c r="G33" i="9"/>
  <c r="G39" i="9"/>
  <c r="G23" i="9"/>
  <c r="G26" i="9"/>
  <c r="G24" i="9"/>
  <c r="G29" i="9"/>
  <c r="G21" i="9"/>
  <c r="G50" i="9"/>
  <c r="G9" i="18"/>
  <c r="G15" i="12"/>
  <c r="G10" i="18"/>
  <c r="G23" i="12"/>
  <c r="G17" i="12"/>
  <c r="G4" i="12"/>
  <c r="G22" i="10"/>
  <c r="G58" i="9"/>
  <c r="G31" i="12"/>
  <c r="G21" i="12"/>
  <c r="G7" i="13"/>
  <c r="G10" i="14"/>
  <c r="G12" i="15"/>
  <c r="G19" i="18"/>
  <c r="G36" i="12"/>
  <c r="G60" i="9"/>
  <c r="G46" i="9"/>
  <c r="G38" i="9"/>
  <c r="G30" i="12"/>
  <c r="G18" i="12"/>
  <c r="G33" i="12"/>
  <c r="G34" i="12"/>
  <c r="G25" i="12"/>
  <c r="G16" i="12"/>
  <c r="G6" i="13"/>
  <c r="G19" i="15"/>
  <c r="G29" i="16"/>
  <c r="G51" i="9"/>
  <c r="G16" i="9"/>
  <c r="G56" i="9"/>
  <c r="G37" i="9"/>
  <c r="G19" i="12"/>
  <c r="G10" i="9"/>
  <c r="G35" i="12"/>
  <c r="G22" i="12"/>
  <c r="G20" i="12"/>
  <c r="G9" i="13"/>
  <c r="G9" i="14"/>
  <c r="G13" i="15"/>
  <c r="G17" i="15"/>
  <c r="G11" i="15"/>
  <c r="G12" i="16"/>
  <c r="G62" i="9"/>
  <c r="G47" i="9"/>
  <c r="G31" i="9"/>
  <c r="G53" i="9"/>
  <c r="G52" i="9"/>
  <c r="G29" i="12"/>
  <c r="G27" i="12"/>
  <c r="G11" i="13"/>
  <c r="G11" i="14"/>
  <c r="G4" i="14"/>
  <c r="G9" i="15"/>
  <c r="G15" i="15"/>
  <c r="G20" i="15"/>
  <c r="G14" i="16"/>
  <c r="G20" i="16"/>
  <c r="G11" i="12"/>
  <c r="G8" i="12"/>
  <c r="G7" i="12"/>
  <c r="G26" i="12"/>
  <c r="G12" i="12"/>
  <c r="G10" i="12"/>
  <c r="G8" i="13"/>
  <c r="G5" i="12"/>
  <c r="G12" i="13"/>
  <c r="G5" i="13"/>
  <c r="G8" i="18"/>
  <c r="G14" i="13"/>
  <c r="G13" i="13"/>
  <c r="G7" i="18"/>
  <c r="G7" i="14"/>
  <c r="G6" i="14"/>
  <c r="G6" i="15"/>
  <c r="G21" i="15"/>
  <c r="G8" i="15"/>
  <c r="G16" i="15"/>
  <c r="G7" i="15"/>
  <c r="G33" i="16"/>
  <c r="G36" i="16"/>
  <c r="G23" i="16"/>
  <c r="G28" i="12"/>
  <c r="G9" i="12"/>
  <c r="G4" i="13"/>
  <c r="G12" i="14"/>
  <c r="G8" i="14"/>
  <c r="G23" i="15"/>
  <c r="G29" i="18"/>
  <c r="G26" i="15"/>
  <c r="G14" i="15"/>
  <c r="G18" i="15"/>
  <c r="G15" i="16"/>
  <c r="G10" i="15"/>
  <c r="G37" i="16"/>
  <c r="G16" i="16"/>
  <c r="G4" i="16"/>
  <c r="G34" i="16"/>
  <c r="G17" i="17"/>
  <c r="G22" i="17"/>
  <c r="G4" i="15"/>
  <c r="G7" i="16"/>
  <c r="G27" i="16"/>
  <c r="G9" i="16"/>
  <c r="G35" i="16"/>
  <c r="G17" i="16"/>
  <c r="G25" i="16"/>
  <c r="G11" i="16"/>
  <c r="G7" i="17"/>
  <c r="G14" i="17"/>
  <c r="G25" i="17"/>
  <c r="G31" i="16"/>
  <c r="G13" i="16"/>
  <c r="G5" i="16"/>
  <c r="G6" i="16"/>
  <c r="G21" i="16"/>
  <c r="G5" i="15"/>
  <c r="G10" i="16"/>
  <c r="G6" i="18"/>
  <c r="G22" i="16"/>
  <c r="G10" i="17"/>
  <c r="G27" i="17"/>
  <c r="G30" i="16"/>
  <c r="G32" i="16"/>
  <c r="G24" i="16"/>
  <c r="G19" i="16"/>
  <c r="G18" i="16"/>
  <c r="G31" i="17"/>
  <c r="G8" i="16"/>
  <c r="G28" i="16"/>
  <c r="G8" i="17"/>
  <c r="G32" i="17"/>
  <c r="G20" i="17"/>
  <c r="G13" i="17"/>
  <c r="G5" i="17"/>
  <c r="G18" i="17"/>
  <c r="G23" i="17"/>
  <c r="G12" i="17"/>
  <c r="G19" i="17"/>
  <c r="G6" i="17"/>
  <c r="G33" i="17"/>
  <c r="G28" i="17"/>
  <c r="G11" i="17"/>
  <c r="G9" i="17"/>
  <c r="G4" i="18"/>
  <c r="G4" i="17"/>
  <c r="G26" i="17"/>
  <c r="G24" i="17"/>
  <c r="G30" i="17"/>
  <c r="G5" i="18"/>
  <c r="G29" i="17"/>
  <c r="G16" i="17"/>
  <c r="W31" i="12"/>
  <c r="W30" i="18"/>
  <c r="W28" i="18"/>
  <c r="W41" i="16"/>
  <c r="W26" i="18"/>
  <c r="W13" i="14"/>
  <c r="W6" i="10"/>
  <c r="W13" i="10"/>
  <c r="W17" i="10"/>
  <c r="W7" i="11"/>
  <c r="W11" i="18"/>
  <c r="W42" i="9"/>
  <c r="W55" i="9"/>
  <c r="W43" i="9"/>
  <c r="W9" i="18"/>
  <c r="W15" i="12"/>
  <c r="W30" i="16"/>
  <c r="W10" i="14"/>
  <c r="W49" i="9"/>
  <c r="W6" i="13"/>
  <c r="W31" i="18"/>
  <c r="W21" i="17"/>
  <c r="W15" i="17"/>
  <c r="W27" i="18"/>
  <c r="W40" i="16"/>
  <c r="W21" i="10"/>
  <c r="W19" i="10"/>
  <c r="W14" i="10"/>
  <c r="W14" i="11"/>
  <c r="W40" i="9"/>
  <c r="W5" i="9"/>
  <c r="W8" i="9"/>
  <c r="W17" i="9"/>
  <c r="W41" i="9"/>
  <c r="W6" i="9"/>
  <c r="W27" i="9"/>
  <c r="W17" i="12"/>
  <c r="W24" i="18"/>
  <c r="W38" i="17"/>
  <c r="W17" i="18"/>
  <c r="W18" i="10"/>
  <c r="W12" i="10"/>
  <c r="W10" i="11"/>
  <c r="W8" i="10"/>
  <c r="W10" i="10"/>
  <c r="W12" i="11"/>
  <c r="W5" i="11"/>
  <c r="W15" i="9"/>
  <c r="W48" i="9"/>
  <c r="W259" i="6"/>
  <c r="W4" i="9"/>
  <c r="W63" i="9"/>
  <c r="W32" i="9"/>
  <c r="W19" i="9"/>
  <c r="W57" i="9"/>
  <c r="W30" i="9"/>
  <c r="W28" i="9"/>
  <c r="W22" i="9"/>
  <c r="W50" i="9"/>
  <c r="W10" i="18"/>
  <c r="W23" i="12"/>
  <c r="W25" i="18"/>
  <c r="W37" i="12"/>
  <c r="W23" i="18"/>
  <c r="W64" i="9"/>
  <c r="W39" i="16"/>
  <c r="W22" i="18"/>
  <c r="W20" i="18"/>
  <c r="W37" i="17"/>
  <c r="W38" i="16"/>
  <c r="W21" i="18"/>
  <c r="W51" i="9"/>
  <c r="W9" i="9"/>
  <c r="W21" i="12"/>
  <c r="W23" i="16"/>
  <c r="W24" i="15"/>
  <c r="W35" i="17"/>
  <c r="W15" i="18"/>
  <c r="W16" i="18"/>
  <c r="W36" i="17"/>
  <c r="W18" i="18"/>
  <c r="W25" i="15"/>
  <c r="W15" i="10"/>
  <c r="W5" i="10"/>
  <c r="W11" i="11"/>
  <c r="W4" i="10"/>
  <c r="W16" i="11"/>
  <c r="W11" i="10"/>
  <c r="W9" i="10"/>
  <c r="W16" i="10"/>
  <c r="W7" i="10"/>
  <c r="W8" i="11"/>
  <c r="W15" i="11"/>
  <c r="W13" i="11"/>
  <c r="W9" i="11"/>
  <c r="W6" i="11"/>
  <c r="W4" i="11"/>
  <c r="W20" i="9"/>
  <c r="W25" i="9"/>
  <c r="W35" i="9"/>
  <c r="W7" i="9"/>
  <c r="W36" i="9"/>
  <c r="W18" i="9"/>
  <c r="W54" i="9"/>
  <c r="W61" i="9"/>
  <c r="W45" i="9"/>
  <c r="W11" i="9"/>
  <c r="W59" i="9"/>
  <c r="W34" i="9"/>
  <c r="W12" i="9"/>
  <c r="W44" i="9"/>
  <c r="W33" i="9"/>
  <c r="W39" i="9"/>
  <c r="W23" i="9"/>
  <c r="W26" i="9"/>
  <c r="W24" i="9"/>
  <c r="W29" i="9"/>
  <c r="W13" i="9"/>
  <c r="W24" i="12"/>
  <c r="W6" i="12"/>
  <c r="W13" i="12"/>
  <c r="W14" i="12"/>
  <c r="W12" i="13"/>
  <c r="W19" i="15"/>
  <c r="W22" i="10"/>
  <c r="W58" i="9"/>
  <c r="W4" i="12"/>
  <c r="W10" i="13"/>
  <c r="W22" i="15"/>
  <c r="W20" i="15"/>
  <c r="W12" i="16"/>
  <c r="W34" i="17"/>
  <c r="W13" i="18"/>
  <c r="W12" i="18"/>
  <c r="W20" i="10"/>
  <c r="W14" i="18"/>
  <c r="W17" i="11"/>
  <c r="W19" i="18"/>
  <c r="W36" i="12"/>
  <c r="W21" i="9"/>
  <c r="W60" i="9"/>
  <c r="W46" i="9"/>
  <c r="W38" i="9"/>
  <c r="W30" i="12"/>
  <c r="W18" i="12"/>
  <c r="W33" i="12"/>
  <c r="W34" i="12"/>
  <c r="W25" i="12"/>
  <c r="W16" i="12"/>
  <c r="W7" i="12"/>
  <c r="W5" i="14"/>
  <c r="W14" i="16"/>
  <c r="W31" i="16"/>
  <c r="W16" i="9"/>
  <c r="W56" i="9"/>
  <c r="W53" i="9"/>
  <c r="W37" i="9"/>
  <c r="W19" i="12"/>
  <c r="W10" i="9"/>
  <c r="W27" i="12"/>
  <c r="W35" i="12"/>
  <c r="W22" i="12"/>
  <c r="W11" i="13"/>
  <c r="W9" i="13"/>
  <c r="W9" i="14"/>
  <c r="W13" i="15"/>
  <c r="W17" i="15"/>
  <c r="W11" i="15"/>
  <c r="W15" i="15"/>
  <c r="W29" i="16"/>
  <c r="W62" i="9"/>
  <c r="W47" i="9"/>
  <c r="W31" i="9"/>
  <c r="W14" i="9"/>
  <c r="W52" i="9"/>
  <c r="W29" i="12"/>
  <c r="W10" i="12"/>
  <c r="W13" i="13"/>
  <c r="W11" i="14"/>
  <c r="W4" i="14"/>
  <c r="W9" i="15"/>
  <c r="W21" i="16"/>
  <c r="W11" i="12"/>
  <c r="W8" i="12"/>
  <c r="W28" i="12"/>
  <c r="W26" i="12"/>
  <c r="W12" i="12"/>
  <c r="W9" i="12"/>
  <c r="W8" i="13"/>
  <c r="W5" i="12"/>
  <c r="W4" i="13"/>
  <c r="W5" i="13"/>
  <c r="W8" i="18"/>
  <c r="W14" i="13"/>
  <c r="W7" i="18"/>
  <c r="W7" i="14"/>
  <c r="W6" i="14"/>
  <c r="W6" i="15"/>
  <c r="W21" i="15"/>
  <c r="W8" i="15"/>
  <c r="W16" i="15"/>
  <c r="W7" i="15"/>
  <c r="W33" i="16"/>
  <c r="W36" i="16"/>
  <c r="W29" i="17"/>
  <c r="W32" i="12"/>
  <c r="W20" i="12"/>
  <c r="W7" i="13"/>
  <c r="W12" i="14"/>
  <c r="W8" i="14"/>
  <c r="W23" i="15"/>
  <c r="W26" i="15"/>
  <c r="W29" i="18"/>
  <c r="W14" i="15"/>
  <c r="W12" i="15"/>
  <c r="W18" i="15"/>
  <c r="W37" i="16"/>
  <c r="W15" i="16"/>
  <c r="W5" i="16"/>
  <c r="W10" i="16"/>
  <c r="W6" i="18"/>
  <c r="W20" i="16"/>
  <c r="W10" i="15"/>
  <c r="W16" i="16"/>
  <c r="W4" i="16"/>
  <c r="W34" i="16"/>
  <c r="W22" i="16"/>
  <c r="W26" i="17"/>
  <c r="W4" i="15"/>
  <c r="W7" i="16"/>
  <c r="W27" i="16"/>
  <c r="W9" i="16"/>
  <c r="W35" i="16"/>
  <c r="W13" i="16"/>
  <c r="W6" i="16"/>
  <c r="W5" i="15"/>
  <c r="W17" i="16"/>
  <c r="W24" i="16"/>
  <c r="W13" i="17"/>
  <c r="W5" i="17"/>
  <c r="W19" i="16"/>
  <c r="W18" i="16"/>
  <c r="W8" i="17"/>
  <c r="W32" i="17"/>
  <c r="W20" i="17"/>
  <c r="W18" i="17"/>
  <c r="W32" i="16"/>
  <c r="W25" i="16"/>
  <c r="W11" i="16"/>
  <c r="W8" i="16"/>
  <c r="W28" i="16"/>
  <c r="W33" i="17"/>
  <c r="W12" i="17"/>
  <c r="W7" i="17"/>
  <c r="W17" i="17"/>
  <c r="W19" i="17"/>
  <c r="W6" i="17"/>
  <c r="W5" i="18"/>
  <c r="W30" i="17"/>
  <c r="W16" i="17"/>
  <c r="W14" i="17"/>
  <c r="W10" i="17"/>
  <c r="W22" i="17"/>
  <c r="W28" i="17"/>
  <c r="W24" i="17"/>
  <c r="W27" i="17"/>
  <c r="W23" i="17"/>
  <c r="W31" i="17"/>
  <c r="W11" i="17"/>
  <c r="W9" i="17"/>
  <c r="W25" i="17"/>
  <c r="W4" i="18"/>
  <c r="W4" i="17"/>
  <c r="F38" i="17"/>
  <c r="F24" i="18"/>
  <c r="F18" i="15"/>
  <c r="F27" i="16"/>
  <c r="F9" i="9"/>
  <c r="F10" i="13"/>
  <c r="F22" i="15"/>
  <c r="F30" i="18"/>
  <c r="F31" i="18"/>
  <c r="F41" i="16"/>
  <c r="F28" i="18"/>
  <c r="F21" i="17"/>
  <c r="F26" i="18"/>
  <c r="F13" i="14"/>
  <c r="F15" i="17"/>
  <c r="F27" i="18"/>
  <c r="F40" i="16"/>
  <c r="F19" i="18"/>
  <c r="F36" i="12"/>
  <c r="F9" i="12"/>
  <c r="F14" i="15"/>
  <c r="F33" i="17"/>
  <c r="F12" i="18"/>
  <c r="F20" i="10"/>
  <c r="F14" i="18"/>
  <c r="F17" i="11"/>
  <c r="F14" i="9"/>
  <c r="F25" i="18"/>
  <c r="F37" i="12"/>
  <c r="F23" i="18"/>
  <c r="F64" i="9"/>
  <c r="F62" i="9"/>
  <c r="F31" i="9"/>
  <c r="F29" i="12"/>
  <c r="F12" i="14"/>
  <c r="F4" i="15"/>
  <c r="F22" i="18"/>
  <c r="F39" i="16"/>
  <c r="F20" i="18"/>
  <c r="F37" i="17"/>
  <c r="F38" i="16"/>
  <c r="F21" i="18"/>
  <c r="F34" i="17"/>
  <c r="F13" i="18"/>
  <c r="F49" i="9"/>
  <c r="F32" i="12"/>
  <c r="F24" i="15"/>
  <c r="F35" i="17"/>
  <c r="F15" i="18"/>
  <c r="F36" i="17"/>
  <c r="F16" i="18"/>
  <c r="F21" i="10"/>
  <c r="F18" i="18"/>
  <c r="F25" i="15"/>
  <c r="F17" i="18"/>
  <c r="F18" i="10"/>
  <c r="F15" i="10"/>
  <c r="F6" i="10"/>
  <c r="F5" i="10"/>
  <c r="F12" i="10"/>
  <c r="F11" i="11"/>
  <c r="F13" i="10"/>
  <c r="F4" i="10"/>
  <c r="F10" i="11"/>
  <c r="F16" i="11"/>
  <c r="F19" i="10"/>
  <c r="F11" i="10"/>
  <c r="F8" i="10"/>
  <c r="F9" i="10"/>
  <c r="F17" i="10"/>
  <c r="F16" i="10"/>
  <c r="F10" i="10"/>
  <c r="F7" i="10"/>
  <c r="F14" i="10"/>
  <c r="F8" i="11"/>
  <c r="F15" i="11"/>
  <c r="F14" i="11"/>
  <c r="F13" i="11"/>
  <c r="F12" i="11"/>
  <c r="F9" i="11"/>
  <c r="F7" i="11"/>
  <c r="F6" i="11"/>
  <c r="F5" i="11"/>
  <c r="F4" i="11"/>
  <c r="F11" i="18"/>
  <c r="F42" i="9"/>
  <c r="F20" i="9"/>
  <c r="F15" i="9"/>
  <c r="F25" i="9"/>
  <c r="F55" i="9"/>
  <c r="F35" i="9"/>
  <c r="F48" i="9"/>
  <c r="F7" i="9"/>
  <c r="F40" i="9"/>
  <c r="F36" i="9"/>
  <c r="F4" i="9"/>
  <c r="F259" i="6"/>
  <c r="F18" i="9"/>
  <c r="F5" i="9"/>
  <c r="F54" i="9"/>
  <c r="F63" i="9"/>
  <c r="F61" i="9"/>
  <c r="F43" i="9"/>
  <c r="F45" i="9"/>
  <c r="F32" i="9"/>
  <c r="F11" i="9"/>
  <c r="F8" i="9"/>
  <c r="F59" i="9"/>
  <c r="F19" i="9"/>
  <c r="F34" i="9"/>
  <c r="F17" i="9"/>
  <c r="F12" i="9"/>
  <c r="F57" i="9"/>
  <c r="F44" i="9"/>
  <c r="F41" i="9"/>
  <c r="F33" i="9"/>
  <c r="F30" i="9"/>
  <c r="F39" i="9"/>
  <c r="F6" i="9"/>
  <c r="F23" i="9"/>
  <c r="F28" i="9"/>
  <c r="F26" i="9"/>
  <c r="F27" i="9"/>
  <c r="F24" i="9"/>
  <c r="F22" i="9"/>
  <c r="F29" i="9"/>
  <c r="F21" i="9"/>
  <c r="F47" i="9"/>
  <c r="F53" i="9"/>
  <c r="F52" i="9"/>
  <c r="F23" i="15"/>
  <c r="F32" i="16"/>
  <c r="F19" i="17"/>
  <c r="F9" i="17"/>
  <c r="F22" i="10"/>
  <c r="F58" i="9"/>
  <c r="F31" i="12"/>
  <c r="F21" i="12"/>
  <c r="F7" i="13"/>
  <c r="F10" i="14"/>
  <c r="F12" i="15"/>
  <c r="F60" i="9"/>
  <c r="F13" i="9"/>
  <c r="F46" i="9"/>
  <c r="F50" i="9"/>
  <c r="F38" i="9"/>
  <c r="F24" i="12"/>
  <c r="F30" i="12"/>
  <c r="F9" i="18"/>
  <c r="F15" i="12"/>
  <c r="F18" i="12"/>
  <c r="F6" i="12"/>
  <c r="F33" i="12"/>
  <c r="F10" i="18"/>
  <c r="F23" i="12"/>
  <c r="F34" i="12"/>
  <c r="F13" i="12"/>
  <c r="F25" i="12"/>
  <c r="F17" i="12"/>
  <c r="F16" i="12"/>
  <c r="F14" i="12"/>
  <c r="F28" i="12"/>
  <c r="F4" i="13"/>
  <c r="F8" i="14"/>
  <c r="F29" i="18"/>
  <c r="F26" i="15"/>
  <c r="F35" i="16"/>
  <c r="F18" i="16"/>
  <c r="F11" i="17"/>
  <c r="F51" i="9"/>
  <c r="F16" i="9"/>
  <c r="F56" i="9"/>
  <c r="F37" i="9"/>
  <c r="F19" i="12"/>
  <c r="F10" i="9"/>
  <c r="F35" i="12"/>
  <c r="F22" i="12"/>
  <c r="F20" i="12"/>
  <c r="F9" i="13"/>
  <c r="F9" i="14"/>
  <c r="F13" i="15"/>
  <c r="F17" i="15"/>
  <c r="F11" i="15"/>
  <c r="F12" i="16"/>
  <c r="F27" i="12"/>
  <c r="F4" i="12"/>
  <c r="F11" i="13"/>
  <c r="F6" i="13"/>
  <c r="F11" i="14"/>
  <c r="F5" i="14"/>
  <c r="F4" i="14"/>
  <c r="F19" i="15"/>
  <c r="F9" i="15"/>
  <c r="F15" i="15"/>
  <c r="F7" i="16"/>
  <c r="F9" i="16"/>
  <c r="F24" i="16"/>
  <c r="F11" i="12"/>
  <c r="F8" i="12"/>
  <c r="F7" i="12"/>
  <c r="F26" i="12"/>
  <c r="F12" i="12"/>
  <c r="F10" i="12"/>
  <c r="F8" i="13"/>
  <c r="F5" i="12"/>
  <c r="F12" i="13"/>
  <c r="F5" i="13"/>
  <c r="F8" i="18"/>
  <c r="F14" i="13"/>
  <c r="F13" i="13"/>
  <c r="F7" i="14"/>
  <c r="F7" i="18"/>
  <c r="F6" i="14"/>
  <c r="F6" i="15"/>
  <c r="F21" i="15"/>
  <c r="F8" i="15"/>
  <c r="F16" i="15"/>
  <c r="F7" i="15"/>
  <c r="F33" i="16"/>
  <c r="F36" i="16"/>
  <c r="F23" i="16"/>
  <c r="F20" i="15"/>
  <c r="F14" i="16"/>
  <c r="F15" i="16"/>
  <c r="F29" i="16"/>
  <c r="F30" i="16"/>
  <c r="F19" i="16"/>
  <c r="F13" i="17"/>
  <c r="F10" i="15"/>
  <c r="F37" i="16"/>
  <c r="F16" i="16"/>
  <c r="F4" i="16"/>
  <c r="F34" i="16"/>
  <c r="F8" i="17"/>
  <c r="F20" i="17"/>
  <c r="F17" i="17"/>
  <c r="F5" i="17"/>
  <c r="F22" i="17"/>
  <c r="F17" i="16"/>
  <c r="F25" i="16"/>
  <c r="F20" i="16"/>
  <c r="F11" i="16"/>
  <c r="F28" i="16"/>
  <c r="F7" i="17"/>
  <c r="F32" i="17"/>
  <c r="F6" i="17"/>
  <c r="F4" i="17"/>
  <c r="F4" i="18"/>
  <c r="F31" i="16"/>
  <c r="F13" i="16"/>
  <c r="F5" i="16"/>
  <c r="F6" i="16"/>
  <c r="F21" i="16"/>
  <c r="F5" i="15"/>
  <c r="F6" i="18"/>
  <c r="F10" i="16"/>
  <c r="F22" i="16"/>
  <c r="F8" i="16"/>
  <c r="F10" i="17"/>
  <c r="F29" i="17"/>
  <c r="F14" i="17"/>
  <c r="F24" i="17"/>
  <c r="F31" i="17"/>
  <c r="F25" i="17"/>
  <c r="F18" i="17"/>
  <c r="F26" i="17"/>
  <c r="F23" i="17"/>
  <c r="F5" i="18"/>
  <c r="F30" i="17"/>
  <c r="F16" i="17"/>
  <c r="F12" i="17"/>
  <c r="F27" i="17"/>
  <c r="F28" i="17"/>
  <c r="S37" i="17"/>
  <c r="V37" i="17" s="1"/>
  <c r="S21" i="18"/>
  <c r="V21" i="18" s="1"/>
  <c r="S22" i="18"/>
  <c r="V22" i="18" s="1"/>
  <c r="S39" i="16"/>
  <c r="S29" i="12"/>
  <c r="S25" i="18"/>
  <c r="S37" i="12"/>
  <c r="V37" i="12" s="1"/>
  <c r="S23" i="18"/>
  <c r="S64" i="9"/>
  <c r="S20" i="18"/>
  <c r="S22" i="10"/>
  <c r="S21" i="15"/>
  <c r="V21" i="15" s="1"/>
  <c r="S37" i="16"/>
  <c r="S37" i="9"/>
  <c r="S5" i="12"/>
  <c r="V5" i="12" s="1"/>
  <c r="S38" i="17"/>
  <c r="V38" i="17" s="1"/>
  <c r="S24" i="18"/>
  <c r="V24" i="18" s="1"/>
  <c r="S19" i="18"/>
  <c r="V19" i="18" s="1"/>
  <c r="S36" i="12"/>
  <c r="V36" i="12" s="1"/>
  <c r="S21" i="9"/>
  <c r="S31" i="9"/>
  <c r="S23" i="15"/>
  <c r="V23" i="15" s="1"/>
  <c r="S30" i="18"/>
  <c r="S31" i="18"/>
  <c r="S41" i="16"/>
  <c r="V41" i="16" s="1"/>
  <c r="S28" i="18"/>
  <c r="S21" i="17"/>
  <c r="S26" i="18"/>
  <c r="S15" i="17"/>
  <c r="S27" i="18"/>
  <c r="S40" i="16"/>
  <c r="S16" i="9"/>
  <c r="S10" i="9"/>
  <c r="S26" i="12"/>
  <c r="S13" i="13"/>
  <c r="S10" i="15"/>
  <c r="S51" i="9"/>
  <c r="S34" i="17"/>
  <c r="S13" i="18"/>
  <c r="S12" i="18"/>
  <c r="V12" i="18" s="1"/>
  <c r="S20" i="10"/>
  <c r="V20" i="10" s="1"/>
  <c r="S14" i="18"/>
  <c r="V14" i="18" s="1"/>
  <c r="S17" i="11"/>
  <c r="V17" i="11" s="1"/>
  <c r="S56" i="9"/>
  <c r="S19" i="12"/>
  <c r="S8" i="12"/>
  <c r="V8" i="12" s="1"/>
  <c r="S10" i="12"/>
  <c r="V10" i="12" s="1"/>
  <c r="S5" i="13"/>
  <c r="V5" i="13" s="1"/>
  <c r="S6" i="14"/>
  <c r="S6" i="16"/>
  <c r="S28" i="16"/>
  <c r="S15" i="18"/>
  <c r="S24" i="15"/>
  <c r="S35" i="17"/>
  <c r="S36" i="17"/>
  <c r="V36" i="17" s="1"/>
  <c r="S16" i="18"/>
  <c r="S21" i="10"/>
  <c r="S18" i="18"/>
  <c r="S25" i="15"/>
  <c r="V25" i="15" s="1"/>
  <c r="S17" i="18"/>
  <c r="S18" i="10"/>
  <c r="S15" i="10"/>
  <c r="V15" i="10" s="1"/>
  <c r="S6" i="10"/>
  <c r="V6" i="10" s="1"/>
  <c r="S5" i="10"/>
  <c r="S12" i="10"/>
  <c r="S11" i="11"/>
  <c r="V11" i="11" s="1"/>
  <c r="S13" i="10"/>
  <c r="V13" i="10" s="1"/>
  <c r="S4" i="10"/>
  <c r="S10" i="11"/>
  <c r="S16" i="11"/>
  <c r="V16" i="11" s="1"/>
  <c r="S19" i="10"/>
  <c r="V19" i="10" s="1"/>
  <c r="S11" i="10"/>
  <c r="S8" i="10"/>
  <c r="S9" i="10"/>
  <c r="V9" i="10" s="1"/>
  <c r="S17" i="10"/>
  <c r="V17" i="10" s="1"/>
  <c r="S16" i="10"/>
  <c r="S10" i="10"/>
  <c r="S7" i="10"/>
  <c r="V7" i="10" s="1"/>
  <c r="S14" i="10"/>
  <c r="V14" i="10" s="1"/>
  <c r="S8" i="11"/>
  <c r="S15" i="11"/>
  <c r="S14" i="11"/>
  <c r="V14" i="11" s="1"/>
  <c r="S13" i="11"/>
  <c r="V13" i="11" s="1"/>
  <c r="S12" i="11"/>
  <c r="S9" i="11"/>
  <c r="S7" i="11"/>
  <c r="V7" i="11" s="1"/>
  <c r="S6" i="11"/>
  <c r="V6" i="11" s="1"/>
  <c r="S5" i="11"/>
  <c r="S4" i="11"/>
  <c r="S11" i="18"/>
  <c r="S42" i="9"/>
  <c r="S20" i="9"/>
  <c r="S15" i="9"/>
  <c r="S25" i="9"/>
  <c r="S55" i="9"/>
  <c r="S35" i="9"/>
  <c r="S48" i="9"/>
  <c r="S7" i="9"/>
  <c r="S40" i="9"/>
  <c r="S36" i="9"/>
  <c r="S4" i="9"/>
  <c r="S259" i="6"/>
  <c r="S18" i="9"/>
  <c r="S5" i="9"/>
  <c r="S54" i="9"/>
  <c r="S63" i="9"/>
  <c r="S61" i="9"/>
  <c r="S43" i="9"/>
  <c r="S45" i="9"/>
  <c r="S32" i="9"/>
  <c r="S11" i="9"/>
  <c r="S8" i="9"/>
  <c r="S59" i="9"/>
  <c r="S19" i="9"/>
  <c r="S34" i="9"/>
  <c r="S17" i="9"/>
  <c r="S12" i="9"/>
  <c r="S57" i="9"/>
  <c r="S44" i="9"/>
  <c r="S41" i="9"/>
  <c r="S33" i="9"/>
  <c r="S30" i="9"/>
  <c r="S39" i="9"/>
  <c r="S6" i="9"/>
  <c r="S23" i="9"/>
  <c r="S28" i="9"/>
  <c r="S26" i="9"/>
  <c r="S27" i="9"/>
  <c r="S24" i="9"/>
  <c r="S22" i="9"/>
  <c r="S29" i="9"/>
  <c r="S62" i="9"/>
  <c r="S47" i="9"/>
  <c r="S53" i="9"/>
  <c r="S52" i="9"/>
  <c r="S9" i="12"/>
  <c r="S12" i="14"/>
  <c r="S14" i="15"/>
  <c r="V14" i="15" s="1"/>
  <c r="S18" i="15"/>
  <c r="V18" i="15" s="1"/>
  <c r="S35" i="16"/>
  <c r="S49" i="9"/>
  <c r="S58" i="9"/>
  <c r="S9" i="9"/>
  <c r="S14" i="9"/>
  <c r="S11" i="12"/>
  <c r="S7" i="12"/>
  <c r="V7" i="12" s="1"/>
  <c r="S12" i="12"/>
  <c r="S8" i="13"/>
  <c r="S12" i="13"/>
  <c r="S14" i="13"/>
  <c r="S8" i="18"/>
  <c r="V8" i="18" s="1"/>
  <c r="S7" i="14"/>
  <c r="V7" i="14" s="1"/>
  <c r="S7" i="18"/>
  <c r="V7" i="18" s="1"/>
  <c r="S6" i="15"/>
  <c r="S8" i="15"/>
  <c r="V8" i="15" s="1"/>
  <c r="S16" i="15"/>
  <c r="S4" i="16"/>
  <c r="V4" i="16" s="1"/>
  <c r="S60" i="9"/>
  <c r="S13" i="9"/>
  <c r="S46" i="9"/>
  <c r="S50" i="9"/>
  <c r="S38" i="9"/>
  <c r="S24" i="12"/>
  <c r="V24" i="12" s="1"/>
  <c r="S30" i="12"/>
  <c r="V30" i="12" s="1"/>
  <c r="S9" i="18"/>
  <c r="V9" i="18" s="1"/>
  <c r="S15" i="12"/>
  <c r="V15" i="12" s="1"/>
  <c r="S18" i="12"/>
  <c r="V18" i="12" s="1"/>
  <c r="S6" i="12"/>
  <c r="V6" i="12" s="1"/>
  <c r="S33" i="12"/>
  <c r="V33" i="12" s="1"/>
  <c r="S10" i="18"/>
  <c r="V10" i="18" s="1"/>
  <c r="S23" i="12"/>
  <c r="V23" i="12" s="1"/>
  <c r="S34" i="12"/>
  <c r="V34" i="12" s="1"/>
  <c r="S13" i="12"/>
  <c r="V13" i="12" s="1"/>
  <c r="S25" i="12"/>
  <c r="V25" i="12" s="1"/>
  <c r="S17" i="12"/>
  <c r="V17" i="12" s="1"/>
  <c r="S16" i="12"/>
  <c r="V16" i="12" s="1"/>
  <c r="S14" i="12"/>
  <c r="V14" i="12" s="1"/>
  <c r="S28" i="12"/>
  <c r="V28" i="12" s="1"/>
  <c r="S4" i="13"/>
  <c r="V4" i="13" s="1"/>
  <c r="S8" i="14"/>
  <c r="V8" i="14" s="1"/>
  <c r="S29" i="18"/>
  <c r="V29" i="18" s="1"/>
  <c r="S26" i="15"/>
  <c r="V26" i="15" s="1"/>
  <c r="S4" i="15"/>
  <c r="V4" i="15" s="1"/>
  <c r="S27" i="16"/>
  <c r="V27" i="16" s="1"/>
  <c r="S14" i="17"/>
  <c r="V14" i="17" s="1"/>
  <c r="S22" i="17"/>
  <c r="S31" i="12"/>
  <c r="V31" i="12" s="1"/>
  <c r="S35" i="12"/>
  <c r="S32" i="12"/>
  <c r="V32" i="12" s="1"/>
  <c r="S22" i="12"/>
  <c r="S21" i="12"/>
  <c r="S20" i="12"/>
  <c r="V20" i="12" s="1"/>
  <c r="S10" i="13"/>
  <c r="S9" i="13"/>
  <c r="V9" i="13" s="1"/>
  <c r="S7" i="13"/>
  <c r="S9" i="14"/>
  <c r="S10" i="14"/>
  <c r="V10" i="14" s="1"/>
  <c r="S13" i="15"/>
  <c r="S22" i="15"/>
  <c r="S17" i="15"/>
  <c r="V17" i="15" s="1"/>
  <c r="S12" i="15"/>
  <c r="V12" i="15" s="1"/>
  <c r="S11" i="15"/>
  <c r="V11" i="15" s="1"/>
  <c r="S16" i="16"/>
  <c r="V16" i="16" s="1"/>
  <c r="S34" i="16"/>
  <c r="S13" i="16"/>
  <c r="V13" i="16" s="1"/>
  <c r="S5" i="15"/>
  <c r="V5" i="15" s="1"/>
  <c r="S18" i="16"/>
  <c r="V18" i="16" s="1"/>
  <c r="S4" i="18"/>
  <c r="S4" i="17"/>
  <c r="V4" i="17" s="1"/>
  <c r="S27" i="12"/>
  <c r="V27" i="12" s="1"/>
  <c r="S4" i="12"/>
  <c r="V4" i="12" s="1"/>
  <c r="S11" i="13"/>
  <c r="V11" i="13" s="1"/>
  <c r="S6" i="13"/>
  <c r="V6" i="13" s="1"/>
  <c r="S11" i="14"/>
  <c r="V11" i="14" s="1"/>
  <c r="S5" i="14"/>
  <c r="V5" i="14" s="1"/>
  <c r="S4" i="14"/>
  <c r="V4" i="14" s="1"/>
  <c r="S19" i="15"/>
  <c r="V19" i="15" s="1"/>
  <c r="S9" i="15"/>
  <c r="V9" i="15" s="1"/>
  <c r="S15" i="15"/>
  <c r="V15" i="15" s="1"/>
  <c r="S7" i="16"/>
  <c r="V7" i="16" s="1"/>
  <c r="S9" i="16"/>
  <c r="V9" i="16" s="1"/>
  <c r="S32" i="16"/>
  <c r="V32" i="16" s="1"/>
  <c r="S7" i="15"/>
  <c r="S33" i="16"/>
  <c r="V33" i="16" s="1"/>
  <c r="S12" i="16"/>
  <c r="V12" i="16" s="1"/>
  <c r="S36" i="16"/>
  <c r="V36" i="16" s="1"/>
  <c r="S31" i="16"/>
  <c r="V31" i="16" s="1"/>
  <c r="S5" i="16"/>
  <c r="S21" i="16"/>
  <c r="V21" i="16" s="1"/>
  <c r="S10" i="16"/>
  <c r="S6" i="18"/>
  <c r="S19" i="16"/>
  <c r="V19" i="16" s="1"/>
  <c r="S19" i="17"/>
  <c r="S24" i="17"/>
  <c r="S23" i="17"/>
  <c r="V23" i="17" s="1"/>
  <c r="S20" i="15"/>
  <c r="V20" i="15" s="1"/>
  <c r="S14" i="16"/>
  <c r="V14" i="16" s="1"/>
  <c r="S15" i="16"/>
  <c r="V15" i="16" s="1"/>
  <c r="S29" i="16"/>
  <c r="V29" i="16" s="1"/>
  <c r="S25" i="16"/>
  <c r="V25" i="16" s="1"/>
  <c r="S11" i="16"/>
  <c r="V11" i="16" s="1"/>
  <c r="S28" i="17"/>
  <c r="V28" i="17" s="1"/>
  <c r="S26" i="17"/>
  <c r="V26" i="17" s="1"/>
  <c r="S23" i="16"/>
  <c r="S22" i="16"/>
  <c r="S13" i="17"/>
  <c r="V13" i="17" s="1"/>
  <c r="S17" i="17"/>
  <c r="V17" i="17" s="1"/>
  <c r="S6" i="17"/>
  <c r="V6" i="17" s="1"/>
  <c r="S11" i="17"/>
  <c r="S9" i="17"/>
  <c r="S17" i="16"/>
  <c r="V17" i="16" s="1"/>
  <c r="S30" i="16"/>
  <c r="S20" i="16"/>
  <c r="S24" i="16"/>
  <c r="V24" i="16" s="1"/>
  <c r="S8" i="17"/>
  <c r="V8" i="17" s="1"/>
  <c r="S7" i="17"/>
  <c r="S20" i="17"/>
  <c r="S10" i="17"/>
  <c r="S8" i="16"/>
  <c r="V8" i="16" s="1"/>
  <c r="S32" i="17"/>
  <c r="S5" i="17"/>
  <c r="S18" i="17"/>
  <c r="S31" i="17"/>
  <c r="V31" i="17" s="1"/>
  <c r="S25" i="17"/>
  <c r="V25" i="17" s="1"/>
  <c r="S33" i="17"/>
  <c r="V33" i="17" s="1"/>
  <c r="S12" i="17"/>
  <c r="S27" i="17"/>
  <c r="V27" i="17" s="1"/>
  <c r="S30" i="17"/>
  <c r="S5" i="18"/>
  <c r="S29" i="17"/>
  <c r="V29" i="17" s="1"/>
  <c r="S16" i="17"/>
  <c r="V16" i="17" s="1"/>
  <c r="P31" i="18"/>
  <c r="P41" i="16"/>
  <c r="P28" i="18"/>
  <c r="P15" i="17"/>
  <c r="P21" i="17"/>
  <c r="P27" i="18"/>
  <c r="P40" i="16"/>
  <c r="P30" i="18"/>
  <c r="P26" i="18"/>
  <c r="P13" i="14"/>
  <c r="P35" i="17"/>
  <c r="R35" i="17" s="1"/>
  <c r="P15" i="18"/>
  <c r="P15" i="10"/>
  <c r="P11" i="11"/>
  <c r="P16" i="11"/>
  <c r="P9" i="10"/>
  <c r="P25" i="9"/>
  <c r="P18" i="9"/>
  <c r="P11" i="9"/>
  <c r="P44" i="9"/>
  <c r="P33" i="12"/>
  <c r="P9" i="15"/>
  <c r="P37" i="17"/>
  <c r="R37" i="17" s="1"/>
  <c r="P21" i="18"/>
  <c r="P38" i="16"/>
  <c r="P38" i="17"/>
  <c r="P24" i="18"/>
  <c r="P36" i="17"/>
  <c r="P16" i="18"/>
  <c r="P18" i="18"/>
  <c r="P25" i="15"/>
  <c r="P5" i="10"/>
  <c r="P4" i="10"/>
  <c r="P11" i="10"/>
  <c r="P16" i="10"/>
  <c r="P8" i="11"/>
  <c r="P13" i="11"/>
  <c r="P6" i="11"/>
  <c r="P20" i="9"/>
  <c r="P35" i="9"/>
  <c r="P36" i="9"/>
  <c r="P54" i="9"/>
  <c r="P45" i="9"/>
  <c r="P59" i="9"/>
  <c r="P12" i="9"/>
  <c r="P33" i="9"/>
  <c r="P23" i="9"/>
  <c r="P24" i="9"/>
  <c r="P60" i="9"/>
  <c r="P30" i="12"/>
  <c r="P25" i="12"/>
  <c r="P15" i="15"/>
  <c r="P7" i="10"/>
  <c r="P15" i="11"/>
  <c r="P9" i="11"/>
  <c r="P4" i="11"/>
  <c r="P7" i="9"/>
  <c r="P61" i="9"/>
  <c r="P34" i="9"/>
  <c r="P39" i="9"/>
  <c r="P26" i="9"/>
  <c r="P29" i="9"/>
  <c r="P62" i="9"/>
  <c r="P22" i="18"/>
  <c r="P39" i="16"/>
  <c r="P37" i="9"/>
  <c r="P5" i="12"/>
  <c r="P23" i="18"/>
  <c r="P64" i="9"/>
  <c r="P20" i="18"/>
  <c r="P22" i="10"/>
  <c r="P21" i="15"/>
  <c r="P37" i="16"/>
  <c r="P24" i="16"/>
  <c r="P25" i="18"/>
  <c r="P37" i="12"/>
  <c r="P21" i="10"/>
  <c r="P17" i="18"/>
  <c r="P18" i="10"/>
  <c r="P6" i="10"/>
  <c r="P12" i="10"/>
  <c r="P13" i="10"/>
  <c r="P10" i="11"/>
  <c r="P19" i="10"/>
  <c r="P8" i="10"/>
  <c r="P17" i="10"/>
  <c r="P10" i="10"/>
  <c r="P14" i="10"/>
  <c r="P14" i="11"/>
  <c r="P12" i="11"/>
  <c r="P7" i="11"/>
  <c r="P5" i="11"/>
  <c r="P11" i="18"/>
  <c r="P42" i="9"/>
  <c r="P15" i="9"/>
  <c r="P55" i="9"/>
  <c r="P48" i="9"/>
  <c r="P40" i="9"/>
  <c r="P4" i="9"/>
  <c r="P259" i="6"/>
  <c r="P5" i="9"/>
  <c r="P63" i="9"/>
  <c r="P43" i="9"/>
  <c r="P32" i="9"/>
  <c r="P8" i="9"/>
  <c r="P19" i="9"/>
  <c r="P17" i="9"/>
  <c r="P57" i="9"/>
  <c r="P41" i="9"/>
  <c r="P30" i="9"/>
  <c r="P6" i="9"/>
  <c r="P28" i="9"/>
  <c r="P27" i="9"/>
  <c r="P22" i="9"/>
  <c r="P46" i="9"/>
  <c r="P38" i="9"/>
  <c r="P18" i="12"/>
  <c r="P34" i="12"/>
  <c r="P16" i="12"/>
  <c r="P27" i="12"/>
  <c r="P11" i="14"/>
  <c r="P15" i="16"/>
  <c r="P16" i="9"/>
  <c r="P10" i="9"/>
  <c r="P26" i="12"/>
  <c r="P13" i="13"/>
  <c r="P10" i="15"/>
  <c r="P19" i="18"/>
  <c r="P36" i="12"/>
  <c r="P51" i="9"/>
  <c r="P13" i="9"/>
  <c r="P50" i="9"/>
  <c r="P24" i="12"/>
  <c r="P9" i="18"/>
  <c r="P15" i="12"/>
  <c r="P6" i="12"/>
  <c r="P10" i="18"/>
  <c r="P23" i="12"/>
  <c r="P13" i="12"/>
  <c r="P17" i="12"/>
  <c r="P14" i="12"/>
  <c r="P11" i="13"/>
  <c r="P4" i="14"/>
  <c r="P34" i="17"/>
  <c r="P13" i="18"/>
  <c r="P12" i="18"/>
  <c r="P20" i="10"/>
  <c r="P14" i="18"/>
  <c r="P17" i="11"/>
  <c r="P56" i="9"/>
  <c r="P19" i="12"/>
  <c r="P8" i="12"/>
  <c r="P10" i="12"/>
  <c r="P5" i="13"/>
  <c r="P6" i="14"/>
  <c r="P6" i="16"/>
  <c r="P20" i="17"/>
  <c r="P47" i="9"/>
  <c r="P31" i="9"/>
  <c r="P53" i="9"/>
  <c r="P52" i="9"/>
  <c r="P29" i="12"/>
  <c r="P4" i="12"/>
  <c r="P6" i="13"/>
  <c r="P5" i="14"/>
  <c r="P19" i="15"/>
  <c r="P17" i="16"/>
  <c r="P13" i="17"/>
  <c r="P5" i="17"/>
  <c r="P21" i="9"/>
  <c r="P49" i="9"/>
  <c r="P58" i="9"/>
  <c r="P9" i="9"/>
  <c r="P14" i="9"/>
  <c r="P11" i="12"/>
  <c r="P7" i="12"/>
  <c r="P12" i="12"/>
  <c r="P8" i="13"/>
  <c r="P12" i="13"/>
  <c r="P14" i="13"/>
  <c r="P8" i="18"/>
  <c r="P7" i="18"/>
  <c r="P7" i="14"/>
  <c r="P6" i="15"/>
  <c r="P8" i="15"/>
  <c r="P16" i="15"/>
  <c r="P4" i="16"/>
  <c r="P8" i="17"/>
  <c r="P32" i="17"/>
  <c r="P28" i="12"/>
  <c r="P9" i="12"/>
  <c r="P4" i="13"/>
  <c r="P12" i="14"/>
  <c r="P8" i="14"/>
  <c r="P23" i="15"/>
  <c r="P29" i="18"/>
  <c r="P26" i="15"/>
  <c r="P14" i="15"/>
  <c r="P18" i="15"/>
  <c r="P20" i="15"/>
  <c r="P14" i="16"/>
  <c r="P29" i="16"/>
  <c r="P22" i="16"/>
  <c r="P31" i="12"/>
  <c r="P35" i="12"/>
  <c r="P32" i="12"/>
  <c r="P22" i="12"/>
  <c r="P21" i="12"/>
  <c r="P20" i="12"/>
  <c r="P10" i="13"/>
  <c r="P9" i="13"/>
  <c r="P7" i="13"/>
  <c r="P9" i="14"/>
  <c r="P10" i="14"/>
  <c r="P13" i="15"/>
  <c r="P22" i="15"/>
  <c r="P17" i="15"/>
  <c r="P12" i="15"/>
  <c r="P11" i="15"/>
  <c r="P16" i="16"/>
  <c r="P34" i="16"/>
  <c r="P13" i="16"/>
  <c r="P5" i="15"/>
  <c r="P27" i="17"/>
  <c r="P4" i="15"/>
  <c r="P7" i="16"/>
  <c r="P27" i="16"/>
  <c r="P9" i="16"/>
  <c r="P35" i="16"/>
  <c r="P20" i="16"/>
  <c r="P18" i="17"/>
  <c r="P5" i="18"/>
  <c r="P30" i="17"/>
  <c r="P7" i="15"/>
  <c r="P33" i="16"/>
  <c r="P12" i="16"/>
  <c r="P36" i="16"/>
  <c r="P31" i="16"/>
  <c r="P5" i="16"/>
  <c r="P21" i="16"/>
  <c r="P6" i="18"/>
  <c r="P10" i="16"/>
  <c r="P30" i="16"/>
  <c r="P33" i="17"/>
  <c r="P32" i="16"/>
  <c r="P19" i="16"/>
  <c r="P18" i="16"/>
  <c r="P8" i="16"/>
  <c r="P28" i="16"/>
  <c r="P16" i="17"/>
  <c r="P25" i="16"/>
  <c r="P23" i="16"/>
  <c r="P11" i="16"/>
  <c r="P7" i="17"/>
  <c r="P17" i="17"/>
  <c r="P19" i="17"/>
  <c r="P6" i="17"/>
  <c r="P28" i="17"/>
  <c r="P24" i="17"/>
  <c r="P29" i="17"/>
  <c r="P14" i="17"/>
  <c r="P10" i="17"/>
  <c r="P22" i="17"/>
  <c r="P26" i="17"/>
  <c r="P12" i="17"/>
  <c r="P23" i="17"/>
  <c r="P31" i="17"/>
  <c r="P11" i="17"/>
  <c r="P9" i="17"/>
  <c r="P25" i="17"/>
  <c r="P4" i="17"/>
  <c r="P4" i="18"/>
  <c r="AA38" i="17"/>
  <c r="AA24" i="18"/>
  <c r="AA31" i="18"/>
  <c r="AA21" i="17"/>
  <c r="AA15" i="17"/>
  <c r="AA40" i="16"/>
  <c r="AA27" i="18"/>
  <c r="AA25" i="18"/>
  <c r="AA37" i="12"/>
  <c r="AA25" i="15"/>
  <c r="AA18" i="18"/>
  <c r="AA11" i="10"/>
  <c r="AA8" i="11"/>
  <c r="AA13" i="11"/>
  <c r="AA36" i="9"/>
  <c r="AA54" i="9"/>
  <c r="AA59" i="9"/>
  <c r="AA12" i="9"/>
  <c r="AA33" i="9"/>
  <c r="AA23" i="9"/>
  <c r="AA24" i="9"/>
  <c r="AA38" i="9"/>
  <c r="AA47" i="9"/>
  <c r="AA11" i="15"/>
  <c r="AA9" i="16"/>
  <c r="AA7" i="15"/>
  <c r="AA30" i="18"/>
  <c r="AA41" i="16"/>
  <c r="AA28" i="18"/>
  <c r="AA26" i="18"/>
  <c r="AA13" i="14"/>
  <c r="AA16" i="18"/>
  <c r="AA36" i="17"/>
  <c r="AA5" i="10"/>
  <c r="AA4" i="10"/>
  <c r="AA16" i="10"/>
  <c r="AA6" i="11"/>
  <c r="AA20" i="9"/>
  <c r="AA35" i="9"/>
  <c r="AA45" i="9"/>
  <c r="AA34" i="12"/>
  <c r="AA17" i="15"/>
  <c r="AA24" i="15"/>
  <c r="AA15" i="18"/>
  <c r="AA35" i="17"/>
  <c r="AA15" i="10"/>
  <c r="AA11" i="11"/>
  <c r="AA16" i="11"/>
  <c r="AA9" i="10"/>
  <c r="AA7" i="10"/>
  <c r="AA15" i="11"/>
  <c r="AA9" i="11"/>
  <c r="AA4" i="11"/>
  <c r="AA25" i="9"/>
  <c r="AA7" i="9"/>
  <c r="AA18" i="9"/>
  <c r="AA61" i="9"/>
  <c r="AA11" i="9"/>
  <c r="AA34" i="9"/>
  <c r="AA44" i="9"/>
  <c r="AA39" i="9"/>
  <c r="AA26" i="9"/>
  <c r="AA29" i="9"/>
  <c r="AA18" i="12"/>
  <c r="AA16" i="12"/>
  <c r="AA11" i="13"/>
  <c r="AA23" i="18"/>
  <c r="AA64" i="9"/>
  <c r="AA39" i="16"/>
  <c r="AA22" i="18"/>
  <c r="AA20" i="18"/>
  <c r="AA37" i="17"/>
  <c r="AA38" i="16"/>
  <c r="AA21" i="18"/>
  <c r="AA12" i="18"/>
  <c r="AA20" i="10"/>
  <c r="AA14" i="18"/>
  <c r="AA17" i="11"/>
  <c r="AA21" i="9"/>
  <c r="AA35" i="12"/>
  <c r="AA8" i="14"/>
  <c r="AA21" i="10"/>
  <c r="AA17" i="18"/>
  <c r="AA18" i="10"/>
  <c r="AA6" i="10"/>
  <c r="AA12" i="10"/>
  <c r="AA13" i="10"/>
  <c r="AA10" i="11"/>
  <c r="AA19" i="10"/>
  <c r="AA8" i="10"/>
  <c r="AA17" i="10"/>
  <c r="AA10" i="10"/>
  <c r="AA14" i="10"/>
  <c r="AA14" i="11"/>
  <c r="AA12" i="11"/>
  <c r="AA7" i="11"/>
  <c r="AA5" i="11"/>
  <c r="AA11" i="18"/>
  <c r="AA42" i="9"/>
  <c r="AA15" i="9"/>
  <c r="AA55" i="9"/>
  <c r="AA48" i="9"/>
  <c r="AA40" i="9"/>
  <c r="AA4" i="9"/>
  <c r="AA259" i="6"/>
  <c r="AA5" i="9"/>
  <c r="AA63" i="9"/>
  <c r="AA43" i="9"/>
  <c r="AA32" i="9"/>
  <c r="AA8" i="9"/>
  <c r="AA19" i="9"/>
  <c r="AA17" i="9"/>
  <c r="AA57" i="9"/>
  <c r="AA41" i="9"/>
  <c r="AA30" i="9"/>
  <c r="AA6" i="9"/>
  <c r="AA28" i="9"/>
  <c r="AA27" i="9"/>
  <c r="AA22" i="9"/>
  <c r="AA58" i="9"/>
  <c r="AA30" i="12"/>
  <c r="AA33" i="12"/>
  <c r="AA25" i="12"/>
  <c r="AA10" i="12"/>
  <c r="AA9" i="14"/>
  <c r="AA33" i="16"/>
  <c r="AA5" i="15"/>
  <c r="AA22" i="10"/>
  <c r="AA31" i="9"/>
  <c r="AA14" i="9"/>
  <c r="AA9" i="13"/>
  <c r="AA26" i="15"/>
  <c r="AA29" i="18"/>
  <c r="AA13" i="18"/>
  <c r="AA34" i="17"/>
  <c r="AA19" i="18"/>
  <c r="AA36" i="12"/>
  <c r="AA62" i="9"/>
  <c r="AA49" i="9"/>
  <c r="AA9" i="9"/>
  <c r="AA9" i="18"/>
  <c r="AA15" i="12"/>
  <c r="AA6" i="12"/>
  <c r="AA10" i="18"/>
  <c r="AA23" i="12"/>
  <c r="AA13" i="12"/>
  <c r="AA17" i="12"/>
  <c r="AA14" i="12"/>
  <c r="AA27" i="12"/>
  <c r="AA22" i="12"/>
  <c r="AA13" i="13"/>
  <c r="AA13" i="15"/>
  <c r="AA9" i="15"/>
  <c r="AA15" i="15"/>
  <c r="AA60" i="9"/>
  <c r="AA13" i="9"/>
  <c r="AA46" i="9"/>
  <c r="AA37" i="9"/>
  <c r="AA50" i="9"/>
  <c r="AA10" i="9"/>
  <c r="AA24" i="12"/>
  <c r="AA21" i="12"/>
  <c r="AA12" i="14"/>
  <c r="AA23" i="15"/>
  <c r="AA14" i="15"/>
  <c r="AA12" i="15"/>
  <c r="AA18" i="15"/>
  <c r="AA36" i="16"/>
  <c r="AA51" i="9"/>
  <c r="AA16" i="9"/>
  <c r="AA56" i="9"/>
  <c r="AA53" i="9"/>
  <c r="AA52" i="9"/>
  <c r="AA29" i="12"/>
  <c r="AA19" i="12"/>
  <c r="AA7" i="12"/>
  <c r="AA31" i="12"/>
  <c r="AA4" i="12"/>
  <c r="AA12" i="13"/>
  <c r="AA10" i="13"/>
  <c r="AA6" i="13"/>
  <c r="AA10" i="14"/>
  <c r="AA22" i="15"/>
  <c r="AA13" i="16"/>
  <c r="AA22" i="16"/>
  <c r="AA8" i="12"/>
  <c r="AA12" i="12"/>
  <c r="AA5" i="12"/>
  <c r="AA8" i="18"/>
  <c r="AA14" i="13"/>
  <c r="AA11" i="14"/>
  <c r="AA5" i="14"/>
  <c r="AA4" i="14"/>
  <c r="AA19" i="15"/>
  <c r="AA16" i="15"/>
  <c r="AA4" i="15"/>
  <c r="AA27" i="16"/>
  <c r="AA25" i="16"/>
  <c r="AA11" i="16"/>
  <c r="AA11" i="12"/>
  <c r="AA32" i="12"/>
  <c r="AA28" i="12"/>
  <c r="AA26" i="12"/>
  <c r="AA20" i="12"/>
  <c r="AA9" i="12"/>
  <c r="AA8" i="13"/>
  <c r="AA7" i="13"/>
  <c r="AA4" i="13"/>
  <c r="AA5" i="13"/>
  <c r="AA7" i="18"/>
  <c r="AA7" i="14"/>
  <c r="AA6" i="14"/>
  <c r="AA6" i="15"/>
  <c r="AA21" i="15"/>
  <c r="AA8" i="15"/>
  <c r="AA20" i="15"/>
  <c r="AA14" i="16"/>
  <c r="AA12" i="16"/>
  <c r="AA29" i="16"/>
  <c r="AA6" i="16"/>
  <c r="AA17" i="16"/>
  <c r="AA18" i="17"/>
  <c r="AA10" i="15"/>
  <c r="AA37" i="16"/>
  <c r="AA15" i="16"/>
  <c r="AA4" i="16"/>
  <c r="AA34" i="16"/>
  <c r="AA23" i="16"/>
  <c r="AA32" i="17"/>
  <c r="AA10" i="17"/>
  <c r="AA7" i="16"/>
  <c r="AA16" i="16"/>
  <c r="AA35" i="16"/>
  <c r="AA31" i="16"/>
  <c r="AA5" i="16"/>
  <c r="AA21" i="16"/>
  <c r="AA10" i="16"/>
  <c r="AA6" i="18"/>
  <c r="AA20" i="16"/>
  <c r="AA8" i="16"/>
  <c r="AA11" i="17"/>
  <c r="AA9" i="17"/>
  <c r="AA30" i="16"/>
  <c r="AA24" i="16"/>
  <c r="AA17" i="17"/>
  <c r="AA14" i="17"/>
  <c r="AA22" i="17"/>
  <c r="AA23" i="17"/>
  <c r="AA12" i="17"/>
  <c r="AA32" i="16"/>
  <c r="AA19" i="16"/>
  <c r="AA18" i="16"/>
  <c r="AA7" i="17"/>
  <c r="AA5" i="17"/>
  <c r="AA28" i="17"/>
  <c r="AA4" i="17"/>
  <c r="AA4" i="18"/>
  <c r="AA28" i="16"/>
  <c r="AA8" i="17"/>
  <c r="AA20" i="17"/>
  <c r="AA13" i="17"/>
  <c r="AA33" i="17"/>
  <c r="AA27" i="17"/>
  <c r="AA19" i="17"/>
  <c r="AA6" i="17"/>
  <c r="AA31" i="17"/>
  <c r="AA25" i="17"/>
  <c r="AA30" i="17"/>
  <c r="AA5" i="18"/>
  <c r="AA29" i="17"/>
  <c r="AA16" i="17"/>
  <c r="AA26" i="17"/>
  <c r="AA24" i="17"/>
  <c r="M24" i="18"/>
  <c r="M38" i="17"/>
  <c r="M23" i="18"/>
  <c r="M64" i="9"/>
  <c r="M25" i="18"/>
  <c r="M37" i="12"/>
  <c r="M62" i="9"/>
  <c r="M36" i="16"/>
  <c r="M30" i="18"/>
  <c r="M31" i="18"/>
  <c r="M41" i="16"/>
  <c r="M28" i="18"/>
  <c r="M21" i="17"/>
  <c r="M13" i="14"/>
  <c r="M26" i="18"/>
  <c r="M15" i="17"/>
  <c r="M40" i="16"/>
  <c r="M27" i="18"/>
  <c r="M53" i="9"/>
  <c r="M52" i="9"/>
  <c r="M28" i="12"/>
  <c r="M34" i="17"/>
  <c r="M13" i="18"/>
  <c r="M58" i="9"/>
  <c r="M22" i="12"/>
  <c r="M19" i="18"/>
  <c r="M36" i="12"/>
  <c r="M47" i="9"/>
  <c r="M29" i="18"/>
  <c r="M26" i="15"/>
  <c r="M39" i="16"/>
  <c r="M22" i="18"/>
  <c r="M20" i="18"/>
  <c r="M37" i="17"/>
  <c r="M38" i="16"/>
  <c r="M21" i="18"/>
  <c r="M12" i="18"/>
  <c r="M20" i="10"/>
  <c r="M14" i="18"/>
  <c r="M17" i="11"/>
  <c r="M9" i="13"/>
  <c r="M13" i="15"/>
  <c r="M11" i="16"/>
  <c r="M17" i="17"/>
  <c r="M24" i="15"/>
  <c r="M35" i="17"/>
  <c r="M15" i="18"/>
  <c r="M16" i="18"/>
  <c r="M36" i="17"/>
  <c r="M21" i="10"/>
  <c r="M18" i="18"/>
  <c r="M25" i="15"/>
  <c r="M17" i="18"/>
  <c r="M18" i="10"/>
  <c r="M15" i="10"/>
  <c r="M6" i="10"/>
  <c r="M5" i="10"/>
  <c r="M12" i="10"/>
  <c r="M11" i="11"/>
  <c r="M13" i="10"/>
  <c r="M4" i="10"/>
  <c r="M10" i="11"/>
  <c r="M16" i="11"/>
  <c r="M19" i="10"/>
  <c r="M11" i="10"/>
  <c r="M8" i="10"/>
  <c r="M9" i="10"/>
  <c r="M17" i="10"/>
  <c r="M16" i="10"/>
  <c r="M10" i="10"/>
  <c r="M7" i="10"/>
  <c r="M14" i="10"/>
  <c r="M8" i="11"/>
  <c r="M15" i="11"/>
  <c r="M14" i="11"/>
  <c r="M13" i="11"/>
  <c r="M12" i="11"/>
  <c r="M9" i="11"/>
  <c r="M7" i="11"/>
  <c r="M6" i="11"/>
  <c r="M5" i="11"/>
  <c r="M4" i="11"/>
  <c r="M11" i="18"/>
  <c r="M42" i="9"/>
  <c r="M20" i="9"/>
  <c r="M15" i="9"/>
  <c r="M25" i="9"/>
  <c r="M55" i="9"/>
  <c r="M35" i="9"/>
  <c r="M48" i="9"/>
  <c r="M7" i="9"/>
  <c r="M40" i="9"/>
  <c r="M36" i="9"/>
  <c r="M4" i="9"/>
  <c r="M259" i="6"/>
  <c r="M18" i="9"/>
  <c r="M5" i="9"/>
  <c r="M54" i="9"/>
  <c r="M63" i="9"/>
  <c r="M61" i="9"/>
  <c r="M43" i="9"/>
  <c r="M45" i="9"/>
  <c r="M32" i="9"/>
  <c r="M11" i="9"/>
  <c r="M8" i="9"/>
  <c r="M59" i="9"/>
  <c r="M19" i="9"/>
  <c r="M34" i="9"/>
  <c r="M17" i="9"/>
  <c r="M12" i="9"/>
  <c r="M57" i="9"/>
  <c r="M44" i="9"/>
  <c r="M41" i="9"/>
  <c r="M33" i="9"/>
  <c r="M30" i="9"/>
  <c r="M39" i="9"/>
  <c r="M6" i="9"/>
  <c r="M23" i="9"/>
  <c r="M28" i="9"/>
  <c r="M26" i="9"/>
  <c r="M27" i="9"/>
  <c r="M24" i="9"/>
  <c r="M22" i="9"/>
  <c r="M29" i="9"/>
  <c r="M31" i="9"/>
  <c r="M29" i="12"/>
  <c r="M4" i="13"/>
  <c r="M8" i="14"/>
  <c r="M7" i="16"/>
  <c r="M22" i="10"/>
  <c r="M21" i="9"/>
  <c r="M49" i="9"/>
  <c r="M9" i="9"/>
  <c r="M14" i="9"/>
  <c r="M35" i="12"/>
  <c r="M20" i="12"/>
  <c r="M9" i="14"/>
  <c r="M17" i="15"/>
  <c r="M11" i="15"/>
  <c r="M60" i="9"/>
  <c r="M13" i="9"/>
  <c r="M46" i="9"/>
  <c r="M50" i="9"/>
  <c r="M38" i="9"/>
  <c r="M24" i="12"/>
  <c r="M30" i="12"/>
  <c r="M9" i="18"/>
  <c r="M15" i="12"/>
  <c r="M18" i="12"/>
  <c r="M6" i="12"/>
  <c r="M33" i="12"/>
  <c r="M10" i="18"/>
  <c r="M23" i="12"/>
  <c r="M34" i="12"/>
  <c r="M13" i="12"/>
  <c r="M25" i="12"/>
  <c r="M17" i="12"/>
  <c r="M16" i="12"/>
  <c r="M14" i="12"/>
  <c r="M9" i="12"/>
  <c r="M12" i="14"/>
  <c r="M23" i="15"/>
  <c r="M14" i="15"/>
  <c r="M18" i="15"/>
  <c r="M9" i="16"/>
  <c r="M51" i="9"/>
  <c r="M16" i="9"/>
  <c r="M56" i="9"/>
  <c r="M37" i="9"/>
  <c r="M19" i="12"/>
  <c r="M10" i="9"/>
  <c r="M31" i="12"/>
  <c r="M32" i="12"/>
  <c r="M21" i="12"/>
  <c r="M10" i="13"/>
  <c r="M7" i="13"/>
  <c r="M10" i="14"/>
  <c r="M22" i="15"/>
  <c r="M12" i="15"/>
  <c r="M7" i="15"/>
  <c r="M33" i="16"/>
  <c r="M25" i="16"/>
  <c r="M13" i="17"/>
  <c r="M27" i="12"/>
  <c r="M4" i="12"/>
  <c r="M11" i="13"/>
  <c r="M6" i="13"/>
  <c r="M11" i="14"/>
  <c r="M5" i="14"/>
  <c r="M4" i="14"/>
  <c r="M19" i="15"/>
  <c r="M9" i="15"/>
  <c r="M15" i="15"/>
  <c r="M4" i="15"/>
  <c r="M27" i="16"/>
  <c r="M35" i="16"/>
  <c r="M19" i="16"/>
  <c r="M6" i="17"/>
  <c r="M11" i="12"/>
  <c r="M8" i="12"/>
  <c r="M7" i="12"/>
  <c r="M26" i="12"/>
  <c r="M12" i="12"/>
  <c r="M10" i="12"/>
  <c r="M8" i="13"/>
  <c r="M5" i="12"/>
  <c r="M12" i="13"/>
  <c r="M5" i="13"/>
  <c r="M14" i="13"/>
  <c r="M8" i="18"/>
  <c r="M13" i="13"/>
  <c r="M7" i="18"/>
  <c r="M7" i="14"/>
  <c r="M6" i="14"/>
  <c r="M6" i="15"/>
  <c r="M21" i="15"/>
  <c r="M8" i="15"/>
  <c r="M16" i="15"/>
  <c r="M12" i="16"/>
  <c r="M10" i="17"/>
  <c r="M20" i="15"/>
  <c r="M14" i="16"/>
  <c r="M15" i="16"/>
  <c r="M29" i="16"/>
  <c r="M32" i="16"/>
  <c r="M18" i="16"/>
  <c r="M25" i="17"/>
  <c r="M10" i="15"/>
  <c r="M37" i="16"/>
  <c r="M16" i="16"/>
  <c r="M4" i="16"/>
  <c r="M34" i="16"/>
  <c r="M23" i="16"/>
  <c r="M17" i="16"/>
  <c r="M22" i="16"/>
  <c r="M20" i="16"/>
  <c r="M8" i="17"/>
  <c r="M7" i="17"/>
  <c r="M20" i="17"/>
  <c r="M19" i="17"/>
  <c r="M28" i="17"/>
  <c r="M26" i="17"/>
  <c r="M31" i="17"/>
  <c r="M31" i="16"/>
  <c r="M13" i="16"/>
  <c r="M5" i="16"/>
  <c r="M6" i="16"/>
  <c r="M21" i="16"/>
  <c r="M5" i="15"/>
  <c r="M10" i="16"/>
  <c r="M6" i="18"/>
  <c r="M30" i="16"/>
  <c r="M24" i="16"/>
  <c r="M28" i="16"/>
  <c r="M14" i="17"/>
  <c r="M22" i="17"/>
  <c r="M8" i="16"/>
  <c r="M32" i="17"/>
  <c r="M5" i="17"/>
  <c r="M18" i="17"/>
  <c r="M11" i="17"/>
  <c r="M9" i="17"/>
  <c r="M4" i="17"/>
  <c r="M4" i="18"/>
  <c r="M33" i="17"/>
  <c r="M24" i="17"/>
  <c r="M23" i="17"/>
  <c r="M12" i="17"/>
  <c r="M27" i="17"/>
  <c r="M5" i="18"/>
  <c r="M30" i="17"/>
  <c r="M29" i="17"/>
  <c r="M16" i="17"/>
  <c r="AC39" i="16"/>
  <c r="AC22" i="18"/>
  <c r="AC30" i="18"/>
  <c r="AC37" i="17"/>
  <c r="AC21" i="18"/>
  <c r="AC38" i="16"/>
  <c r="AC23" i="18"/>
  <c r="AC64" i="9"/>
  <c r="AC8" i="12"/>
  <c r="AC6" i="14"/>
  <c r="AC38" i="17"/>
  <c r="AC24" i="18"/>
  <c r="AC20" i="18"/>
  <c r="AC51" i="9"/>
  <c r="AC11" i="13"/>
  <c r="AC4" i="14"/>
  <c r="AC22" i="10"/>
  <c r="AC46" i="9"/>
  <c r="AC10" i="9"/>
  <c r="AC16" i="9"/>
  <c r="AC5" i="13"/>
  <c r="AC31" i="18"/>
  <c r="AC28" i="18"/>
  <c r="AC41" i="16"/>
  <c r="AC21" i="17"/>
  <c r="AC13" i="14"/>
  <c r="AC26" i="18"/>
  <c r="AC15" i="17"/>
  <c r="AC40" i="16"/>
  <c r="AC27" i="18"/>
  <c r="AC19" i="18"/>
  <c r="AC36" i="12"/>
  <c r="AC25" i="18"/>
  <c r="AC37" i="12"/>
  <c r="AC60" i="9"/>
  <c r="AC10" i="12"/>
  <c r="AC5" i="15"/>
  <c r="AC37" i="9"/>
  <c r="AC29" i="12"/>
  <c r="AC34" i="17"/>
  <c r="AC13" i="18"/>
  <c r="AC62" i="9"/>
  <c r="AC13" i="9"/>
  <c r="AC50" i="9"/>
  <c r="AC24" i="12"/>
  <c r="AC27" i="12"/>
  <c r="AC5" i="12"/>
  <c r="AC13" i="13"/>
  <c r="AC11" i="14"/>
  <c r="AC9" i="15"/>
  <c r="AC15" i="15"/>
  <c r="AC12" i="18"/>
  <c r="AC20" i="10"/>
  <c r="AC14" i="18"/>
  <c r="AC17" i="11"/>
  <c r="AC24" i="15"/>
  <c r="AC15" i="18"/>
  <c r="AC35" i="17"/>
  <c r="AC36" i="17"/>
  <c r="AC16" i="18"/>
  <c r="AC21" i="10"/>
  <c r="AC18" i="18"/>
  <c r="AC25" i="15"/>
  <c r="AC17" i="18"/>
  <c r="AC18" i="10"/>
  <c r="AC15" i="10"/>
  <c r="AC6" i="10"/>
  <c r="AC5" i="10"/>
  <c r="AC12" i="10"/>
  <c r="AC11" i="11"/>
  <c r="AC13" i="10"/>
  <c r="AC4" i="10"/>
  <c r="AC10" i="11"/>
  <c r="AC16" i="11"/>
  <c r="AC19" i="10"/>
  <c r="AC11" i="10"/>
  <c r="AC8" i="10"/>
  <c r="AC9" i="10"/>
  <c r="AC17" i="10"/>
  <c r="AC16" i="10"/>
  <c r="AC10" i="10"/>
  <c r="AC7" i="10"/>
  <c r="AC14" i="10"/>
  <c r="AC8" i="11"/>
  <c r="AC15" i="11"/>
  <c r="AC14" i="11"/>
  <c r="AC13" i="11"/>
  <c r="AC12" i="11"/>
  <c r="AC9" i="11"/>
  <c r="AC7" i="11"/>
  <c r="AC6" i="11"/>
  <c r="AC5" i="11"/>
  <c r="AC4" i="11"/>
  <c r="AC11" i="18"/>
  <c r="AC42" i="9"/>
  <c r="AC20" i="9"/>
  <c r="AC15" i="9"/>
  <c r="AC25" i="9"/>
  <c r="AC55" i="9"/>
  <c r="AC35" i="9"/>
  <c r="AC48" i="9"/>
  <c r="AC7" i="9"/>
  <c r="AC40" i="9"/>
  <c r="AC36" i="9"/>
  <c r="AC4" i="9"/>
  <c r="AC259" i="6"/>
  <c r="AC18" i="9"/>
  <c r="AC5" i="9"/>
  <c r="AC54" i="9"/>
  <c r="AC63" i="9"/>
  <c r="AC61" i="9"/>
  <c r="AC43" i="9"/>
  <c r="AC45" i="9"/>
  <c r="AC32" i="9"/>
  <c r="AC11" i="9"/>
  <c r="AC8" i="9"/>
  <c r="AC59" i="9"/>
  <c r="AC19" i="9"/>
  <c r="AC34" i="9"/>
  <c r="AC17" i="9"/>
  <c r="AC12" i="9"/>
  <c r="AC57" i="9"/>
  <c r="AC44" i="9"/>
  <c r="AC41" i="9"/>
  <c r="AC33" i="9"/>
  <c r="AC30" i="9"/>
  <c r="AC39" i="9"/>
  <c r="AC6" i="9"/>
  <c r="AC23" i="9"/>
  <c r="AC28" i="9"/>
  <c r="AC26" i="9"/>
  <c r="AC27" i="9"/>
  <c r="AC24" i="9"/>
  <c r="AC22" i="9"/>
  <c r="AC29" i="9"/>
  <c r="AC21" i="9"/>
  <c r="AC56" i="9"/>
  <c r="AC19" i="12"/>
  <c r="AC26" i="12"/>
  <c r="AC21" i="15"/>
  <c r="AC4" i="16"/>
  <c r="AC47" i="9"/>
  <c r="AC31" i="9"/>
  <c r="AC53" i="9"/>
  <c r="AC52" i="9"/>
  <c r="AC7" i="12"/>
  <c r="AC12" i="12"/>
  <c r="AC4" i="12"/>
  <c r="AC12" i="13"/>
  <c r="AC8" i="18"/>
  <c r="AC14" i="13"/>
  <c r="AC6" i="13"/>
  <c r="AC5" i="14"/>
  <c r="AC19" i="15"/>
  <c r="AC15" i="16"/>
  <c r="AC13" i="16"/>
  <c r="AC49" i="9"/>
  <c r="AC58" i="9"/>
  <c r="AC9" i="9"/>
  <c r="AC38" i="9"/>
  <c r="AC14" i="9"/>
  <c r="AC30" i="12"/>
  <c r="AC9" i="18"/>
  <c r="AC15" i="12"/>
  <c r="AC18" i="12"/>
  <c r="AC6" i="12"/>
  <c r="AC33" i="12"/>
  <c r="AC10" i="18"/>
  <c r="AC23" i="12"/>
  <c r="AC34" i="12"/>
  <c r="AC13" i="12"/>
  <c r="AC25" i="12"/>
  <c r="AC17" i="12"/>
  <c r="AC16" i="12"/>
  <c r="AC14" i="12"/>
  <c r="AC11" i="12"/>
  <c r="AC8" i="13"/>
  <c r="AC7" i="18"/>
  <c r="AC7" i="14"/>
  <c r="AC6" i="15"/>
  <c r="AC8" i="15"/>
  <c r="AC16" i="15"/>
  <c r="AC37" i="16"/>
  <c r="AC32" i="16"/>
  <c r="AC35" i="12"/>
  <c r="AC32" i="12"/>
  <c r="AC28" i="12"/>
  <c r="AC21" i="12"/>
  <c r="AC20" i="12"/>
  <c r="AC9" i="12"/>
  <c r="AC9" i="13"/>
  <c r="AC7" i="13"/>
  <c r="AC4" i="13"/>
  <c r="AC12" i="14"/>
  <c r="AC8" i="14"/>
  <c r="AC23" i="15"/>
  <c r="AC29" i="18"/>
  <c r="AC26" i="15"/>
  <c r="AC14" i="15"/>
  <c r="AC11" i="15"/>
  <c r="AC18" i="15"/>
  <c r="AC20" i="15"/>
  <c r="AC14" i="16"/>
  <c r="AC29" i="16"/>
  <c r="AC6" i="16"/>
  <c r="AC17" i="16"/>
  <c r="AC24" i="16"/>
  <c r="AC33" i="17"/>
  <c r="AC31" i="12"/>
  <c r="AC22" i="12"/>
  <c r="AC10" i="13"/>
  <c r="AC9" i="14"/>
  <c r="AC10" i="14"/>
  <c r="AC13" i="15"/>
  <c r="AC22" i="15"/>
  <c r="AC17" i="15"/>
  <c r="AC12" i="15"/>
  <c r="AC10" i="15"/>
  <c r="AC7" i="16"/>
  <c r="AC16" i="16"/>
  <c r="AC34" i="16"/>
  <c r="AC17" i="17"/>
  <c r="AC5" i="17"/>
  <c r="AC19" i="17"/>
  <c r="AC4" i="15"/>
  <c r="AC27" i="16"/>
  <c r="AC9" i="16"/>
  <c r="AC35" i="16"/>
  <c r="AC31" i="16"/>
  <c r="AC5" i="16"/>
  <c r="AC21" i="16"/>
  <c r="AC10" i="16"/>
  <c r="AC6" i="18"/>
  <c r="AC30" i="16"/>
  <c r="AC20" i="16"/>
  <c r="AC28" i="16"/>
  <c r="AC7" i="15"/>
  <c r="AC33" i="16"/>
  <c r="AC12" i="16"/>
  <c r="AC36" i="16"/>
  <c r="AC25" i="16"/>
  <c r="AC19" i="16"/>
  <c r="AC18" i="16"/>
  <c r="AC11" i="16"/>
  <c r="AC7" i="17"/>
  <c r="AC32" i="17"/>
  <c r="AC13" i="17"/>
  <c r="AC26" i="17"/>
  <c r="AC24" i="17"/>
  <c r="AC23" i="16"/>
  <c r="AC22" i="16"/>
  <c r="AC8" i="16"/>
  <c r="AC8" i="17"/>
  <c r="AC20" i="17"/>
  <c r="AC29" i="17"/>
  <c r="AC6" i="17"/>
  <c r="AC14" i="17"/>
  <c r="AC10" i="17"/>
  <c r="AC22" i="17"/>
  <c r="AC18" i="17"/>
  <c r="AC23" i="17"/>
  <c r="AC30" i="17"/>
  <c r="AC5" i="18"/>
  <c r="AC16" i="17"/>
  <c r="AC31" i="17"/>
  <c r="AC9" i="17"/>
  <c r="AC28" i="17"/>
  <c r="AC11" i="17"/>
  <c r="AC12" i="17"/>
  <c r="AC25" i="17"/>
  <c r="AC27" i="17"/>
  <c r="AC4" i="17"/>
  <c r="AC4" i="18"/>
  <c r="H15" i="17"/>
  <c r="H30" i="18"/>
  <c r="H26" i="18"/>
  <c r="H13" i="14"/>
  <c r="H31" i="18"/>
  <c r="H28" i="18"/>
  <c r="H41" i="16"/>
  <c r="H21" i="17"/>
  <c r="H40" i="16"/>
  <c r="H27" i="18"/>
  <c r="H17" i="18"/>
  <c r="H18" i="10"/>
  <c r="H12" i="10"/>
  <c r="H10" i="11"/>
  <c r="H8" i="10"/>
  <c r="H12" i="11"/>
  <c r="H5" i="11"/>
  <c r="H15" i="9"/>
  <c r="H48" i="9"/>
  <c r="H63" i="9"/>
  <c r="H19" i="9"/>
  <c r="H30" i="9"/>
  <c r="H28" i="9"/>
  <c r="H22" i="9"/>
  <c r="H24" i="18"/>
  <c r="H38" i="17"/>
  <c r="H23" i="18"/>
  <c r="H64" i="9"/>
  <c r="H21" i="10"/>
  <c r="H6" i="10"/>
  <c r="H13" i="10"/>
  <c r="H19" i="10"/>
  <c r="H17" i="10"/>
  <c r="H14" i="10"/>
  <c r="H14" i="11"/>
  <c r="H7" i="11"/>
  <c r="H11" i="18"/>
  <c r="H42" i="9"/>
  <c r="H55" i="9"/>
  <c r="H40" i="9"/>
  <c r="H5" i="9"/>
  <c r="H43" i="9"/>
  <c r="H8" i="9"/>
  <c r="H17" i="9"/>
  <c r="H41" i="9"/>
  <c r="H6" i="9"/>
  <c r="H27" i="9"/>
  <c r="H6" i="12"/>
  <c r="H14" i="12"/>
  <c r="H5" i="14"/>
  <c r="H10" i="10"/>
  <c r="H4" i="9"/>
  <c r="H259" i="6"/>
  <c r="H32" i="9"/>
  <c r="H57" i="9"/>
  <c r="H13" i="9"/>
  <c r="H24" i="12"/>
  <c r="H13" i="12"/>
  <c r="H20" i="18"/>
  <c r="H51" i="9"/>
  <c r="H7" i="14"/>
  <c r="H7" i="18"/>
  <c r="H39" i="16"/>
  <c r="H22" i="18"/>
  <c r="H37" i="17"/>
  <c r="H21" i="18"/>
  <c r="H38" i="16"/>
  <c r="H7" i="12"/>
  <c r="H8" i="18"/>
  <c r="H14" i="13"/>
  <c r="H25" i="18"/>
  <c r="H37" i="12"/>
  <c r="H24" i="15"/>
  <c r="H15" i="18"/>
  <c r="H35" i="17"/>
  <c r="H36" i="17"/>
  <c r="H16" i="18"/>
  <c r="H18" i="18"/>
  <c r="H25" i="15"/>
  <c r="H15" i="10"/>
  <c r="H5" i="10"/>
  <c r="H11" i="11"/>
  <c r="H4" i="10"/>
  <c r="H16" i="11"/>
  <c r="H11" i="10"/>
  <c r="H9" i="10"/>
  <c r="H16" i="10"/>
  <c r="H7" i="10"/>
  <c r="H8" i="11"/>
  <c r="H15" i="11"/>
  <c r="H13" i="11"/>
  <c r="H9" i="11"/>
  <c r="H6" i="11"/>
  <c r="H4" i="11"/>
  <c r="H20" i="9"/>
  <c r="H25" i="9"/>
  <c r="H35" i="9"/>
  <c r="H7" i="9"/>
  <c r="H36" i="9"/>
  <c r="H18" i="9"/>
  <c r="H54" i="9"/>
  <c r="H61" i="9"/>
  <c r="H45" i="9"/>
  <c r="H11" i="9"/>
  <c r="H59" i="9"/>
  <c r="H34" i="9"/>
  <c r="H12" i="9"/>
  <c r="H44" i="9"/>
  <c r="H33" i="9"/>
  <c r="H39" i="9"/>
  <c r="H23" i="9"/>
  <c r="H26" i="9"/>
  <c r="H24" i="9"/>
  <c r="H29" i="9"/>
  <c r="H50" i="9"/>
  <c r="H9" i="18"/>
  <c r="H15" i="12"/>
  <c r="H10" i="18"/>
  <c r="H23" i="12"/>
  <c r="H17" i="12"/>
  <c r="H4" i="12"/>
  <c r="H22" i="10"/>
  <c r="H56" i="9"/>
  <c r="H19" i="12"/>
  <c r="H8" i="13"/>
  <c r="H8" i="15"/>
  <c r="H16" i="15"/>
  <c r="H19" i="18"/>
  <c r="H36" i="12"/>
  <c r="H60" i="9"/>
  <c r="H46" i="9"/>
  <c r="H38" i="9"/>
  <c r="H30" i="12"/>
  <c r="H18" i="12"/>
  <c r="H33" i="12"/>
  <c r="H34" i="12"/>
  <c r="H25" i="12"/>
  <c r="H16" i="12"/>
  <c r="H6" i="13"/>
  <c r="H19" i="15"/>
  <c r="H29" i="16"/>
  <c r="H13" i="18"/>
  <c r="H34" i="17"/>
  <c r="H12" i="18"/>
  <c r="H20" i="10"/>
  <c r="H14" i="18"/>
  <c r="H17" i="11"/>
  <c r="H62" i="9"/>
  <c r="H16" i="9"/>
  <c r="H37" i="9"/>
  <c r="H10" i="9"/>
  <c r="H11" i="12"/>
  <c r="H12" i="12"/>
  <c r="H12" i="13"/>
  <c r="H6" i="15"/>
  <c r="H16" i="16"/>
  <c r="H6" i="18"/>
  <c r="H10" i="16"/>
  <c r="H47" i="9"/>
  <c r="H31" i="9"/>
  <c r="H53" i="9"/>
  <c r="H52" i="9"/>
  <c r="H29" i="12"/>
  <c r="H27" i="12"/>
  <c r="H11" i="13"/>
  <c r="H11" i="14"/>
  <c r="H4" i="14"/>
  <c r="H9" i="15"/>
  <c r="H15" i="15"/>
  <c r="H20" i="15"/>
  <c r="H14" i="16"/>
  <c r="H20" i="16"/>
  <c r="H21" i="9"/>
  <c r="H49" i="9"/>
  <c r="H58" i="9"/>
  <c r="H9" i="9"/>
  <c r="H14" i="9"/>
  <c r="H8" i="12"/>
  <c r="H26" i="12"/>
  <c r="H10" i="12"/>
  <c r="H5" i="12"/>
  <c r="H5" i="13"/>
  <c r="H13" i="13"/>
  <c r="H6" i="14"/>
  <c r="H21" i="15"/>
  <c r="H34" i="16"/>
  <c r="H5" i="16"/>
  <c r="H28" i="12"/>
  <c r="H9" i="12"/>
  <c r="H4" i="13"/>
  <c r="H12" i="14"/>
  <c r="H8" i="14"/>
  <c r="H23" i="15"/>
  <c r="H29" i="18"/>
  <c r="H26" i="15"/>
  <c r="H14" i="15"/>
  <c r="H18" i="15"/>
  <c r="H15" i="16"/>
  <c r="H31" i="12"/>
  <c r="H35" i="12"/>
  <c r="H32" i="12"/>
  <c r="H22" i="12"/>
  <c r="H21" i="12"/>
  <c r="H20" i="12"/>
  <c r="H10" i="13"/>
  <c r="H9" i="13"/>
  <c r="H7" i="13"/>
  <c r="H9" i="14"/>
  <c r="H10" i="14"/>
  <c r="H13" i="15"/>
  <c r="H22" i="15"/>
  <c r="H17" i="15"/>
  <c r="H12" i="15"/>
  <c r="H11" i="15"/>
  <c r="H10" i="15"/>
  <c r="H37" i="16"/>
  <c r="H4" i="16"/>
  <c r="H31" i="16"/>
  <c r="H21" i="16"/>
  <c r="H4" i="15"/>
  <c r="H7" i="16"/>
  <c r="H27" i="16"/>
  <c r="H9" i="16"/>
  <c r="H35" i="16"/>
  <c r="H17" i="16"/>
  <c r="H25" i="16"/>
  <c r="H11" i="16"/>
  <c r="H8" i="17"/>
  <c r="H7" i="17"/>
  <c r="H20" i="17"/>
  <c r="H5" i="17"/>
  <c r="H14" i="17"/>
  <c r="H7" i="15"/>
  <c r="H33" i="16"/>
  <c r="H12" i="16"/>
  <c r="H36" i="16"/>
  <c r="H13" i="16"/>
  <c r="H6" i="16"/>
  <c r="H5" i="15"/>
  <c r="H22" i="16"/>
  <c r="H28" i="16"/>
  <c r="H32" i="17"/>
  <c r="H12" i="17"/>
  <c r="H30" i="16"/>
  <c r="H32" i="16"/>
  <c r="H24" i="16"/>
  <c r="H19" i="16"/>
  <c r="H18" i="16"/>
  <c r="H8" i="16"/>
  <c r="H23" i="16"/>
  <c r="H13" i="17"/>
  <c r="H17" i="17"/>
  <c r="H18" i="17"/>
  <c r="H24" i="17"/>
  <c r="H23" i="17"/>
  <c r="H19" i="17"/>
  <c r="H6" i="17"/>
  <c r="H33" i="17"/>
  <c r="H28" i="17"/>
  <c r="H26" i="17"/>
  <c r="H10" i="17"/>
  <c r="H22" i="17"/>
  <c r="H27" i="17"/>
  <c r="H30" i="17"/>
  <c r="H5" i="18"/>
  <c r="H29" i="17"/>
  <c r="H16" i="17"/>
  <c r="H31" i="17"/>
  <c r="H11" i="17"/>
  <c r="H9" i="17"/>
  <c r="H25" i="17"/>
  <c r="H4" i="18"/>
  <c r="H4" i="17"/>
  <c r="AF38" i="17"/>
  <c r="AF24" i="18"/>
  <c r="AF28" i="18"/>
  <c r="AF41" i="16"/>
  <c r="AF26" i="18"/>
  <c r="AF13" i="14"/>
  <c r="AF12" i="18"/>
  <c r="AF20" i="10"/>
  <c r="AF18" i="10"/>
  <c r="AF12" i="10"/>
  <c r="AF10" i="11"/>
  <c r="AF10" i="10"/>
  <c r="AF5" i="11"/>
  <c r="AF15" i="9"/>
  <c r="AF48" i="9"/>
  <c r="AF32" i="9"/>
  <c r="AF19" i="9"/>
  <c r="AF14" i="12"/>
  <c r="AF30" i="18"/>
  <c r="AF62" i="9"/>
  <c r="AF32" i="12"/>
  <c r="AF12" i="14"/>
  <c r="AF31" i="18"/>
  <c r="AF21" i="17"/>
  <c r="AF15" i="17"/>
  <c r="AF40" i="16"/>
  <c r="AF27" i="18"/>
  <c r="AF14" i="18"/>
  <c r="AF17" i="11"/>
  <c r="AF17" i="18"/>
  <c r="AF8" i="10"/>
  <c r="AF12" i="11"/>
  <c r="AF4" i="9"/>
  <c r="AF259" i="6"/>
  <c r="AF63" i="9"/>
  <c r="AF57" i="9"/>
  <c r="AF30" i="9"/>
  <c r="AF28" i="9"/>
  <c r="AF22" i="9"/>
  <c r="AF6" i="12"/>
  <c r="AF25" i="18"/>
  <c r="AF37" i="12"/>
  <c r="AF21" i="10"/>
  <c r="AF6" i="10"/>
  <c r="AF13" i="10"/>
  <c r="AF19" i="10"/>
  <c r="AF17" i="10"/>
  <c r="AF14" i="10"/>
  <c r="AF14" i="11"/>
  <c r="AF7" i="11"/>
  <c r="AF11" i="18"/>
  <c r="AF42" i="9"/>
  <c r="AF55" i="9"/>
  <c r="AF40" i="9"/>
  <c r="AF5" i="9"/>
  <c r="AF43" i="9"/>
  <c r="AF8" i="9"/>
  <c r="AF17" i="9"/>
  <c r="AF41" i="9"/>
  <c r="AF6" i="9"/>
  <c r="AF27" i="9"/>
  <c r="AF21" i="9"/>
  <c r="AF9" i="9"/>
  <c r="AF14" i="9"/>
  <c r="AF13" i="12"/>
  <c r="AF23" i="18"/>
  <c r="AF64" i="9"/>
  <c r="AF39" i="16"/>
  <c r="AF22" i="18"/>
  <c r="AF20" i="18"/>
  <c r="AF37" i="17"/>
  <c r="AF38" i="16"/>
  <c r="AF21" i="18"/>
  <c r="AF34" i="17"/>
  <c r="AF13" i="18"/>
  <c r="AF31" i="9"/>
  <c r="AF9" i="12"/>
  <c r="AF14" i="15"/>
  <c r="AF18" i="15"/>
  <c r="AF24" i="15"/>
  <c r="AF15" i="18"/>
  <c r="AF35" i="17"/>
  <c r="AF36" i="17"/>
  <c r="AF16" i="18"/>
  <c r="AF25" i="15"/>
  <c r="AF18" i="18"/>
  <c r="AF15" i="10"/>
  <c r="AF5" i="10"/>
  <c r="AF11" i="11"/>
  <c r="AF4" i="10"/>
  <c r="AF16" i="11"/>
  <c r="AF11" i="10"/>
  <c r="AF9" i="10"/>
  <c r="AF16" i="10"/>
  <c r="AF7" i="10"/>
  <c r="AF8" i="11"/>
  <c r="AF15" i="11"/>
  <c r="AF13" i="11"/>
  <c r="AF9" i="11"/>
  <c r="AF6" i="11"/>
  <c r="AF4" i="11"/>
  <c r="AF20" i="9"/>
  <c r="AF25" i="9"/>
  <c r="AF35" i="9"/>
  <c r="AF7" i="9"/>
  <c r="AF36" i="9"/>
  <c r="AF18" i="9"/>
  <c r="AF54" i="9"/>
  <c r="AF61" i="9"/>
  <c r="AF45" i="9"/>
  <c r="AF11" i="9"/>
  <c r="AF59" i="9"/>
  <c r="AF34" i="9"/>
  <c r="AF12" i="9"/>
  <c r="AF44" i="9"/>
  <c r="AF33" i="9"/>
  <c r="AF39" i="9"/>
  <c r="AF23" i="9"/>
  <c r="AF26" i="9"/>
  <c r="AF24" i="9"/>
  <c r="AF29" i="9"/>
  <c r="AF49" i="9"/>
  <c r="AF9" i="18"/>
  <c r="AF15" i="12"/>
  <c r="AF10" i="18"/>
  <c r="AF23" i="12"/>
  <c r="AF17" i="12"/>
  <c r="AF10" i="13"/>
  <c r="AF22" i="15"/>
  <c r="AF5" i="18"/>
  <c r="AF30" i="17"/>
  <c r="AF22" i="10"/>
  <c r="AF47" i="9"/>
  <c r="AF53" i="9"/>
  <c r="AF52" i="9"/>
  <c r="AF21" i="12"/>
  <c r="AF7" i="13"/>
  <c r="AF23" i="15"/>
  <c r="AF4" i="15"/>
  <c r="AF27" i="16"/>
  <c r="AF19" i="18"/>
  <c r="AF36" i="12"/>
  <c r="AF58" i="9"/>
  <c r="AF38" i="9"/>
  <c r="AF30" i="12"/>
  <c r="AF18" i="12"/>
  <c r="AF33" i="12"/>
  <c r="AF34" i="12"/>
  <c r="AF25" i="12"/>
  <c r="AF16" i="12"/>
  <c r="AF11" i="12"/>
  <c r="AF31" i="12"/>
  <c r="AF10" i="14"/>
  <c r="AF12" i="15"/>
  <c r="AF10" i="15"/>
  <c r="AF28" i="17"/>
  <c r="AF25" i="17"/>
  <c r="AF60" i="9"/>
  <c r="AF13" i="9"/>
  <c r="AF46" i="9"/>
  <c r="AF50" i="9"/>
  <c r="AF10" i="9"/>
  <c r="AF24" i="12"/>
  <c r="AF35" i="12"/>
  <c r="AF28" i="12"/>
  <c r="AF20" i="12"/>
  <c r="AF9" i="13"/>
  <c r="AF4" i="13"/>
  <c r="AF8" i="14"/>
  <c r="AF26" i="15"/>
  <c r="AF29" i="18"/>
  <c r="AF11" i="15"/>
  <c r="AF35" i="16"/>
  <c r="AF51" i="9"/>
  <c r="AF16" i="9"/>
  <c r="AF56" i="9"/>
  <c r="AF37" i="9"/>
  <c r="AF29" i="12"/>
  <c r="AF19" i="12"/>
  <c r="AF22" i="12"/>
  <c r="AF9" i="14"/>
  <c r="AF13" i="15"/>
  <c r="AF17" i="15"/>
  <c r="AF12" i="16"/>
  <c r="AF12" i="17"/>
  <c r="AF8" i="12"/>
  <c r="AF7" i="12"/>
  <c r="AF27" i="12"/>
  <c r="AF12" i="12"/>
  <c r="AF10" i="12"/>
  <c r="AF4" i="12"/>
  <c r="AF5" i="12"/>
  <c r="AF12" i="13"/>
  <c r="AF11" i="13"/>
  <c r="AF8" i="18"/>
  <c r="AF14" i="13"/>
  <c r="AF13" i="13"/>
  <c r="AF6" i="13"/>
  <c r="AF11" i="14"/>
  <c r="AF5" i="14"/>
  <c r="AF4" i="14"/>
  <c r="AF19" i="15"/>
  <c r="AF9" i="15"/>
  <c r="AF15" i="15"/>
  <c r="AF9" i="16"/>
  <c r="AF32" i="17"/>
  <c r="AF26" i="12"/>
  <c r="AF8" i="13"/>
  <c r="AF5" i="13"/>
  <c r="AF7" i="18"/>
  <c r="AF7" i="14"/>
  <c r="AF6" i="14"/>
  <c r="AF6" i="15"/>
  <c r="AF21" i="15"/>
  <c r="AF8" i="15"/>
  <c r="AF16" i="15"/>
  <c r="AF7" i="15"/>
  <c r="AF33" i="16"/>
  <c r="AF36" i="16"/>
  <c r="AF30" i="16"/>
  <c r="AF23" i="16"/>
  <c r="AF8" i="16"/>
  <c r="AF20" i="15"/>
  <c r="AF14" i="16"/>
  <c r="AF15" i="16"/>
  <c r="AF29" i="16"/>
  <c r="AF22" i="16"/>
  <c r="AF22" i="17"/>
  <c r="AF7" i="16"/>
  <c r="AF37" i="16"/>
  <c r="AF16" i="16"/>
  <c r="AF4" i="16"/>
  <c r="AF34" i="16"/>
  <c r="AF24" i="16"/>
  <c r="AF31" i="16"/>
  <c r="AF13" i="16"/>
  <c r="AF5" i="16"/>
  <c r="AF6" i="16"/>
  <c r="AF21" i="16"/>
  <c r="AF5" i="15"/>
  <c r="AF6" i="18"/>
  <c r="AF10" i="16"/>
  <c r="AF17" i="16"/>
  <c r="AF20" i="16"/>
  <c r="AF18" i="17"/>
  <c r="AF29" i="17"/>
  <c r="AF32" i="16"/>
  <c r="AF25" i="16"/>
  <c r="AF19" i="16"/>
  <c r="AF18" i="16"/>
  <c r="AF11" i="16"/>
  <c r="AF5" i="17"/>
  <c r="AF33" i="17"/>
  <c r="AF28" i="16"/>
  <c r="AF8" i="17"/>
  <c r="AF7" i="17"/>
  <c r="AF20" i="17"/>
  <c r="AF13" i="17"/>
  <c r="AF17" i="17"/>
  <c r="AF19" i="17"/>
  <c r="AF26" i="17"/>
  <c r="AF6" i="17"/>
  <c r="AF14" i="17"/>
  <c r="AF10" i="17"/>
  <c r="AF11" i="17"/>
  <c r="AF27" i="17"/>
  <c r="AF4" i="18"/>
  <c r="AF4" i="17"/>
  <c r="AF24" i="17"/>
  <c r="AF23" i="17"/>
  <c r="AF31" i="17"/>
  <c r="AF9" i="17"/>
  <c r="X23" i="18"/>
  <c r="X64" i="9"/>
  <c r="X27" i="18"/>
  <c r="X40" i="16"/>
  <c r="X30" i="18"/>
  <c r="X26" i="18"/>
  <c r="X13" i="14"/>
  <c r="X21" i="17"/>
  <c r="X31" i="18"/>
  <c r="X41" i="16"/>
  <c r="X28" i="18"/>
  <c r="X15" i="17"/>
  <c r="X14" i="10"/>
  <c r="X14" i="11"/>
  <c r="X7" i="11"/>
  <c r="X11" i="18"/>
  <c r="X42" i="9"/>
  <c r="X40" i="9"/>
  <c r="X43" i="9"/>
  <c r="X17" i="9"/>
  <c r="X6" i="9"/>
  <c r="X27" i="9"/>
  <c r="X9" i="18"/>
  <c r="X15" i="12"/>
  <c r="X17" i="12"/>
  <c r="X30" i="16"/>
  <c r="X20" i="18"/>
  <c r="X24" i="18"/>
  <c r="X38" i="17"/>
  <c r="X17" i="18"/>
  <c r="X18" i="10"/>
  <c r="X12" i="10"/>
  <c r="X10" i="11"/>
  <c r="X8" i="10"/>
  <c r="X10" i="10"/>
  <c r="X12" i="11"/>
  <c r="X5" i="11"/>
  <c r="X15" i="9"/>
  <c r="X48" i="9"/>
  <c r="X4" i="9"/>
  <c r="X259" i="6"/>
  <c r="X63" i="9"/>
  <c r="X32" i="9"/>
  <c r="X19" i="9"/>
  <c r="X57" i="9"/>
  <c r="X30" i="9"/>
  <c r="X28" i="9"/>
  <c r="X22" i="9"/>
  <c r="X50" i="9"/>
  <c r="X10" i="18"/>
  <c r="X23" i="12"/>
  <c r="X21" i="10"/>
  <c r="X6" i="10"/>
  <c r="X13" i="10"/>
  <c r="X19" i="10"/>
  <c r="X17" i="10"/>
  <c r="X55" i="9"/>
  <c r="X5" i="9"/>
  <c r="X8" i="9"/>
  <c r="X41" i="9"/>
  <c r="X25" i="18"/>
  <c r="X37" i="12"/>
  <c r="X22" i="18"/>
  <c r="X39" i="16"/>
  <c r="X37" i="17"/>
  <c r="X38" i="16"/>
  <c r="X21" i="18"/>
  <c r="X56" i="9"/>
  <c r="X19" i="12"/>
  <c r="X12" i="12"/>
  <c r="X24" i="15"/>
  <c r="X15" i="18"/>
  <c r="X35" i="17"/>
  <c r="X36" i="17"/>
  <c r="X16" i="18"/>
  <c r="X18" i="18"/>
  <c r="X25" i="15"/>
  <c r="X15" i="10"/>
  <c r="X5" i="10"/>
  <c r="X11" i="11"/>
  <c r="X4" i="10"/>
  <c r="X16" i="11"/>
  <c r="X11" i="10"/>
  <c r="X9" i="10"/>
  <c r="X16" i="10"/>
  <c r="X7" i="10"/>
  <c r="X8" i="11"/>
  <c r="X15" i="11"/>
  <c r="X13" i="11"/>
  <c r="X9" i="11"/>
  <c r="X6" i="11"/>
  <c r="X4" i="11"/>
  <c r="X20" i="9"/>
  <c r="X25" i="9"/>
  <c r="X35" i="9"/>
  <c r="X7" i="9"/>
  <c r="X36" i="9"/>
  <c r="X18" i="9"/>
  <c r="X54" i="9"/>
  <c r="X61" i="9"/>
  <c r="X45" i="9"/>
  <c r="X11" i="9"/>
  <c r="X59" i="9"/>
  <c r="X34" i="9"/>
  <c r="X12" i="9"/>
  <c r="X44" i="9"/>
  <c r="X33" i="9"/>
  <c r="X39" i="9"/>
  <c r="X23" i="9"/>
  <c r="X26" i="9"/>
  <c r="X24" i="9"/>
  <c r="X29" i="9"/>
  <c r="X13" i="9"/>
  <c r="X24" i="12"/>
  <c r="X6" i="12"/>
  <c r="X13" i="12"/>
  <c r="X14" i="12"/>
  <c r="X12" i="13"/>
  <c r="X19" i="15"/>
  <c r="X22" i="10"/>
  <c r="X62" i="9"/>
  <c r="X53" i="9"/>
  <c r="X11" i="12"/>
  <c r="X4" i="13"/>
  <c r="X6" i="15"/>
  <c r="X34" i="16"/>
  <c r="X34" i="17"/>
  <c r="X13" i="18"/>
  <c r="X12" i="18"/>
  <c r="X20" i="10"/>
  <c r="X14" i="18"/>
  <c r="X17" i="11"/>
  <c r="X19" i="18"/>
  <c r="X36" i="12"/>
  <c r="X60" i="9"/>
  <c r="X46" i="9"/>
  <c r="X38" i="9"/>
  <c r="X30" i="12"/>
  <c r="X18" i="12"/>
  <c r="X33" i="12"/>
  <c r="X34" i="12"/>
  <c r="X25" i="12"/>
  <c r="X16" i="12"/>
  <c r="X7" i="12"/>
  <c r="X5" i="14"/>
  <c r="X14" i="16"/>
  <c r="X31" i="16"/>
  <c r="X51" i="9"/>
  <c r="X16" i="9"/>
  <c r="X37" i="9"/>
  <c r="X10" i="9"/>
  <c r="X28" i="12"/>
  <c r="X8" i="13"/>
  <c r="X14" i="13"/>
  <c r="X8" i="18"/>
  <c r="X7" i="14"/>
  <c r="X7" i="18"/>
  <c r="X8" i="15"/>
  <c r="X16" i="15"/>
  <c r="X47" i="9"/>
  <c r="X31" i="9"/>
  <c r="X14" i="9"/>
  <c r="X52" i="9"/>
  <c r="X29" i="12"/>
  <c r="X10" i="12"/>
  <c r="X13" i="13"/>
  <c r="X11" i="14"/>
  <c r="X4" i="14"/>
  <c r="X9" i="15"/>
  <c r="X21" i="16"/>
  <c r="X21" i="9"/>
  <c r="X49" i="9"/>
  <c r="X58" i="9"/>
  <c r="X9" i="9"/>
  <c r="X8" i="12"/>
  <c r="X26" i="12"/>
  <c r="X9" i="12"/>
  <c r="X5" i="12"/>
  <c r="X5" i="13"/>
  <c r="X6" i="14"/>
  <c r="X21" i="15"/>
  <c r="X16" i="16"/>
  <c r="X19" i="16"/>
  <c r="X32" i="12"/>
  <c r="X20" i="12"/>
  <c r="X7" i="13"/>
  <c r="X12" i="14"/>
  <c r="X8" i="14"/>
  <c r="X23" i="15"/>
  <c r="X26" i="15"/>
  <c r="X29" i="18"/>
  <c r="X14" i="15"/>
  <c r="X12" i="15"/>
  <c r="X18" i="15"/>
  <c r="X37" i="16"/>
  <c r="X15" i="16"/>
  <c r="X5" i="16"/>
  <c r="X6" i="18"/>
  <c r="X10" i="16"/>
  <c r="X20" i="16"/>
  <c r="X27" i="12"/>
  <c r="X31" i="12"/>
  <c r="X35" i="12"/>
  <c r="X4" i="12"/>
  <c r="X22" i="12"/>
  <c r="X21" i="12"/>
  <c r="X11" i="13"/>
  <c r="X10" i="13"/>
  <c r="X9" i="13"/>
  <c r="X6" i="13"/>
  <c r="X9" i="14"/>
  <c r="X10" i="14"/>
  <c r="X13" i="15"/>
  <c r="X22" i="15"/>
  <c r="X17" i="15"/>
  <c r="X11" i="15"/>
  <c r="X15" i="15"/>
  <c r="X10" i="15"/>
  <c r="X4" i="16"/>
  <c r="X4" i="15"/>
  <c r="X7" i="16"/>
  <c r="X27" i="16"/>
  <c r="X9" i="16"/>
  <c r="X35" i="16"/>
  <c r="X13" i="16"/>
  <c r="X6" i="16"/>
  <c r="X5" i="15"/>
  <c r="X17" i="16"/>
  <c r="X24" i="16"/>
  <c r="X13" i="17"/>
  <c r="X17" i="17"/>
  <c r="X5" i="17"/>
  <c r="X20" i="15"/>
  <c r="X7" i="15"/>
  <c r="X33" i="16"/>
  <c r="X12" i="16"/>
  <c r="X29" i="16"/>
  <c r="X36" i="16"/>
  <c r="X18" i="16"/>
  <c r="X8" i="17"/>
  <c r="X7" i="17"/>
  <c r="X32" i="17"/>
  <c r="X20" i="17"/>
  <c r="X6" i="17"/>
  <c r="X16" i="17"/>
  <c r="X32" i="16"/>
  <c r="X25" i="16"/>
  <c r="X11" i="16"/>
  <c r="X8" i="16"/>
  <c r="X28" i="16"/>
  <c r="X33" i="17"/>
  <c r="X23" i="16"/>
  <c r="X22" i="16"/>
  <c r="X19" i="17"/>
  <c r="X5" i="18"/>
  <c r="X30" i="17"/>
  <c r="X14" i="17"/>
  <c r="X10" i="17"/>
  <c r="X22" i="17"/>
  <c r="X24" i="17"/>
  <c r="X23" i="17"/>
  <c r="X18" i="17"/>
  <c r="X26" i="17"/>
  <c r="X29" i="17"/>
  <c r="X31" i="17"/>
  <c r="X11" i="17"/>
  <c r="X9" i="17"/>
  <c r="X25" i="17"/>
  <c r="X4" i="18"/>
  <c r="X4" i="17"/>
  <c r="X28" i="17"/>
  <c r="X12" i="17"/>
  <c r="X27" i="17"/>
  <c r="AD25" i="18"/>
  <c r="AD37" i="12"/>
  <c r="AD16" i="9"/>
  <c r="AD31" i="18"/>
  <c r="AD28" i="18"/>
  <c r="AD41" i="16"/>
  <c r="AD21" i="17"/>
  <c r="AD26" i="18"/>
  <c r="AD13" i="14"/>
  <c r="AD15" i="17"/>
  <c r="AD40" i="16"/>
  <c r="AD27" i="18"/>
  <c r="AD19" i="18"/>
  <c r="AD36" i="12"/>
  <c r="AD5" i="13"/>
  <c r="AD6" i="14"/>
  <c r="AD24" i="18"/>
  <c r="AD38" i="17"/>
  <c r="AD30" i="18"/>
  <c r="AD23" i="18"/>
  <c r="AD64" i="9"/>
  <c r="AD62" i="9"/>
  <c r="AD32" i="12"/>
  <c r="AD12" i="14"/>
  <c r="AD37" i="9"/>
  <c r="AD29" i="12"/>
  <c r="AD39" i="16"/>
  <c r="AD22" i="18"/>
  <c r="AD20" i="18"/>
  <c r="AD37" i="17"/>
  <c r="AD38" i="16"/>
  <c r="AD21" i="18"/>
  <c r="AD34" i="17"/>
  <c r="AD13" i="18"/>
  <c r="AD31" i="9"/>
  <c r="AD9" i="12"/>
  <c r="AD14" i="15"/>
  <c r="AD18" i="15"/>
  <c r="AD12" i="18"/>
  <c r="AD20" i="10"/>
  <c r="AD14" i="18"/>
  <c r="AD17" i="11"/>
  <c r="AD24" i="15"/>
  <c r="AD15" i="18"/>
  <c r="AD35" i="17"/>
  <c r="AD36" i="17"/>
  <c r="AD16" i="18"/>
  <c r="AD21" i="10"/>
  <c r="AD25" i="15"/>
  <c r="AD18" i="18"/>
  <c r="AD17" i="18"/>
  <c r="AD18" i="10"/>
  <c r="AD15" i="10"/>
  <c r="AD6" i="10"/>
  <c r="AD5" i="10"/>
  <c r="AD12" i="10"/>
  <c r="AD11" i="11"/>
  <c r="AD13" i="10"/>
  <c r="AD4" i="10"/>
  <c r="AD10" i="11"/>
  <c r="AD16" i="11"/>
  <c r="AD19" i="10"/>
  <c r="AD11" i="10"/>
  <c r="AD8" i="10"/>
  <c r="AD9" i="10"/>
  <c r="AD17" i="10"/>
  <c r="AD16" i="10"/>
  <c r="AD10" i="10"/>
  <c r="AD7" i="10"/>
  <c r="AD14" i="10"/>
  <c r="AD8" i="11"/>
  <c r="AD15" i="11"/>
  <c r="AD14" i="11"/>
  <c r="AD13" i="11"/>
  <c r="AD12" i="11"/>
  <c r="AD9" i="11"/>
  <c r="AD7" i="11"/>
  <c r="AD6" i="11"/>
  <c r="AD5" i="11"/>
  <c r="AD4" i="11"/>
  <c r="AD11" i="18"/>
  <c r="AD42" i="9"/>
  <c r="AD20" i="9"/>
  <c r="AD15" i="9"/>
  <c r="AD25" i="9"/>
  <c r="AD55" i="9"/>
  <c r="AD35" i="9"/>
  <c r="AD48" i="9"/>
  <c r="AD7" i="9"/>
  <c r="AD40" i="9"/>
  <c r="AD36" i="9"/>
  <c r="AD4" i="9"/>
  <c r="AD259" i="6"/>
  <c r="AD18" i="9"/>
  <c r="AD5" i="9"/>
  <c r="AD54" i="9"/>
  <c r="AD63" i="9"/>
  <c r="AD61" i="9"/>
  <c r="AD43" i="9"/>
  <c r="AD45" i="9"/>
  <c r="AD32" i="9"/>
  <c r="AD11" i="9"/>
  <c r="AD8" i="9"/>
  <c r="AD59" i="9"/>
  <c r="AD19" i="9"/>
  <c r="AD34" i="9"/>
  <c r="AD17" i="9"/>
  <c r="AD12" i="9"/>
  <c r="AD57" i="9"/>
  <c r="AD44" i="9"/>
  <c r="AD41" i="9"/>
  <c r="AD33" i="9"/>
  <c r="AD30" i="9"/>
  <c r="AD39" i="9"/>
  <c r="AD6" i="9"/>
  <c r="AD23" i="9"/>
  <c r="AD28" i="9"/>
  <c r="AD26" i="9"/>
  <c r="AD27" i="9"/>
  <c r="AD24" i="9"/>
  <c r="AD22" i="9"/>
  <c r="AD29" i="9"/>
  <c r="AD21" i="9"/>
  <c r="AD56" i="9"/>
  <c r="AD19" i="12"/>
  <c r="AD26" i="12"/>
  <c r="AD21" i="15"/>
  <c r="AD4" i="16"/>
  <c r="AD22" i="10"/>
  <c r="AD51" i="9"/>
  <c r="AD47" i="9"/>
  <c r="AD53" i="9"/>
  <c r="AD52" i="9"/>
  <c r="AD21" i="12"/>
  <c r="AD7" i="13"/>
  <c r="AD23" i="15"/>
  <c r="AD4" i="15"/>
  <c r="AD27" i="16"/>
  <c r="AD18" i="16"/>
  <c r="AD49" i="9"/>
  <c r="AD58" i="9"/>
  <c r="AD9" i="9"/>
  <c r="AD38" i="9"/>
  <c r="AD14" i="9"/>
  <c r="AD30" i="12"/>
  <c r="AD9" i="18"/>
  <c r="AD15" i="12"/>
  <c r="AD18" i="12"/>
  <c r="AD6" i="12"/>
  <c r="AD33" i="12"/>
  <c r="AD10" i="18"/>
  <c r="AD23" i="12"/>
  <c r="AD34" i="12"/>
  <c r="AD13" i="12"/>
  <c r="AD25" i="12"/>
  <c r="AD17" i="12"/>
  <c r="AD16" i="12"/>
  <c r="AD14" i="12"/>
  <c r="AD11" i="12"/>
  <c r="AD8" i="13"/>
  <c r="AD7" i="14"/>
  <c r="AD7" i="18"/>
  <c r="AD6" i="15"/>
  <c r="AD8" i="15"/>
  <c r="AD16" i="15"/>
  <c r="AD37" i="16"/>
  <c r="AD32" i="16"/>
  <c r="AD60" i="9"/>
  <c r="AD13" i="9"/>
  <c r="AD46" i="9"/>
  <c r="AD50" i="9"/>
  <c r="AD10" i="9"/>
  <c r="AD24" i="12"/>
  <c r="AD35" i="12"/>
  <c r="AD28" i="12"/>
  <c r="AD20" i="12"/>
  <c r="AD9" i="13"/>
  <c r="AD4" i="13"/>
  <c r="AD8" i="14"/>
  <c r="AD29" i="18"/>
  <c r="AD26" i="15"/>
  <c r="AD11" i="15"/>
  <c r="AD35" i="16"/>
  <c r="AD31" i="12"/>
  <c r="AD22" i="12"/>
  <c r="AD10" i="13"/>
  <c r="AD9" i="14"/>
  <c r="AD10" i="14"/>
  <c r="AD13" i="15"/>
  <c r="AD22" i="15"/>
  <c r="AD17" i="15"/>
  <c r="AD12" i="15"/>
  <c r="AD10" i="15"/>
  <c r="AD7" i="16"/>
  <c r="AD16" i="16"/>
  <c r="AD34" i="16"/>
  <c r="AD17" i="17"/>
  <c r="AD19" i="17"/>
  <c r="AD8" i="12"/>
  <c r="AD7" i="12"/>
  <c r="AD27" i="12"/>
  <c r="AD12" i="12"/>
  <c r="AD10" i="12"/>
  <c r="AD4" i="12"/>
  <c r="AD5" i="12"/>
  <c r="AD12" i="13"/>
  <c r="AD11" i="13"/>
  <c r="AD8" i="18"/>
  <c r="AD14" i="13"/>
  <c r="AD13" i="13"/>
  <c r="AD6" i="13"/>
  <c r="AD11" i="14"/>
  <c r="AD5" i="14"/>
  <c r="AD4" i="14"/>
  <c r="AD19" i="15"/>
  <c r="AD9" i="15"/>
  <c r="AD15" i="15"/>
  <c r="AD9" i="16"/>
  <c r="AD7" i="17"/>
  <c r="AD13" i="17"/>
  <c r="AD7" i="15"/>
  <c r="AD33" i="16"/>
  <c r="AD12" i="16"/>
  <c r="AD36" i="16"/>
  <c r="AD9" i="17"/>
  <c r="AD20" i="15"/>
  <c r="AD14" i="16"/>
  <c r="AD15" i="16"/>
  <c r="AD29" i="16"/>
  <c r="AD25" i="16"/>
  <c r="AD19" i="16"/>
  <c r="AD11" i="16"/>
  <c r="AD14" i="17"/>
  <c r="AD23" i="16"/>
  <c r="AD22" i="16"/>
  <c r="AD8" i="17"/>
  <c r="AD20" i="17"/>
  <c r="AD31" i="16"/>
  <c r="AD13" i="16"/>
  <c r="AD5" i="16"/>
  <c r="AD6" i="16"/>
  <c r="AD21" i="16"/>
  <c r="AD5" i="15"/>
  <c r="AD10" i="16"/>
  <c r="AD6" i="18"/>
  <c r="AD17" i="16"/>
  <c r="AD30" i="16"/>
  <c r="AD20" i="16"/>
  <c r="AD24" i="16"/>
  <c r="AD28" i="16"/>
  <c r="AD6" i="17"/>
  <c r="AD10" i="17"/>
  <c r="AD8" i="16"/>
  <c r="AD32" i="17"/>
  <c r="AD5" i="17"/>
  <c r="AD22" i="17"/>
  <c r="AD18" i="17"/>
  <c r="AD23" i="17"/>
  <c r="AD31" i="17"/>
  <c r="AD33" i="17"/>
  <c r="AD28" i="17"/>
  <c r="AD26" i="17"/>
  <c r="AD24" i="17"/>
  <c r="AD11" i="17"/>
  <c r="AD12" i="17"/>
  <c r="AD25" i="17"/>
  <c r="AD27" i="17"/>
  <c r="AD4" i="18"/>
  <c r="AD4" i="17"/>
  <c r="AD30" i="17"/>
  <c r="AD5" i="18"/>
  <c r="AD29" i="17"/>
  <c r="AD16" i="17"/>
  <c r="J30" i="18"/>
  <c r="J26" i="18"/>
  <c r="J13" i="14"/>
  <c r="J25" i="18"/>
  <c r="J37" i="12"/>
  <c r="J20" i="18"/>
  <c r="J31" i="18"/>
  <c r="J28" i="18"/>
  <c r="J41" i="16"/>
  <c r="J21" i="17"/>
  <c r="J15" i="17"/>
  <c r="J40" i="16"/>
  <c r="J27" i="18"/>
  <c r="J38" i="17"/>
  <c r="J24" i="18"/>
  <c r="J23" i="18"/>
  <c r="J64" i="9"/>
  <c r="J22" i="18"/>
  <c r="J39" i="16"/>
  <c r="J37" i="17"/>
  <c r="J38" i="16"/>
  <c r="J21" i="18"/>
  <c r="J34" i="17"/>
  <c r="J13" i="18"/>
  <c r="J12" i="18"/>
  <c r="J20" i="10"/>
  <c r="J14" i="18"/>
  <c r="J17" i="11"/>
  <c r="J19" i="18"/>
  <c r="J36" i="12"/>
  <c r="J22" i="10"/>
  <c r="J24" i="15"/>
  <c r="J15" i="18"/>
  <c r="J35" i="17"/>
  <c r="J36" i="17"/>
  <c r="J16" i="18"/>
  <c r="J18" i="18"/>
  <c r="J25" i="15"/>
  <c r="J15" i="10"/>
  <c r="J5" i="10"/>
  <c r="J11" i="11"/>
  <c r="J4" i="10"/>
  <c r="J16" i="11"/>
  <c r="J11" i="10"/>
  <c r="J9" i="10"/>
  <c r="J16" i="10"/>
  <c r="J7" i="10"/>
  <c r="J8" i="11"/>
  <c r="J15" i="11"/>
  <c r="J13" i="11"/>
  <c r="J9" i="11"/>
  <c r="J6" i="11"/>
  <c r="J4" i="11"/>
  <c r="J20" i="9"/>
  <c r="J25" i="9"/>
  <c r="J35" i="9"/>
  <c r="J7" i="9"/>
  <c r="J36" i="9"/>
  <c r="J18" i="9"/>
  <c r="J54" i="9"/>
  <c r="J61" i="9"/>
  <c r="J45" i="9"/>
  <c r="J11" i="9"/>
  <c r="J59" i="9"/>
  <c r="J34" i="9"/>
  <c r="J12" i="9"/>
  <c r="J21" i="10"/>
  <c r="J17" i="18"/>
  <c r="J18" i="10"/>
  <c r="J6" i="10"/>
  <c r="J12" i="10"/>
  <c r="J13" i="10"/>
  <c r="J10" i="11"/>
  <c r="J19" i="10"/>
  <c r="J8" i="10"/>
  <c r="J17" i="10"/>
  <c r="J10" i="10"/>
  <c r="J14" i="10"/>
  <c r="J14" i="11"/>
  <c r="J12" i="11"/>
  <c r="J7" i="11"/>
  <c r="J5" i="11"/>
  <c r="J11" i="18"/>
  <c r="J42" i="9"/>
  <c r="J15" i="9"/>
  <c r="J55" i="9"/>
  <c r="J48" i="9"/>
  <c r="J40" i="9"/>
  <c r="J4" i="9"/>
  <c r="J5" i="9"/>
  <c r="J63" i="9"/>
  <c r="J43" i="9"/>
  <c r="J32" i="9"/>
  <c r="J8" i="9"/>
  <c r="J19" i="9"/>
  <c r="J17" i="9"/>
  <c r="J57" i="9"/>
  <c r="J41" i="9"/>
  <c r="J30" i="9"/>
  <c r="J6" i="9"/>
  <c r="J28" i="9"/>
  <c r="J27" i="9"/>
  <c r="J22" i="9"/>
  <c r="J21" i="9"/>
  <c r="J51" i="9"/>
  <c r="J49" i="9"/>
  <c r="J16" i="9"/>
  <c r="J58" i="9"/>
  <c r="J56" i="9"/>
  <c r="J9" i="9"/>
  <c r="J37" i="9"/>
  <c r="J38" i="9"/>
  <c r="J52" i="9"/>
  <c r="J19" i="12"/>
  <c r="J24" i="12"/>
  <c r="J9" i="18"/>
  <c r="J15" i="12"/>
  <c r="J6" i="12"/>
  <c r="J10" i="18"/>
  <c r="J23" i="12"/>
  <c r="J17" i="12"/>
  <c r="J14" i="12"/>
  <c r="J8" i="12"/>
  <c r="J27" i="12"/>
  <c r="J35" i="12"/>
  <c r="J28" i="12"/>
  <c r="J12" i="12"/>
  <c r="J4" i="12"/>
  <c r="J21" i="12"/>
  <c r="J9" i="12"/>
  <c r="J5" i="12"/>
  <c r="J11" i="13"/>
  <c r="J9" i="13"/>
  <c r="J4" i="13"/>
  <c r="J8" i="18"/>
  <c r="J14" i="13"/>
  <c r="J6" i="13"/>
  <c r="J12" i="14"/>
  <c r="J11" i="14"/>
  <c r="J8" i="14"/>
  <c r="J5" i="14"/>
  <c r="J23" i="15"/>
  <c r="J4" i="14"/>
  <c r="J26" i="15"/>
  <c r="J29" i="18"/>
  <c r="J19" i="15"/>
  <c r="J14" i="15"/>
  <c r="J9" i="15"/>
  <c r="J11" i="15"/>
  <c r="J16" i="15"/>
  <c r="J10" i="15"/>
  <c r="J7" i="15"/>
  <c r="J7" i="16"/>
  <c r="J14" i="16"/>
  <c r="J27" i="16"/>
  <c r="J15" i="16"/>
  <c r="J9" i="16"/>
  <c r="J29" i="16"/>
  <c r="J35" i="16"/>
  <c r="J31" i="16"/>
  <c r="J5" i="16"/>
  <c r="J6" i="18"/>
  <c r="J10" i="16"/>
  <c r="J30" i="16"/>
  <c r="J25" i="16"/>
  <c r="J22" i="16"/>
  <c r="J24" i="16"/>
  <c r="J18" i="16"/>
  <c r="J8" i="16"/>
  <c r="J8" i="17"/>
  <c r="J32" i="17"/>
  <c r="J13" i="17"/>
  <c r="J5" i="17"/>
  <c r="J6" i="17"/>
  <c r="J33" i="17"/>
  <c r="J22" i="17"/>
  <c r="J28" i="17"/>
  <c r="J24" i="17"/>
  <c r="J30" i="17"/>
  <c r="J5" i="18"/>
  <c r="J11" i="17"/>
  <c r="J29" i="17"/>
  <c r="J25" i="17"/>
  <c r="J16" i="17"/>
  <c r="J4" i="18"/>
  <c r="J4" i="17"/>
  <c r="J44" i="9"/>
  <c r="J33" i="9"/>
  <c r="J39" i="9"/>
  <c r="J23" i="9"/>
  <c r="J26" i="9"/>
  <c r="J24" i="9"/>
  <c r="J29" i="9"/>
  <c r="J62" i="9"/>
  <c r="J60" i="9"/>
  <c r="J47" i="9"/>
  <c r="J13" i="9"/>
  <c r="J31" i="9"/>
  <c r="J46" i="9"/>
  <c r="J53" i="9"/>
  <c r="J50" i="9"/>
  <c r="J14" i="9"/>
  <c r="J29" i="12"/>
  <c r="J10" i="9"/>
  <c r="J30" i="12"/>
  <c r="J18" i="12"/>
  <c r="J33" i="12"/>
  <c r="J34" i="12"/>
  <c r="J25" i="12"/>
  <c r="J11" i="12"/>
  <c r="J7" i="12"/>
  <c r="J31" i="12"/>
  <c r="J32" i="12"/>
  <c r="J10" i="12"/>
  <c r="J22" i="12"/>
  <c r="J20" i="12"/>
  <c r="J8" i="13"/>
  <c r="J12" i="13"/>
  <c r="J10" i="13"/>
  <c r="J7" i="13"/>
  <c r="J5" i="13"/>
  <c r="J13" i="13"/>
  <c r="J9" i="14"/>
  <c r="J7" i="14"/>
  <c r="J7" i="18"/>
  <c r="J10" i="14"/>
  <c r="J6" i="14"/>
  <c r="J13" i="15"/>
  <c r="J6" i="15"/>
  <c r="J22" i="15"/>
  <c r="J21" i="15"/>
  <c r="J17" i="15"/>
  <c r="J8" i="15"/>
  <c r="J12" i="15"/>
  <c r="J18" i="15"/>
  <c r="J15" i="15"/>
  <c r="J20" i="15"/>
  <c r="J4" i="15"/>
  <c r="J37" i="16"/>
  <c r="J33" i="16"/>
  <c r="J16" i="16"/>
  <c r="J12" i="16"/>
  <c r="J4" i="16"/>
  <c r="J36" i="16"/>
  <c r="J34" i="16"/>
  <c r="J13" i="16"/>
  <c r="J6" i="16"/>
  <c r="J5" i="15"/>
  <c r="J32" i="16"/>
  <c r="J23" i="16"/>
  <c r="J20" i="16"/>
  <c r="J19" i="16"/>
  <c r="J11" i="16"/>
  <c r="J28" i="16"/>
  <c r="J7" i="17"/>
  <c r="J20" i="17"/>
  <c r="J17" i="17"/>
  <c r="J19" i="17"/>
  <c r="J14" i="17"/>
  <c r="J10" i="17"/>
  <c r="J18" i="17"/>
  <c r="J26" i="17"/>
  <c r="J23" i="17"/>
  <c r="J31" i="17"/>
  <c r="J12" i="17"/>
  <c r="J9" i="17"/>
  <c r="J27" i="17"/>
  <c r="K25" i="18"/>
  <c r="K37" i="12"/>
  <c r="K11" i="10"/>
  <c r="K6" i="11"/>
  <c r="K54" i="9"/>
  <c r="K6" i="9"/>
  <c r="K9" i="18"/>
  <c r="K15" i="12"/>
  <c r="K9" i="13"/>
  <c r="K21" i="17"/>
  <c r="K40" i="16"/>
  <c r="K27" i="18"/>
  <c r="K22" i="18"/>
  <c r="K39" i="16"/>
  <c r="K14" i="18"/>
  <c r="K17" i="11"/>
  <c r="K16" i="10"/>
  <c r="K20" i="9"/>
  <c r="K45" i="9"/>
  <c r="K21" i="9"/>
  <c r="K17" i="12"/>
  <c r="K12" i="14"/>
  <c r="K30" i="18"/>
  <c r="K26" i="18"/>
  <c r="K13" i="14"/>
  <c r="K20" i="18"/>
  <c r="K12" i="18"/>
  <c r="K20" i="10"/>
  <c r="K22" i="10"/>
  <c r="K5" i="10"/>
  <c r="K8" i="11"/>
  <c r="K35" i="9"/>
  <c r="K59" i="9"/>
  <c r="K58" i="9"/>
  <c r="K35" i="12"/>
  <c r="K23" i="15"/>
  <c r="K31" i="18"/>
  <c r="K41" i="16"/>
  <c r="K28" i="18"/>
  <c r="K15" i="17"/>
  <c r="K38" i="17"/>
  <c r="K24" i="18"/>
  <c r="K23" i="18"/>
  <c r="K64" i="9"/>
  <c r="K38" i="16"/>
  <c r="K21" i="18"/>
  <c r="K13" i="18"/>
  <c r="K34" i="17"/>
  <c r="K16" i="18"/>
  <c r="K36" i="17"/>
  <c r="K4" i="10"/>
  <c r="K13" i="11"/>
  <c r="K36" i="9"/>
  <c r="K12" i="9"/>
  <c r="K38" i="9"/>
  <c r="K21" i="12"/>
  <c r="K14" i="15"/>
  <c r="K19" i="18"/>
  <c r="K36" i="12"/>
  <c r="K24" i="15"/>
  <c r="K15" i="18"/>
  <c r="K35" i="17"/>
  <c r="K15" i="10"/>
  <c r="K11" i="11"/>
  <c r="K16" i="11"/>
  <c r="K9" i="10"/>
  <c r="K7" i="10"/>
  <c r="K15" i="11"/>
  <c r="K9" i="11"/>
  <c r="K4" i="11"/>
  <c r="K25" i="9"/>
  <c r="K7" i="9"/>
  <c r="K18" i="9"/>
  <c r="K61" i="9"/>
  <c r="K11" i="9"/>
  <c r="K34" i="9"/>
  <c r="K41" i="9"/>
  <c r="K27" i="9"/>
  <c r="K49" i="9"/>
  <c r="K9" i="9"/>
  <c r="K19" i="12"/>
  <c r="K10" i="18"/>
  <c r="K23" i="12"/>
  <c r="K8" i="12"/>
  <c r="K12" i="12"/>
  <c r="K5" i="12"/>
  <c r="K8" i="18"/>
  <c r="K14" i="13"/>
  <c r="K8" i="14"/>
  <c r="K29" i="18"/>
  <c r="K26" i="15"/>
  <c r="K11" i="15"/>
  <c r="K7" i="16"/>
  <c r="K9" i="16"/>
  <c r="K5" i="16"/>
  <c r="K25" i="16"/>
  <c r="K8" i="16"/>
  <c r="K5" i="17"/>
  <c r="K28" i="17"/>
  <c r="K29" i="17"/>
  <c r="K21" i="10"/>
  <c r="K6" i="10"/>
  <c r="K13" i="10"/>
  <c r="K19" i="10"/>
  <c r="K17" i="10"/>
  <c r="K14" i="10"/>
  <c r="K14" i="11"/>
  <c r="K7" i="11"/>
  <c r="K11" i="18"/>
  <c r="K42" i="9"/>
  <c r="K55" i="9"/>
  <c r="K40" i="9"/>
  <c r="K5" i="9"/>
  <c r="K43" i="9"/>
  <c r="K8" i="9"/>
  <c r="K17" i="9"/>
  <c r="K30" i="9"/>
  <c r="K22" i="9"/>
  <c r="K16" i="9"/>
  <c r="K37" i="9"/>
  <c r="K24" i="12"/>
  <c r="K27" i="12"/>
  <c r="K4" i="12"/>
  <c r="K11" i="13"/>
  <c r="K6" i="13"/>
  <c r="K5" i="14"/>
  <c r="K19" i="15"/>
  <c r="K16" i="15"/>
  <c r="K29" i="16"/>
  <c r="K21" i="16"/>
  <c r="K22" i="16"/>
  <c r="K8" i="17"/>
  <c r="K6" i="17"/>
  <c r="K24" i="17"/>
  <c r="K25" i="17"/>
  <c r="K10" i="15"/>
  <c r="K27" i="16"/>
  <c r="K35" i="16"/>
  <c r="K6" i="18"/>
  <c r="K10" i="16"/>
  <c r="K24" i="16"/>
  <c r="K32" i="17"/>
  <c r="K33" i="17"/>
  <c r="K5" i="18"/>
  <c r="K30" i="17"/>
  <c r="K16" i="17"/>
  <c r="K17" i="18"/>
  <c r="K18" i="10"/>
  <c r="K12" i="10"/>
  <c r="K10" i="11"/>
  <c r="K8" i="10"/>
  <c r="K10" i="10"/>
  <c r="K12" i="11"/>
  <c r="K5" i="11"/>
  <c r="K15" i="9"/>
  <c r="K48" i="9"/>
  <c r="K4" i="9"/>
  <c r="K63" i="9"/>
  <c r="K32" i="9"/>
  <c r="K19" i="9"/>
  <c r="K57" i="9"/>
  <c r="K28" i="9"/>
  <c r="K51" i="9"/>
  <c r="K56" i="9"/>
  <c r="K52" i="9"/>
  <c r="K6" i="12"/>
  <c r="K14" i="12"/>
  <c r="K28" i="12"/>
  <c r="K9" i="12"/>
  <c r="K4" i="13"/>
  <c r="K11" i="14"/>
  <c r="K4" i="14"/>
  <c r="K9" i="15"/>
  <c r="K7" i="15"/>
  <c r="K15" i="16"/>
  <c r="K31" i="16"/>
  <c r="K30" i="16"/>
  <c r="K18" i="16"/>
  <c r="K13" i="17"/>
  <c r="K22" i="17"/>
  <c r="K11" i="17"/>
  <c r="K4" i="17"/>
  <c r="K4" i="18"/>
  <c r="K33" i="9"/>
  <c r="K23" i="9"/>
  <c r="K24" i="9"/>
  <c r="K62" i="9"/>
  <c r="K47" i="9"/>
  <c r="K31" i="9"/>
  <c r="K53" i="9"/>
  <c r="K14" i="9"/>
  <c r="K10" i="9"/>
  <c r="K18" i="12"/>
  <c r="K34" i="12"/>
  <c r="K16" i="12"/>
  <c r="K7" i="12"/>
  <c r="K32" i="12"/>
  <c r="K10" i="12"/>
  <c r="K12" i="13"/>
  <c r="K7" i="13"/>
  <c r="K13" i="13"/>
  <c r="K7" i="14"/>
  <c r="K7" i="18"/>
  <c r="K6" i="14"/>
  <c r="K6" i="15"/>
  <c r="K21" i="15"/>
  <c r="K8" i="15"/>
  <c r="K18" i="15"/>
  <c r="K20" i="15"/>
  <c r="K37" i="16"/>
  <c r="K16" i="16"/>
  <c r="K4" i="16"/>
  <c r="K34" i="16"/>
  <c r="K6" i="16"/>
  <c r="K17" i="16"/>
  <c r="K23" i="16"/>
  <c r="K19" i="16"/>
  <c r="K28" i="16"/>
  <c r="K20" i="17"/>
  <c r="K19" i="17"/>
  <c r="K10" i="17"/>
  <c r="K26" i="17"/>
  <c r="K31" i="17"/>
  <c r="K9" i="17"/>
  <c r="K44" i="9"/>
  <c r="K39" i="9"/>
  <c r="K26" i="9"/>
  <c r="K29" i="9"/>
  <c r="K60" i="9"/>
  <c r="K13" i="9"/>
  <c r="K46" i="9"/>
  <c r="K50" i="9"/>
  <c r="K29" i="12"/>
  <c r="K30" i="12"/>
  <c r="K33" i="12"/>
  <c r="K11" i="12"/>
  <c r="K31" i="12"/>
  <c r="K26" i="12"/>
  <c r="K22" i="12"/>
  <c r="K8" i="13"/>
  <c r="K10" i="13"/>
  <c r="K5" i="13"/>
  <c r="K9" i="14"/>
  <c r="K10" i="14"/>
  <c r="K13" i="15"/>
  <c r="K22" i="15"/>
  <c r="K17" i="15"/>
  <c r="K12" i="15"/>
  <c r="K15" i="15"/>
  <c r="K4" i="15"/>
  <c r="K33" i="16"/>
  <c r="K12" i="16"/>
  <c r="K36" i="16"/>
  <c r="K13" i="16"/>
  <c r="K5" i="15"/>
  <c r="K32" i="16"/>
  <c r="K20" i="16"/>
  <c r="K11" i="16"/>
  <c r="K7" i="17"/>
  <c r="K17" i="17"/>
  <c r="K14" i="17"/>
  <c r="K18" i="17"/>
  <c r="K23" i="17"/>
  <c r="K12" i="17"/>
  <c r="K27" i="17"/>
  <c r="O26" i="16"/>
  <c r="M26" i="16"/>
  <c r="K26" i="16"/>
  <c r="J26" i="16"/>
  <c r="S26" i="16"/>
  <c r="X26" i="16"/>
  <c r="AD26" i="16"/>
  <c r="E26" i="16"/>
  <c r="P26" i="16"/>
  <c r="AA26" i="16"/>
  <c r="Z26" i="16"/>
  <c r="W26" i="16"/>
  <c r="AC26" i="16"/>
  <c r="F26" i="16"/>
  <c r="H26" i="16"/>
  <c r="T26" i="16"/>
  <c r="L26" i="16"/>
  <c r="G26" i="16"/>
  <c r="Y59" i="6"/>
  <c r="J120" i="6"/>
  <c r="J120" i="8" s="1"/>
  <c r="K127" i="6"/>
  <c r="K127" i="8" s="1"/>
  <c r="N127" i="8" s="1"/>
  <c r="V59" i="6"/>
  <c r="AB59" i="6"/>
  <c r="I59" i="6"/>
  <c r="R105" i="6"/>
  <c r="R78" i="6"/>
  <c r="R114" i="6"/>
  <c r="R110" i="6"/>
  <c r="R45" i="6"/>
  <c r="R17" i="6"/>
  <c r="R235" i="6"/>
  <c r="R128" i="6"/>
  <c r="R8" i="6"/>
  <c r="R109" i="6"/>
  <c r="R13" i="6"/>
  <c r="R59" i="6"/>
  <c r="N59" i="6"/>
  <c r="AE59" i="6"/>
  <c r="R18" i="6"/>
  <c r="R140" i="6"/>
  <c r="R96" i="6"/>
  <c r="R155" i="6"/>
  <c r="R16" i="20" s="1"/>
  <c r="R64" i="6"/>
  <c r="R26" i="6"/>
  <c r="R76" i="6"/>
  <c r="R93" i="6"/>
  <c r="R46" i="6"/>
  <c r="R34" i="6"/>
  <c r="R32" i="6"/>
  <c r="K240" i="6"/>
  <c r="K240" i="8" s="1"/>
  <c r="N240" i="8" s="1"/>
  <c r="J133" i="6"/>
  <c r="J133" i="8" s="1"/>
  <c r="N133" i="8" s="1"/>
  <c r="K120" i="6"/>
  <c r="K120" i="8" s="1"/>
  <c r="K132" i="6"/>
  <c r="K132" i="8" s="1"/>
  <c r="N132" i="8" s="1"/>
  <c r="J123" i="6"/>
  <c r="J123" i="8" s="1"/>
  <c r="N123" i="8" s="1"/>
  <c r="J54" i="6"/>
  <c r="J54" i="8" s="1"/>
  <c r="N54" i="8" s="1"/>
  <c r="R16" i="6"/>
  <c r="R11" i="6"/>
  <c r="R89" i="6"/>
  <c r="R27" i="6"/>
  <c r="R221" i="6"/>
  <c r="R35" i="6"/>
  <c r="K47" i="6"/>
  <c r="K47" i="8" s="1"/>
  <c r="R6" i="6"/>
  <c r="N50" i="6"/>
  <c r="Y247" i="6"/>
  <c r="R69" i="6"/>
  <c r="Y56" i="6"/>
  <c r="R241" i="6"/>
  <c r="R183" i="6"/>
  <c r="R44" i="20" s="1"/>
  <c r="R208" i="6"/>
  <c r="R250" i="6"/>
  <c r="R217" i="6"/>
  <c r="R207" i="6"/>
  <c r="R174" i="6"/>
  <c r="R35" i="20" s="1"/>
  <c r="R198" i="6"/>
  <c r="R59" i="20" s="1"/>
  <c r="R163" i="6"/>
  <c r="R24" i="20" s="1"/>
  <c r="R82" i="6"/>
  <c r="R236" i="6"/>
  <c r="R242" i="6"/>
  <c r="R225" i="6"/>
  <c r="R229" i="6"/>
  <c r="R213" i="6"/>
  <c r="R181" i="6"/>
  <c r="R42" i="20" s="1"/>
  <c r="R179" i="6"/>
  <c r="R40" i="20" s="1"/>
  <c r="R182" i="6"/>
  <c r="R43" i="20" s="1"/>
  <c r="R156" i="6"/>
  <c r="R17" i="20" s="1"/>
  <c r="R145" i="6"/>
  <c r="R6" i="20" s="1"/>
  <c r="R185" i="6"/>
  <c r="R46" i="20" s="1"/>
  <c r="R123" i="6"/>
  <c r="R234" i="6"/>
  <c r="R152" i="6"/>
  <c r="R13" i="20" s="1"/>
  <c r="R113" i="6"/>
  <c r="R121" i="6"/>
  <c r="R138" i="6"/>
  <c r="R103" i="6"/>
  <c r="R117" i="6"/>
  <c r="R116" i="6"/>
  <c r="R90" i="6"/>
  <c r="R87" i="6"/>
  <c r="R37" i="6"/>
  <c r="R23" i="6"/>
  <c r="R30" i="6"/>
  <c r="R253" i="6"/>
  <c r="R252" i="6"/>
  <c r="R168" i="6"/>
  <c r="R29" i="20" s="1"/>
  <c r="R248" i="6"/>
  <c r="R64" i="20" s="1"/>
  <c r="R115" i="6"/>
  <c r="R83" i="6"/>
  <c r="R5" i="6"/>
  <c r="R72" i="6"/>
  <c r="R65" i="6"/>
  <c r="R14" i="6"/>
  <c r="R203" i="6"/>
  <c r="R246" i="6"/>
  <c r="R20" i="6"/>
  <c r="R153" i="6"/>
  <c r="R14" i="20" s="1"/>
  <c r="R84" i="6"/>
  <c r="R195" i="6"/>
  <c r="R56" i="20" s="1"/>
  <c r="R74" i="6"/>
  <c r="R186" i="6"/>
  <c r="R47" i="20" s="1"/>
  <c r="R136" i="6"/>
  <c r="R86" i="6"/>
  <c r="R101" i="6"/>
  <c r="R71" i="6"/>
  <c r="R68" i="6"/>
  <c r="R10" i="6"/>
  <c r="R227" i="6"/>
  <c r="R178" i="6"/>
  <c r="R39" i="20" s="1"/>
  <c r="R164" i="6"/>
  <c r="R25" i="20" s="1"/>
  <c r="R238" i="6"/>
  <c r="R216" i="6"/>
  <c r="R212" i="6"/>
  <c r="R175" i="6"/>
  <c r="R36" i="20" s="1"/>
  <c r="R151" i="6"/>
  <c r="R12" i="20" s="1"/>
  <c r="R199" i="6"/>
  <c r="R60" i="20" s="1"/>
  <c r="R243" i="6"/>
  <c r="R230" i="6"/>
  <c r="R209" i="6"/>
  <c r="R222" i="6"/>
  <c r="R211" i="6"/>
  <c r="R154" i="6"/>
  <c r="R15" i="20" s="1"/>
  <c r="R143" i="6"/>
  <c r="R4" i="20" s="1"/>
  <c r="R171" i="6"/>
  <c r="R32" i="20" s="1"/>
  <c r="R196" i="6"/>
  <c r="R57" i="20" s="1"/>
  <c r="R167" i="6"/>
  <c r="R28" i="20" s="1"/>
  <c r="R177" i="6"/>
  <c r="R38" i="20" s="1"/>
  <c r="R134" i="6"/>
  <c r="R160" i="6"/>
  <c r="R21" i="20" s="1"/>
  <c r="R142" i="6"/>
  <c r="R189" i="6"/>
  <c r="R50" i="20" s="1"/>
  <c r="R130" i="6"/>
  <c r="R107" i="6"/>
  <c r="R176" i="6"/>
  <c r="R37" i="20" s="1"/>
  <c r="R104" i="6"/>
  <c r="R73" i="6"/>
  <c r="R100" i="6"/>
  <c r="R255" i="6"/>
  <c r="R47" i="6"/>
  <c r="R77" i="6"/>
  <c r="R67" i="6"/>
  <c r="R28" i="6"/>
  <c r="R257" i="6"/>
  <c r="R215" i="6"/>
  <c r="R150" i="6"/>
  <c r="R11" i="20" s="1"/>
  <c r="R197" i="6"/>
  <c r="R58" i="20" s="1"/>
  <c r="R247" i="6"/>
  <c r="R232" i="6"/>
  <c r="R80" i="6"/>
  <c r="R127" i="6"/>
  <c r="R58" i="6"/>
  <c r="R192" i="6"/>
  <c r="R53" i="20" s="1"/>
  <c r="R102" i="6"/>
  <c r="R133" i="6"/>
  <c r="R88" i="6"/>
  <c r="R60" i="6"/>
  <c r="R21" i="6"/>
  <c r="R39" i="6"/>
  <c r="R63" i="6"/>
  <c r="R25" i="6"/>
  <c r="R51" i="6"/>
  <c r="R61" i="6"/>
  <c r="R9" i="6"/>
  <c r="R56" i="6"/>
  <c r="R36" i="6"/>
  <c r="R7" i="6"/>
  <c r="R29" i="6"/>
  <c r="R24" i="6"/>
  <c r="R165" i="6"/>
  <c r="R26" i="20" s="1"/>
  <c r="R157" i="6"/>
  <c r="R18" i="20" s="1"/>
  <c r="R240" i="6"/>
  <c r="R223" i="6"/>
  <c r="R205" i="6"/>
  <c r="R193" i="6"/>
  <c r="R54" i="20" s="1"/>
  <c r="R172" i="6"/>
  <c r="R33" i="20" s="1"/>
  <c r="R137" i="6"/>
  <c r="R233" i="6"/>
  <c r="R218" i="6"/>
  <c r="R231" i="6"/>
  <c r="R226" i="6"/>
  <c r="R206" i="6"/>
  <c r="R194" i="6"/>
  <c r="R55" i="20" s="1"/>
  <c r="R144" i="6"/>
  <c r="R5" i="20" s="1"/>
  <c r="R147" i="6"/>
  <c r="R8" i="20" s="1"/>
  <c r="R180" i="6"/>
  <c r="R41" i="20" s="1"/>
  <c r="R166" i="6"/>
  <c r="R27" i="20" s="1"/>
  <c r="R125" i="6"/>
  <c r="R98" i="6"/>
  <c r="R188" i="6"/>
  <c r="R49" i="20" s="1"/>
  <c r="R244" i="6"/>
  <c r="R131" i="6"/>
  <c r="R120" i="6"/>
  <c r="R91" i="6"/>
  <c r="R126" i="6"/>
  <c r="R112" i="6"/>
  <c r="R99" i="6"/>
  <c r="R81" i="6"/>
  <c r="R62" i="6"/>
  <c r="R70" i="6"/>
  <c r="R251" i="6"/>
  <c r="R146" i="6"/>
  <c r="R7" i="20" s="1"/>
  <c r="R210" i="6"/>
  <c r="R139" i="6"/>
  <c r="R97" i="6"/>
  <c r="R66" i="6"/>
  <c r="R170" i="6"/>
  <c r="R31" i="20" s="1"/>
  <c r="R111" i="6"/>
  <c r="R50" i="6"/>
  <c r="R40" i="6"/>
  <c r="R53" i="6"/>
  <c r="R38" i="6"/>
  <c r="R22" i="6"/>
  <c r="V6" i="6"/>
  <c r="R256" i="6"/>
  <c r="R43" i="6"/>
  <c r="R52" i="6"/>
  <c r="R12" i="6"/>
  <c r="R19" i="6"/>
  <c r="R237" i="6"/>
  <c r="R219" i="6"/>
  <c r="R129" i="6"/>
  <c r="R214" i="6"/>
  <c r="R200" i="6"/>
  <c r="R61" i="20" s="1"/>
  <c r="R249" i="6"/>
  <c r="R228" i="6"/>
  <c r="R159" i="6"/>
  <c r="R20" i="20" s="1"/>
  <c r="R184" i="6"/>
  <c r="R45" i="20" s="1"/>
  <c r="R162" i="6"/>
  <c r="R23" i="20" s="1"/>
  <c r="R132" i="6"/>
  <c r="R44" i="6"/>
  <c r="R239" i="6"/>
  <c r="R224" i="6"/>
  <c r="R220" i="6"/>
  <c r="R204" i="6"/>
  <c r="R187" i="6"/>
  <c r="R48" i="20" s="1"/>
  <c r="R202" i="6"/>
  <c r="R63" i="20" s="1"/>
  <c r="R158" i="6"/>
  <c r="R19" i="20" s="1"/>
  <c r="R169" i="6"/>
  <c r="R30" i="20" s="1"/>
  <c r="R161" i="6"/>
  <c r="R22" i="20" s="1"/>
  <c r="R141" i="6"/>
  <c r="R48" i="6"/>
  <c r="R190" i="6"/>
  <c r="R51" i="20" s="1"/>
  <c r="R122" i="6"/>
  <c r="R124" i="6"/>
  <c r="R149" i="6"/>
  <c r="R10" i="20" s="1"/>
  <c r="R106" i="6"/>
  <c r="R79" i="6"/>
  <c r="R118" i="6"/>
  <c r="R108" i="6"/>
  <c r="R75" i="6"/>
  <c r="R135" i="6"/>
  <c r="R95" i="6"/>
  <c r="R85" i="6"/>
  <c r="R55" i="6"/>
  <c r="R15" i="6"/>
  <c r="R54" i="6"/>
  <c r="R57" i="6"/>
  <c r="R41" i="6"/>
  <c r="Y78" i="6"/>
  <c r="Y34" i="6"/>
  <c r="Y7" i="6"/>
  <c r="R173" i="6"/>
  <c r="R34" i="20" s="1"/>
  <c r="R254" i="6"/>
  <c r="R245" i="6"/>
  <c r="R148" i="6"/>
  <c r="R9" i="20" s="1"/>
  <c r="R201" i="6"/>
  <c r="R62" i="20" s="1"/>
  <c r="R191" i="6"/>
  <c r="R52" i="20" s="1"/>
  <c r="R92" i="6"/>
  <c r="R119" i="6"/>
  <c r="R94" i="6"/>
  <c r="R49" i="6"/>
  <c r="R42" i="6"/>
  <c r="R4" i="6"/>
  <c r="R31" i="6"/>
  <c r="R33" i="6"/>
  <c r="V136" i="6"/>
  <c r="V88" i="6"/>
  <c r="V112" i="6"/>
  <c r="V244" i="6"/>
  <c r="V256" i="6"/>
  <c r="V246" i="6"/>
  <c r="V247" i="6"/>
  <c r="V248" i="6"/>
  <c r="V64" i="20" s="1"/>
  <c r="V170" i="6"/>
  <c r="V31" i="20" s="1"/>
  <c r="V155" i="6"/>
  <c r="V16" i="20" s="1"/>
  <c r="V77" i="6"/>
  <c r="V232" i="6"/>
  <c r="V195" i="6"/>
  <c r="V56" i="20" s="1"/>
  <c r="V101" i="6"/>
  <c r="V243" i="6"/>
  <c r="V239" i="6"/>
  <c r="V230" i="6"/>
  <c r="V224" i="6"/>
  <c r="V209" i="6"/>
  <c r="V220" i="6"/>
  <c r="V222" i="6"/>
  <c r="V211" i="6"/>
  <c r="V204" i="6"/>
  <c r="V154" i="6"/>
  <c r="V15" i="20" s="1"/>
  <c r="V187" i="6"/>
  <c r="V48" i="20" s="1"/>
  <c r="V143" i="6"/>
  <c r="V4" i="20" s="1"/>
  <c r="V202" i="6"/>
  <c r="V63" i="20" s="1"/>
  <c r="V171" i="6"/>
  <c r="V32" i="20" s="1"/>
  <c r="V158" i="6"/>
  <c r="V19" i="20" s="1"/>
  <c r="V196" i="6"/>
  <c r="V57" i="20" s="1"/>
  <c r="V169" i="6"/>
  <c r="V30" i="20" s="1"/>
  <c r="V167" i="6"/>
  <c r="V28" i="20" s="1"/>
  <c r="V161" i="6"/>
  <c r="V22" i="20" s="1"/>
  <c r="V192" i="6"/>
  <c r="V53" i="20" s="1"/>
  <c r="V81" i="6"/>
  <c r="V252" i="6"/>
  <c r="V251" i="6"/>
  <c r="V133" i="6"/>
  <c r="V190" i="6"/>
  <c r="V51" i="20" s="1"/>
  <c r="V115" i="6"/>
  <c r="V39" i="6"/>
  <c r="V242" i="6"/>
  <c r="V233" i="6"/>
  <c r="V218" i="6"/>
  <c r="V225" i="6"/>
  <c r="V231" i="6"/>
  <c r="V229" i="6"/>
  <c r="V226" i="6"/>
  <c r="V213" i="6"/>
  <c r="V206" i="6"/>
  <c r="V181" i="6"/>
  <c r="V42" i="20" s="1"/>
  <c r="V194" i="6"/>
  <c r="V55" i="20" s="1"/>
  <c r="V179" i="6"/>
  <c r="V40" i="20" s="1"/>
  <c r="V144" i="6"/>
  <c r="V5" i="20" s="1"/>
  <c r="V182" i="6"/>
  <c r="V43" i="20" s="1"/>
  <c r="V147" i="6"/>
  <c r="V8" i="20" s="1"/>
  <c r="V156" i="6"/>
  <c r="V17" i="20" s="1"/>
  <c r="V180" i="6"/>
  <c r="V41" i="20" s="1"/>
  <c r="V145" i="6"/>
  <c r="V6" i="20" s="1"/>
  <c r="V166" i="6"/>
  <c r="V27" i="20" s="1"/>
  <c r="V201" i="6"/>
  <c r="V62" i="20" s="1"/>
  <c r="V116" i="6"/>
  <c r="V68" i="6"/>
  <c r="V153" i="6"/>
  <c r="V14" i="20" s="1"/>
  <c r="V104" i="6"/>
  <c r="V73" i="6"/>
  <c r="V199" i="6"/>
  <c r="V60" i="20" s="1"/>
  <c r="V177" i="6"/>
  <c r="V38" i="20" s="1"/>
  <c r="V125" i="6"/>
  <c r="V141" i="6"/>
  <c r="V123" i="6"/>
  <c r="V95" i="6"/>
  <c r="V17" i="6"/>
  <c r="V139" i="6"/>
  <c r="V106" i="6"/>
  <c r="V97" i="6"/>
  <c r="V79" i="6"/>
  <c r="V46" i="6"/>
  <c r="V134" i="6"/>
  <c r="V98" i="6"/>
  <c r="V76" i="6"/>
  <c r="V65" i="6"/>
  <c r="V69" i="6"/>
  <c r="V43" i="6"/>
  <c r="V26" i="6"/>
  <c r="V62" i="6"/>
  <c r="V29" i="6"/>
  <c r="V20" i="6"/>
  <c r="V50" i="6"/>
  <c r="V11" i="6"/>
  <c r="V41" i="6"/>
  <c r="V34" i="6"/>
  <c r="V15" i="6"/>
  <c r="V32" i="6"/>
  <c r="V250" i="6"/>
  <c r="V70" i="6"/>
  <c r="V249" i="6"/>
  <c r="V160" i="6"/>
  <c r="V21" i="20" s="1"/>
  <c r="V257" i="6"/>
  <c r="V254" i="6"/>
  <c r="V18" i="6"/>
  <c r="V109" i="6"/>
  <c r="V235" i="6"/>
  <c r="V236" i="6"/>
  <c r="V117" i="6"/>
  <c r="V61" i="6"/>
  <c r="V238" i="6"/>
  <c r="V240" i="6"/>
  <c r="V217" i="6"/>
  <c r="V216" i="6"/>
  <c r="V223" i="6"/>
  <c r="V228" i="6"/>
  <c r="V207" i="6"/>
  <c r="V212" i="6"/>
  <c r="V205" i="6"/>
  <c r="V159" i="6"/>
  <c r="V20" i="20" s="1"/>
  <c r="V174" i="6"/>
  <c r="V35" i="20" s="1"/>
  <c r="V175" i="6"/>
  <c r="V36" i="20" s="1"/>
  <c r="V193" i="6"/>
  <c r="V54" i="20" s="1"/>
  <c r="V184" i="6"/>
  <c r="V45" i="20" s="1"/>
  <c r="V198" i="6"/>
  <c r="V59" i="20" s="1"/>
  <c r="V151" i="6"/>
  <c r="V12" i="20" s="1"/>
  <c r="V172" i="6"/>
  <c r="V33" i="20" s="1"/>
  <c r="V162" i="6"/>
  <c r="V23" i="20" s="1"/>
  <c r="V163" i="6"/>
  <c r="V24" i="20" s="1"/>
  <c r="V186" i="6"/>
  <c r="V47" i="20" s="1"/>
  <c r="V99" i="6"/>
  <c r="V188" i="6"/>
  <c r="V49" i="20" s="1"/>
  <c r="V118" i="6"/>
  <c r="V108" i="6"/>
  <c r="V75" i="6"/>
  <c r="V152" i="6"/>
  <c r="V13" i="20" s="1"/>
  <c r="V131" i="6"/>
  <c r="V113" i="6"/>
  <c r="V120" i="6"/>
  <c r="V121" i="6"/>
  <c r="V255" i="6"/>
  <c r="V25" i="6"/>
  <c r="V129" i="6"/>
  <c r="V105" i="6"/>
  <c r="V80" i="6"/>
  <c r="V78" i="6"/>
  <c r="V72" i="6"/>
  <c r="V111" i="6"/>
  <c r="V92" i="6"/>
  <c r="V82" i="6"/>
  <c r="V74" i="6"/>
  <c r="V64" i="6"/>
  <c r="V52" i="6"/>
  <c r="V87" i="6"/>
  <c r="V58" i="6"/>
  <c r="V56" i="6"/>
  <c r="V9" i="6"/>
  <c r="V63" i="6"/>
  <c r="V10" i="6"/>
  <c r="V35" i="6"/>
  <c r="V28" i="6"/>
  <c r="V30" i="6"/>
  <c r="V19" i="6"/>
  <c r="V197" i="6"/>
  <c r="V58" i="20" s="1"/>
  <c r="V114" i="6"/>
  <c r="V110" i="6"/>
  <c r="V83" i="6"/>
  <c r="V185" i="6"/>
  <c r="V46" i="20" s="1"/>
  <c r="V137" i="6"/>
  <c r="V140" i="6"/>
  <c r="V132" i="6"/>
  <c r="V135" i="6"/>
  <c r="V71" i="6"/>
  <c r="V138" i="6"/>
  <c r="V128" i="6"/>
  <c r="V103" i="6"/>
  <c r="V89" i="6"/>
  <c r="V49" i="6"/>
  <c r="V51" i="6"/>
  <c r="V107" i="6"/>
  <c r="V91" i="6"/>
  <c r="V40" i="6"/>
  <c r="V66" i="6"/>
  <c r="V38" i="6"/>
  <c r="V22" i="6"/>
  <c r="V47" i="6"/>
  <c r="V44" i="6"/>
  <c r="V55" i="6"/>
  <c r="V14" i="6"/>
  <c r="V53" i="6"/>
  <c r="V23" i="6"/>
  <c r="V8" i="6"/>
  <c r="V7" i="6"/>
  <c r="V4" i="6"/>
  <c r="V245" i="6"/>
  <c r="V234" i="6"/>
  <c r="V176" i="6"/>
  <c r="V37" i="20" s="1"/>
  <c r="V90" i="6"/>
  <c r="V24" i="6"/>
  <c r="V253" i="6"/>
  <c r="V149" i="6"/>
  <c r="V10" i="20" s="1"/>
  <c r="V126" i="6"/>
  <c r="V93" i="6"/>
  <c r="V237" i="6"/>
  <c r="V241" i="6"/>
  <c r="V227" i="6"/>
  <c r="V210" i="6"/>
  <c r="V215" i="6"/>
  <c r="V221" i="6"/>
  <c r="V219" i="6"/>
  <c r="V214" i="6"/>
  <c r="V208" i="6"/>
  <c r="V203" i="6"/>
  <c r="V164" i="6"/>
  <c r="V25" i="20" s="1"/>
  <c r="V146" i="6"/>
  <c r="V7" i="20" s="1"/>
  <c r="V157" i="6"/>
  <c r="V18" i="20" s="1"/>
  <c r="V200" i="6"/>
  <c r="V61" i="20" s="1"/>
  <c r="V150" i="6"/>
  <c r="V11" i="20" s="1"/>
  <c r="V173" i="6"/>
  <c r="V34" i="20" s="1"/>
  <c r="V183" i="6"/>
  <c r="V44" i="20" s="1"/>
  <c r="V178" i="6"/>
  <c r="V39" i="20" s="1"/>
  <c r="V165" i="6"/>
  <c r="V26" i="20" s="1"/>
  <c r="V168" i="6"/>
  <c r="V29" i="20" s="1"/>
  <c r="V191" i="6"/>
  <c r="V52" i="20" s="1"/>
  <c r="V85" i="6"/>
  <c r="V148" i="6"/>
  <c r="V9" i="20" s="1"/>
  <c r="V119" i="6"/>
  <c r="V94" i="6"/>
  <c r="V37" i="6"/>
  <c r="V189" i="6"/>
  <c r="V50" i="20" s="1"/>
  <c r="V122" i="6"/>
  <c r="V130" i="6"/>
  <c r="V124" i="6"/>
  <c r="V100" i="6"/>
  <c r="V60" i="6"/>
  <c r="V142" i="6"/>
  <c r="V127" i="6"/>
  <c r="V96" i="6"/>
  <c r="V84" i="6"/>
  <c r="V67" i="6"/>
  <c r="V5" i="6"/>
  <c r="V102" i="6"/>
  <c r="V86" i="6"/>
  <c r="V42" i="6"/>
  <c r="V45" i="6"/>
  <c r="V54" i="6"/>
  <c r="V27" i="6"/>
  <c r="V48" i="6"/>
  <c r="V31" i="6"/>
  <c r="V16" i="6"/>
  <c r="V12" i="6"/>
  <c r="V57" i="6"/>
  <c r="V13" i="6"/>
  <c r="V21" i="6"/>
  <c r="V36" i="6"/>
  <c r="V33" i="6"/>
  <c r="N118" i="6"/>
  <c r="N138" i="6"/>
  <c r="N257" i="6"/>
  <c r="N79" i="6"/>
  <c r="N135" i="6"/>
  <c r="AB192" i="6"/>
  <c r="AB53" i="20" s="1"/>
  <c r="AB245" i="6"/>
  <c r="AB238" i="6"/>
  <c r="AB228" i="6"/>
  <c r="AB207" i="6"/>
  <c r="AB184" i="6"/>
  <c r="AB45" i="20" s="1"/>
  <c r="AB198" i="6"/>
  <c r="AB59" i="20" s="1"/>
  <c r="AB163" i="6"/>
  <c r="AB24" i="20" s="1"/>
  <c r="AB170" i="6"/>
  <c r="AB31" i="20" s="1"/>
  <c r="AB140" i="6"/>
  <c r="AB139" i="6"/>
  <c r="AB101" i="6"/>
  <c r="AB69" i="6"/>
  <c r="AB66" i="6"/>
  <c r="AB21" i="6"/>
  <c r="AB12" i="6"/>
  <c r="AB30" i="6"/>
  <c r="AB19" i="6"/>
  <c r="Y218" i="6"/>
  <c r="Y253" i="6"/>
  <c r="Y240" i="6"/>
  <c r="Y217" i="6"/>
  <c r="Y223" i="6"/>
  <c r="Y207" i="6"/>
  <c r="Y205" i="6"/>
  <c r="Y174" i="6"/>
  <c r="Y35" i="20" s="1"/>
  <c r="Y193" i="6"/>
  <c r="Y54" i="20" s="1"/>
  <c r="Y198" i="6"/>
  <c r="Y59" i="20" s="1"/>
  <c r="Y172" i="6"/>
  <c r="Y33" i="20" s="1"/>
  <c r="Y163" i="6"/>
  <c r="Y24" i="20" s="1"/>
  <c r="Y113" i="6"/>
  <c r="Y4" i="6"/>
  <c r="Y14" i="6"/>
  <c r="Y5" i="6"/>
  <c r="AE39" i="6"/>
  <c r="AE35" i="6"/>
  <c r="AE23" i="6"/>
  <c r="AB235" i="6"/>
  <c r="AB191" i="6"/>
  <c r="AB52" i="20" s="1"/>
  <c r="AB246" i="6"/>
  <c r="AB224" i="6"/>
  <c r="AB220" i="6"/>
  <c r="AB187" i="6"/>
  <c r="AB48" i="20" s="1"/>
  <c r="AB161" i="6"/>
  <c r="AB22" i="20" s="1"/>
  <c r="AB76" i="6"/>
  <c r="AB4" i="6"/>
  <c r="AB24" i="6"/>
  <c r="AB239" i="6"/>
  <c r="AB204" i="6"/>
  <c r="AB202" i="6"/>
  <c r="AB63" i="20" s="1"/>
  <c r="AB158" i="6"/>
  <c r="AB19" i="20" s="1"/>
  <c r="AB169" i="6"/>
  <c r="AB30" i="20" s="1"/>
  <c r="AB75" i="6"/>
  <c r="AB153" i="6"/>
  <c r="AB14" i="20" s="1"/>
  <c r="AB130" i="6"/>
  <c r="AB72" i="6"/>
  <c r="AB63" i="6"/>
  <c r="AB31" i="6"/>
  <c r="AE247" i="6"/>
  <c r="AE152" i="6"/>
  <c r="AE13" i="20" s="1"/>
  <c r="AE122" i="6"/>
  <c r="AE130" i="6"/>
  <c r="AE124" i="6"/>
  <c r="AE104" i="6"/>
  <c r="AE83" i="6"/>
  <c r="AE47" i="6"/>
  <c r="AE106" i="6"/>
  <c r="AE89" i="6"/>
  <c r="AE40" i="6"/>
  <c r="N73" i="6"/>
  <c r="N93" i="6"/>
  <c r="Y214" i="6"/>
  <c r="Y200" i="6"/>
  <c r="Y61" i="20" s="1"/>
  <c r="Y168" i="6"/>
  <c r="Y29" i="20" s="1"/>
  <c r="Y12" i="6"/>
  <c r="Y225" i="6"/>
  <c r="Y237" i="6"/>
  <c r="Y210" i="6"/>
  <c r="Y221" i="6"/>
  <c r="Y203" i="6"/>
  <c r="Y146" i="6"/>
  <c r="Y7" i="20" s="1"/>
  <c r="Y173" i="6"/>
  <c r="Y34" i="20" s="1"/>
  <c r="Y178" i="6"/>
  <c r="Y39" i="20" s="1"/>
  <c r="Y120" i="6"/>
  <c r="Y69" i="6"/>
  <c r="AE248" i="6"/>
  <c r="AE64" i="20" s="1"/>
  <c r="AE91" i="6"/>
  <c r="AE134" i="6"/>
  <c r="AE191" i="6"/>
  <c r="AE52" i="20" s="1"/>
  <c r="AE197" i="6"/>
  <c r="AE58" i="20" s="1"/>
  <c r="AE137" i="6"/>
  <c r="AE140" i="6"/>
  <c r="AE132" i="6"/>
  <c r="AE118" i="6"/>
  <c r="AE75" i="6"/>
  <c r="AE127" i="6"/>
  <c r="AE255" i="6"/>
  <c r="AE87" i="6"/>
  <c r="AE129" i="6"/>
  <c r="AE80" i="6"/>
  <c r="AE77" i="6"/>
  <c r="AE20" i="6"/>
  <c r="AB234" i="6"/>
  <c r="AB123" i="6"/>
  <c r="AB82" i="6"/>
  <c r="AB38" i="6"/>
  <c r="AB33" i="6"/>
  <c r="AB244" i="6"/>
  <c r="AB221" i="6"/>
  <c r="AB203" i="6"/>
  <c r="AB200" i="6"/>
  <c r="AB61" i="20" s="1"/>
  <c r="AB178" i="6"/>
  <c r="AB39" i="20" s="1"/>
  <c r="AB105" i="6"/>
  <c r="AB148" i="6"/>
  <c r="AB9" i="20" s="1"/>
  <c r="AB129" i="6"/>
  <c r="AB87" i="6"/>
  <c r="AB57" i="6"/>
  <c r="Y241" i="6"/>
  <c r="Y227" i="6"/>
  <c r="Y215" i="6"/>
  <c r="Y219" i="6"/>
  <c r="Y208" i="6"/>
  <c r="Y164" i="6"/>
  <c r="Y25" i="20" s="1"/>
  <c r="Y157" i="6"/>
  <c r="Y18" i="20" s="1"/>
  <c r="Y150" i="6"/>
  <c r="Y11" i="20" s="1"/>
  <c r="Y183" i="6"/>
  <c r="Y44" i="20" s="1"/>
  <c r="Y165" i="6"/>
  <c r="Y26" i="20" s="1"/>
  <c r="Y108" i="6"/>
  <c r="Y8" i="6"/>
  <c r="Y11" i="6"/>
  <c r="I58" i="6"/>
  <c r="AE192" i="6"/>
  <c r="AE53" i="20" s="1"/>
  <c r="AE111" i="6"/>
  <c r="AE92" i="6"/>
  <c r="AE188" i="6"/>
  <c r="AE49" i="20" s="1"/>
  <c r="AE153" i="6"/>
  <c r="AE14" i="20" s="1"/>
  <c r="AE113" i="6"/>
  <c r="AE120" i="6"/>
  <c r="AE121" i="6"/>
  <c r="AE73" i="6"/>
  <c r="AE65" i="6"/>
  <c r="AE90" i="6"/>
  <c r="AE138" i="6"/>
  <c r="AE97" i="6"/>
  <c r="AE79" i="6"/>
  <c r="AE67" i="6"/>
  <c r="Y231" i="6"/>
  <c r="Y238" i="6"/>
  <c r="Y216" i="6"/>
  <c r="Y228" i="6"/>
  <c r="Y212" i="6"/>
  <c r="Y159" i="6"/>
  <c r="Y20" i="20" s="1"/>
  <c r="Y175" i="6"/>
  <c r="Y36" i="20" s="1"/>
  <c r="Y184" i="6"/>
  <c r="Y45" i="20" s="1"/>
  <c r="Y151" i="6"/>
  <c r="Y12" i="20" s="1"/>
  <c r="Y162" i="6"/>
  <c r="Y23" i="20" s="1"/>
  <c r="Y121" i="6"/>
  <c r="Y234" i="6"/>
  <c r="Y149" i="6"/>
  <c r="Y10" i="20" s="1"/>
  <c r="Y32" i="6"/>
  <c r="Y51" i="6"/>
  <c r="Y33" i="6"/>
  <c r="Y28" i="6"/>
  <c r="AB249" i="6"/>
  <c r="AB100" i="6"/>
  <c r="AB247" i="6"/>
  <c r="AB255" i="6"/>
  <c r="AB108" i="6"/>
  <c r="AB89" i="6"/>
  <c r="AB47" i="6"/>
  <c r="AB50" i="6"/>
  <c r="AB15" i="6"/>
  <c r="AB32" i="6"/>
  <c r="I50" i="6"/>
  <c r="AE249" i="6"/>
  <c r="AE245" i="6"/>
  <c r="AE185" i="6"/>
  <c r="AE46" i="20" s="1"/>
  <c r="AE117" i="6"/>
  <c r="AE177" i="6"/>
  <c r="AE38" i="20" s="1"/>
  <c r="AE125" i="6"/>
  <c r="AE141" i="6"/>
  <c r="AE123" i="6"/>
  <c r="AE94" i="6"/>
  <c r="AE70" i="6"/>
  <c r="AE36" i="6"/>
  <c r="AE96" i="6"/>
  <c r="AE84" i="6"/>
  <c r="AE49" i="6"/>
  <c r="AE68" i="6"/>
  <c r="AE43" i="6"/>
  <c r="AE11" i="6"/>
  <c r="Y23" i="6"/>
  <c r="Y15" i="6"/>
  <c r="N139" i="6"/>
  <c r="N192" i="6"/>
  <c r="N53" i="20" s="1"/>
  <c r="N162" i="6"/>
  <c r="N23" i="20" s="1"/>
  <c r="N179" i="6"/>
  <c r="N40" i="20" s="1"/>
  <c r="Y181" i="6"/>
  <c r="Y42" i="20" s="1"/>
  <c r="Y63" i="6"/>
  <c r="Y68" i="6"/>
  <c r="Y50" i="6"/>
  <c r="Y17" i="6"/>
  <c r="AB73" i="6"/>
  <c r="Y72" i="6"/>
  <c r="Y20" i="6"/>
  <c r="Y13" i="6"/>
  <c r="Y144" i="6"/>
  <c r="Y5" i="20" s="1"/>
  <c r="Y128" i="6"/>
  <c r="Y235" i="6"/>
  <c r="Y244" i="6"/>
  <c r="Y77" i="6"/>
  <c r="Y39" i="6"/>
  <c r="Y16" i="6"/>
  <c r="Y25" i="6"/>
  <c r="Y182" i="6"/>
  <c r="Y43" i="20" s="1"/>
  <c r="Y245" i="6"/>
  <c r="N36" i="6"/>
  <c r="N44" i="6"/>
  <c r="AB251" i="6"/>
  <c r="N10" i="6"/>
  <c r="N255" i="6"/>
  <c r="Y194" i="6"/>
  <c r="Y55" i="20" s="1"/>
  <c r="Y179" i="6"/>
  <c r="Y40" i="20" s="1"/>
  <c r="Y67" i="6"/>
  <c r="Y40" i="6"/>
  <c r="Y46" i="6"/>
  <c r="Y57" i="6"/>
  <c r="Y52" i="6"/>
  <c r="I19" i="6"/>
  <c r="N173" i="6"/>
  <c r="N34" i="20" s="1"/>
  <c r="N20" i="6"/>
  <c r="I17" i="6"/>
  <c r="N184" i="6"/>
  <c r="N45" i="20" s="1"/>
  <c r="AB252" i="6"/>
  <c r="AB248" i="6"/>
  <c r="AB64" i="20" s="1"/>
  <c r="AB236" i="6"/>
  <c r="AB241" i="6"/>
  <c r="AB215" i="6"/>
  <c r="AB208" i="6"/>
  <c r="AB157" i="6"/>
  <c r="AB18" i="20" s="1"/>
  <c r="AB183" i="6"/>
  <c r="AB44" i="20" s="1"/>
  <c r="AB135" i="6"/>
  <c r="AB125" i="6"/>
  <c r="AB134" i="6"/>
  <c r="AB62" i="6"/>
  <c r="AB22" i="6"/>
  <c r="AB29" i="6"/>
  <c r="AB250" i="6"/>
  <c r="AB136" i="6"/>
  <c r="AB197" i="6"/>
  <c r="AB58" i="20" s="1"/>
  <c r="AB133" i="6"/>
  <c r="AB93" i="6"/>
  <c r="AB176" i="6"/>
  <c r="AB37" i="20" s="1"/>
  <c r="AB128" i="6"/>
  <c r="AB79" i="6"/>
  <c r="AB111" i="6"/>
  <c r="AB97" i="6"/>
  <c r="AB115" i="6"/>
  <c r="AB98" i="6"/>
  <c r="AB83" i="6"/>
  <c r="AB44" i="6"/>
  <c r="AB70" i="6"/>
  <c r="AB41" i="6"/>
  <c r="Y252" i="6"/>
  <c r="Y122" i="6"/>
  <c r="Y18" i="6"/>
  <c r="Y230" i="6"/>
  <c r="Y222" i="6"/>
  <c r="Y154" i="6"/>
  <c r="Y15" i="20" s="1"/>
  <c r="Y171" i="6"/>
  <c r="Y32" i="20" s="1"/>
  <c r="Y167" i="6"/>
  <c r="Y28" i="20" s="1"/>
  <c r="Y246" i="6"/>
  <c r="Y137" i="6"/>
  <c r="Y132" i="6"/>
  <c r="Y47" i="6"/>
  <c r="Y136" i="6"/>
  <c r="Y74" i="6"/>
  <c r="Y139" i="6"/>
  <c r="Y38" i="6"/>
  <c r="Y29" i="6"/>
  <c r="Y65" i="6"/>
  <c r="Y61" i="6"/>
  <c r="Y31" i="6"/>
  <c r="N66" i="6"/>
  <c r="N22" i="6"/>
  <c r="N7" i="6"/>
  <c r="AB254" i="6"/>
  <c r="AB190" i="6"/>
  <c r="AB51" i="20" s="1"/>
  <c r="AB104" i="6"/>
  <c r="AB177" i="6"/>
  <c r="AB38" i="20" s="1"/>
  <c r="AB77" i="6"/>
  <c r="AB138" i="6"/>
  <c r="AB102" i="6"/>
  <c r="Y248" i="6"/>
  <c r="Y64" i="20" s="1"/>
  <c r="AB49" i="6"/>
  <c r="AB34" i="6"/>
  <c r="N53" i="6"/>
  <c r="N17" i="6"/>
  <c r="AB201" i="6"/>
  <c r="AB62" i="20" s="1"/>
  <c r="Y226" i="6"/>
  <c r="Y166" i="6"/>
  <c r="Y27" i="20" s="1"/>
  <c r="Y160" i="6"/>
  <c r="Y21" i="20" s="1"/>
  <c r="Y105" i="6"/>
  <c r="Y115" i="6"/>
  <c r="Y19" i="6"/>
  <c r="N210" i="6"/>
  <c r="N177" i="6"/>
  <c r="N38" i="20" s="1"/>
  <c r="N168" i="6"/>
  <c r="N29" i="20" s="1"/>
  <c r="AB127" i="6"/>
  <c r="AB253" i="6"/>
  <c r="AB195" i="6"/>
  <c r="AB56" i="20" s="1"/>
  <c r="AB243" i="6"/>
  <c r="AB230" i="6"/>
  <c r="AB209" i="6"/>
  <c r="AB222" i="6"/>
  <c r="AB211" i="6"/>
  <c r="AB154" i="6"/>
  <c r="AB15" i="20" s="1"/>
  <c r="AB143" i="6"/>
  <c r="AB4" i="20" s="1"/>
  <c r="AB171" i="6"/>
  <c r="AB32" i="20" s="1"/>
  <c r="AB196" i="6"/>
  <c r="AB57" i="20" s="1"/>
  <c r="AB167" i="6"/>
  <c r="AB28" i="20" s="1"/>
  <c r="AB122" i="6"/>
  <c r="AB124" i="6"/>
  <c r="Y233" i="6"/>
  <c r="Y180" i="6"/>
  <c r="Y41" i="20" s="1"/>
  <c r="Y243" i="6"/>
  <c r="Y209" i="6"/>
  <c r="Y211" i="6"/>
  <c r="Y143" i="6"/>
  <c r="Y4" i="20" s="1"/>
  <c r="Y196" i="6"/>
  <c r="Y57" i="20" s="1"/>
  <c r="Y148" i="6"/>
  <c r="Y9" i="20" s="1"/>
  <c r="Y140" i="6"/>
  <c r="Y114" i="6"/>
  <c r="Y109" i="6"/>
  <c r="Y54" i="6"/>
  <c r="Y112" i="6"/>
  <c r="Y103" i="6"/>
  <c r="Y53" i="6"/>
  <c r="Y44" i="6"/>
  <c r="Y9" i="6"/>
  <c r="Y30" i="6"/>
  <c r="Y229" i="6"/>
  <c r="Y119" i="6"/>
  <c r="Y26" i="6"/>
  <c r="N57" i="6"/>
  <c r="AB232" i="6"/>
  <c r="AB142" i="6"/>
  <c r="AB216" i="6"/>
  <c r="AB223" i="6"/>
  <c r="AB174" i="6"/>
  <c r="AB35" i="20" s="1"/>
  <c r="AB193" i="6"/>
  <c r="AB54" i="20" s="1"/>
  <c r="AB162" i="6"/>
  <c r="AB23" i="20" s="1"/>
  <c r="AB137" i="6"/>
  <c r="AB107" i="6"/>
  <c r="AB96" i="6"/>
  <c r="AB54" i="6"/>
  <c r="AB20" i="6"/>
  <c r="N24" i="6"/>
  <c r="N235" i="6"/>
  <c r="AB257" i="6"/>
  <c r="AB78" i="6"/>
  <c r="AB233" i="6"/>
  <c r="AB218" i="6"/>
  <c r="AB231" i="6"/>
  <c r="AB226" i="6"/>
  <c r="AB206" i="6"/>
  <c r="AB194" i="6"/>
  <c r="AB55" i="20" s="1"/>
  <c r="AB144" i="6"/>
  <c r="AB5" i="20" s="1"/>
  <c r="AB147" i="6"/>
  <c r="AB8" i="20" s="1"/>
  <c r="AB180" i="6"/>
  <c r="AB41" i="20" s="1"/>
  <c r="AB166" i="6"/>
  <c r="AB27" i="20" s="1"/>
  <c r="AB113" i="6"/>
  <c r="AB121" i="6"/>
  <c r="AB152" i="6"/>
  <c r="AB13" i="20" s="1"/>
  <c r="AB149" i="6"/>
  <c r="AB10" i="20" s="1"/>
  <c r="AB90" i="6"/>
  <c r="AB68" i="6"/>
  <c r="AB112" i="6"/>
  <c r="AB91" i="6"/>
  <c r="AB60" i="6"/>
  <c r="AB65" i="6"/>
  <c r="AB37" i="6"/>
  <c r="AB13" i="6"/>
  <c r="AB8" i="6"/>
  <c r="Y254" i="6"/>
  <c r="Y24" i="6"/>
  <c r="Y239" i="6"/>
  <c r="Y220" i="6"/>
  <c r="Y204" i="6"/>
  <c r="Y202" i="6"/>
  <c r="Y63" i="20" s="1"/>
  <c r="Y169" i="6"/>
  <c r="Y30" i="20" s="1"/>
  <c r="Y130" i="6"/>
  <c r="Y177" i="6"/>
  <c r="Y38" i="20" s="1"/>
  <c r="Y141" i="6"/>
  <c r="Y191" i="6"/>
  <c r="Y52" i="20" s="1"/>
  <c r="Y83" i="6"/>
  <c r="Y55" i="6"/>
  <c r="Y21" i="6"/>
  <c r="Y41" i="6"/>
  <c r="Y10" i="6"/>
  <c r="N251" i="6"/>
  <c r="AB256" i="6"/>
  <c r="AB126" i="6"/>
  <c r="AB118" i="6"/>
  <c r="AB199" i="6"/>
  <c r="AB60" i="20" s="1"/>
  <c r="AB189" i="6"/>
  <c r="AB50" i="20" s="1"/>
  <c r="AB99" i="6"/>
  <c r="AB85" i="6"/>
  <c r="AB109" i="6"/>
  <c r="AB119" i="6"/>
  <c r="AB92" i="6"/>
  <c r="AB71" i="6"/>
  <c r="AB10" i="6"/>
  <c r="AB48" i="6"/>
  <c r="AB35" i="6"/>
  <c r="AB36" i="6"/>
  <c r="Y145" i="6"/>
  <c r="Y6" i="20" s="1"/>
  <c r="N233" i="6"/>
  <c r="N180" i="6"/>
  <c r="N41" i="20" s="1"/>
  <c r="N46" i="6"/>
  <c r="N16" i="6"/>
  <c r="AB237" i="6"/>
  <c r="AB210" i="6"/>
  <c r="AB214" i="6"/>
  <c r="AB146" i="6"/>
  <c r="AB7" i="20" s="1"/>
  <c r="AB173" i="6"/>
  <c r="AB34" i="20" s="1"/>
  <c r="AB168" i="6"/>
  <c r="AB29" i="20" s="1"/>
  <c r="AB116" i="6"/>
  <c r="AB88" i="6"/>
  <c r="AB80" i="6"/>
  <c r="AB43" i="6"/>
  <c r="N249" i="6"/>
  <c r="N248" i="6"/>
  <c r="N64" i="20" s="1"/>
  <c r="N246" i="6"/>
  <c r="N238" i="6"/>
  <c r="N214" i="6"/>
  <c r="N193" i="6"/>
  <c r="N54" i="20" s="1"/>
  <c r="N102" i="6"/>
  <c r="N190" i="6"/>
  <c r="N51" i="20" s="1"/>
  <c r="N121" i="6"/>
  <c r="AB95" i="6"/>
  <c r="AB114" i="6"/>
  <c r="AB106" i="6"/>
  <c r="AB45" i="6"/>
  <c r="AB46" i="6"/>
  <c r="AB17" i="6"/>
  <c r="AE251" i="6"/>
  <c r="AE257" i="6"/>
  <c r="AE254" i="6"/>
  <c r="AE18" i="6"/>
  <c r="AE199" i="6"/>
  <c r="AE60" i="20" s="1"/>
  <c r="AE112" i="6"/>
  <c r="AE236" i="6"/>
  <c r="AE243" i="6"/>
  <c r="AE239" i="6"/>
  <c r="AE230" i="6"/>
  <c r="AE224" i="6"/>
  <c r="AE209" i="6"/>
  <c r="AE220" i="6"/>
  <c r="AE222" i="6"/>
  <c r="AE211" i="6"/>
  <c r="AE204" i="6"/>
  <c r="AE154" i="6"/>
  <c r="AE15" i="20" s="1"/>
  <c r="AE187" i="6"/>
  <c r="AE48" i="20" s="1"/>
  <c r="AE143" i="6"/>
  <c r="AE4" i="20" s="1"/>
  <c r="AE202" i="6"/>
  <c r="AE63" i="20" s="1"/>
  <c r="AE171" i="6"/>
  <c r="AE32" i="20" s="1"/>
  <c r="AE158" i="6"/>
  <c r="AE19" i="20" s="1"/>
  <c r="AE196" i="6"/>
  <c r="AE57" i="20" s="1"/>
  <c r="AE169" i="6"/>
  <c r="AE30" i="20" s="1"/>
  <c r="AE167" i="6"/>
  <c r="AE28" i="20" s="1"/>
  <c r="AE161" i="6"/>
  <c r="AE22" i="20" s="1"/>
  <c r="AE126" i="6"/>
  <c r="AE8" i="6"/>
  <c r="AE42" i="6"/>
  <c r="AE54" i="6"/>
  <c r="AE29" i="6"/>
  <c r="AE9" i="6"/>
  <c r="AE34" i="6"/>
  <c r="AE109" i="6"/>
  <c r="N220" i="6"/>
  <c r="N158" i="6"/>
  <c r="N19" i="20" s="1"/>
  <c r="AB186" i="6"/>
  <c r="AB47" i="20" s="1"/>
  <c r="AB227" i="6"/>
  <c r="AB219" i="6"/>
  <c r="AB164" i="6"/>
  <c r="AB25" i="20" s="1"/>
  <c r="AB150" i="6"/>
  <c r="AB11" i="20" s="1"/>
  <c r="AB165" i="6"/>
  <c r="AB26" i="20" s="1"/>
  <c r="N103" i="6"/>
  <c r="AE189" i="6"/>
  <c r="AE50" i="20" s="1"/>
  <c r="AE135" i="6"/>
  <c r="AE95" i="6"/>
  <c r="AE62" i="6"/>
  <c r="AE74" i="6"/>
  <c r="AE17" i="6"/>
  <c r="AE26" i="6"/>
  <c r="AE12" i="6"/>
  <c r="AE15" i="6"/>
  <c r="AE4" i="6"/>
  <c r="AE252" i="6"/>
  <c r="AE244" i="6"/>
  <c r="AE238" i="6"/>
  <c r="AE240" i="6"/>
  <c r="AE217" i="6"/>
  <c r="AE216" i="6"/>
  <c r="AE223" i="6"/>
  <c r="AE228" i="6"/>
  <c r="AE207" i="6"/>
  <c r="AE212" i="6"/>
  <c r="AE205" i="6"/>
  <c r="AE159" i="6"/>
  <c r="AE20" i="20" s="1"/>
  <c r="AE174" i="6"/>
  <c r="AE35" i="20" s="1"/>
  <c r="AE175" i="6"/>
  <c r="AE36" i="20" s="1"/>
  <c r="AE193" i="6"/>
  <c r="AE54" i="20" s="1"/>
  <c r="AE184" i="6"/>
  <c r="AE45" i="20" s="1"/>
  <c r="AE198" i="6"/>
  <c r="AE59" i="20" s="1"/>
  <c r="AE151" i="6"/>
  <c r="AE12" i="20" s="1"/>
  <c r="AE172" i="6"/>
  <c r="AE33" i="20" s="1"/>
  <c r="AE162" i="6"/>
  <c r="AE23" i="20" s="1"/>
  <c r="AE163" i="6"/>
  <c r="AE24" i="20" s="1"/>
  <c r="AE195" i="6"/>
  <c r="AE56" i="20" s="1"/>
  <c r="AE37" i="6"/>
  <c r="AE50" i="6"/>
  <c r="AE31" i="6"/>
  <c r="AE246" i="6"/>
  <c r="AE234" i="6"/>
  <c r="AE250" i="6"/>
  <c r="AE82" i="6"/>
  <c r="AE114" i="6"/>
  <c r="AE110" i="6"/>
  <c r="AE99" i="6"/>
  <c r="AE81" i="6"/>
  <c r="AE61" i="6"/>
  <c r="N204" i="6"/>
  <c r="N215" i="6"/>
  <c r="N254" i="6"/>
  <c r="N111" i="6"/>
  <c r="N163" i="6"/>
  <c r="N24" i="20" s="1"/>
  <c r="N116" i="6"/>
  <c r="N231" i="6"/>
  <c r="N226" i="6"/>
  <c r="N148" i="6"/>
  <c r="N9" i="20" s="1"/>
  <c r="N110" i="6"/>
  <c r="I116" i="6"/>
  <c r="I104" i="6"/>
  <c r="I73" i="6"/>
  <c r="I42" i="6"/>
  <c r="N209" i="6"/>
  <c r="N196" i="6"/>
  <c r="N57" i="20" s="1"/>
  <c r="N105" i="6"/>
  <c r="N80" i="6"/>
  <c r="N45" i="6"/>
  <c r="Y6" i="6"/>
  <c r="N236" i="6"/>
  <c r="AB141" i="6"/>
  <c r="I46" i="6"/>
  <c r="I71" i="6"/>
  <c r="I177" i="6"/>
  <c r="I141" i="6"/>
  <c r="I95" i="6"/>
  <c r="I138" i="6"/>
  <c r="I89" i="6"/>
  <c r="I31" i="6"/>
  <c r="I102" i="6"/>
  <c r="I53" i="6"/>
  <c r="AE58" i="6"/>
  <c r="AE149" i="6"/>
  <c r="AE10" i="20" s="1"/>
  <c r="AE64" i="6"/>
  <c r="AE63" i="6"/>
  <c r="AE66" i="6"/>
  <c r="AE56" i="6"/>
  <c r="AE33" i="6"/>
  <c r="AE28" i="6"/>
  <c r="N157" i="6"/>
  <c r="N18" i="20" s="1"/>
  <c r="AE256" i="6"/>
  <c r="AE101" i="6"/>
  <c r="AE85" i="6"/>
  <c r="AE71" i="6"/>
  <c r="AE6" i="6"/>
  <c r="I6" i="6"/>
  <c r="N124" i="6"/>
  <c r="AB18" i="6"/>
  <c r="AB160" i="6"/>
  <c r="AB21" i="20" s="1"/>
  <c r="AB242" i="6"/>
  <c r="AB225" i="6"/>
  <c r="AB229" i="6"/>
  <c r="AB213" i="6"/>
  <c r="AB181" i="6"/>
  <c r="AB42" i="20" s="1"/>
  <c r="AB179" i="6"/>
  <c r="AB40" i="20" s="1"/>
  <c r="AB182" i="6"/>
  <c r="AB43" i="20" s="1"/>
  <c r="AB156" i="6"/>
  <c r="AB17" i="20" s="1"/>
  <c r="AB145" i="6"/>
  <c r="AB6" i="20" s="1"/>
  <c r="AB120" i="6"/>
  <c r="AB103" i="6"/>
  <c r="AB40" i="6"/>
  <c r="AB39" i="6"/>
  <c r="AB6" i="6"/>
  <c r="N247" i="6"/>
  <c r="N70" i="6"/>
  <c r="N223" i="6"/>
  <c r="N172" i="6"/>
  <c r="N33" i="20" s="1"/>
  <c r="N201" i="6"/>
  <c r="N62" i="20" s="1"/>
  <c r="N13" i="6"/>
  <c r="Y256" i="6"/>
  <c r="Y206" i="6"/>
  <c r="Y257" i="6"/>
  <c r="Y147" i="6"/>
  <c r="Y8" i="20" s="1"/>
  <c r="AB42" i="6"/>
  <c r="AB212" i="6"/>
  <c r="AB205" i="6"/>
  <c r="AB151" i="6"/>
  <c r="AB12" i="20" s="1"/>
  <c r="AB94" i="6"/>
  <c r="AB188" i="6"/>
  <c r="AB49" i="20" s="1"/>
  <c r="AB132" i="6"/>
  <c r="AB185" i="6"/>
  <c r="AB46" i="20" s="1"/>
  <c r="AB131" i="6"/>
  <c r="AB81" i="6"/>
  <c r="AB110" i="6"/>
  <c r="AB86" i="6"/>
  <c r="AB58" i="6"/>
  <c r="AB67" i="6"/>
  <c r="AB64" i="6"/>
  <c r="AB55" i="6"/>
  <c r="AB7" i="6"/>
  <c r="Y251" i="6"/>
  <c r="Y242" i="6"/>
  <c r="Y213" i="6"/>
  <c r="Y156" i="6"/>
  <c r="Y17" i="20" s="1"/>
  <c r="Y124" i="6"/>
  <c r="Y224" i="6"/>
  <c r="Y187" i="6"/>
  <c r="Y48" i="20" s="1"/>
  <c r="Y158" i="6"/>
  <c r="Y19" i="20" s="1"/>
  <c r="Y161" i="6"/>
  <c r="Y22" i="20" s="1"/>
  <c r="Y125" i="6"/>
  <c r="Y123" i="6"/>
  <c r="Y64" i="6"/>
  <c r="Y176" i="6"/>
  <c r="Y37" i="20" s="1"/>
  <c r="Y142" i="6"/>
  <c r="Y117" i="6"/>
  <c r="Y76" i="6"/>
  <c r="Y110" i="6"/>
  <c r="Y127" i="6"/>
  <c r="Y43" i="6"/>
  <c r="Y37" i="6"/>
  <c r="Y35" i="6"/>
  <c r="Y58" i="6"/>
  <c r="Y36" i="6"/>
  <c r="Y22" i="6"/>
  <c r="Y27" i="6"/>
  <c r="N253" i="6"/>
  <c r="N199" i="6"/>
  <c r="N60" i="20" s="1"/>
  <c r="N227" i="6"/>
  <c r="N159" i="6"/>
  <c r="N20" i="20" s="1"/>
  <c r="N77" i="6"/>
  <c r="N237" i="6"/>
  <c r="N228" i="6"/>
  <c r="N164" i="6"/>
  <c r="N25" i="20" s="1"/>
  <c r="N151" i="6"/>
  <c r="N12" i="20" s="1"/>
  <c r="N176" i="6"/>
  <c r="N37" i="20" s="1"/>
  <c r="N72" i="6"/>
  <c r="N250" i="6"/>
  <c r="N153" i="6"/>
  <c r="N14" i="20" s="1"/>
  <c r="N104" i="6"/>
  <c r="N82" i="6"/>
  <c r="N229" i="6"/>
  <c r="N182" i="6"/>
  <c r="N43" i="20" s="1"/>
  <c r="N160" i="6"/>
  <c r="N21" i="20" s="1"/>
  <c r="N92" i="6"/>
  <c r="N37" i="6"/>
  <c r="N134" i="6"/>
  <c r="N107" i="6"/>
  <c r="N95" i="6"/>
  <c r="N114" i="6"/>
  <c r="N97" i="6"/>
  <c r="N85" i="6"/>
  <c r="N55" i="6"/>
  <c r="N32" i="6"/>
  <c r="AB74" i="6"/>
  <c r="AB240" i="6"/>
  <c r="AB217" i="6"/>
  <c r="AB159" i="6"/>
  <c r="AB20" i="20" s="1"/>
  <c r="AB175" i="6"/>
  <c r="AB36" i="20" s="1"/>
  <c r="AB172" i="6"/>
  <c r="AB33" i="20" s="1"/>
  <c r="AB155" i="6"/>
  <c r="AB16" i="20" s="1"/>
  <c r="AB117" i="6"/>
  <c r="AB84" i="6"/>
  <c r="AB26" i="6"/>
  <c r="I36" i="6"/>
  <c r="I133" i="6"/>
  <c r="N203" i="6"/>
  <c r="N146" i="6"/>
  <c r="N7" i="20" s="1"/>
  <c r="N19" i="6"/>
  <c r="N58" i="6"/>
  <c r="N75" i="6"/>
  <c r="N243" i="6"/>
  <c r="N230" i="6"/>
  <c r="N143" i="6"/>
  <c r="N4" i="20" s="1"/>
  <c r="N88" i="6"/>
  <c r="N69" i="6"/>
  <c r="N100" i="6"/>
  <c r="N28" i="6"/>
  <c r="I99" i="6"/>
  <c r="I112" i="6"/>
  <c r="I189" i="6"/>
  <c r="I129" i="6"/>
  <c r="I80" i="6"/>
  <c r="I41" i="6"/>
  <c r="I38" i="6"/>
  <c r="I26" i="6"/>
  <c r="I170" i="6"/>
  <c r="I188" i="6"/>
  <c r="I152" i="6"/>
  <c r="I121" i="6"/>
  <c r="AE136" i="6"/>
  <c r="AE186" i="6"/>
  <c r="AE47" i="20" s="1"/>
  <c r="AE48" i="6"/>
  <c r="AE139" i="6"/>
  <c r="AE116" i="6"/>
  <c r="AE57" i="6"/>
  <c r="AE69" i="6"/>
  <c r="AE44" i="6"/>
  <c r="AE41" i="6"/>
  <c r="AE21" i="6"/>
  <c r="AE14" i="6"/>
  <c r="AE5" i="6"/>
  <c r="AE115" i="6"/>
  <c r="AE107" i="6"/>
  <c r="AE24" i="6"/>
  <c r="AE253" i="6"/>
  <c r="AE98" i="6"/>
  <c r="AE242" i="6"/>
  <c r="AE233" i="6"/>
  <c r="AE218" i="6"/>
  <c r="AE225" i="6"/>
  <c r="AE231" i="6"/>
  <c r="AE229" i="6"/>
  <c r="AE226" i="6"/>
  <c r="AE213" i="6"/>
  <c r="AE206" i="6"/>
  <c r="AE181" i="6"/>
  <c r="AE42" i="20" s="1"/>
  <c r="AE194" i="6"/>
  <c r="AE55" i="20" s="1"/>
  <c r="AE179" i="6"/>
  <c r="AE40" i="20" s="1"/>
  <c r="AE144" i="6"/>
  <c r="AE5" i="20" s="1"/>
  <c r="AE182" i="6"/>
  <c r="AE43" i="20" s="1"/>
  <c r="AE147" i="6"/>
  <c r="AE8" i="20" s="1"/>
  <c r="AE156" i="6"/>
  <c r="AE17" i="20" s="1"/>
  <c r="AE180" i="6"/>
  <c r="AE41" i="20" s="1"/>
  <c r="AE145" i="6"/>
  <c r="AE6" i="20" s="1"/>
  <c r="AE166" i="6"/>
  <c r="AE27" i="20" s="1"/>
  <c r="AE160" i="6"/>
  <c r="AE21" i="20" s="1"/>
  <c r="AE88" i="6"/>
  <c r="AE103" i="6"/>
  <c r="N109" i="6"/>
  <c r="N189" i="6"/>
  <c r="N50" i="20" s="1"/>
  <c r="I253" i="6"/>
  <c r="I237" i="6"/>
  <c r="I210" i="6"/>
  <c r="I221" i="6"/>
  <c r="I214" i="6"/>
  <c r="I203" i="6"/>
  <c r="I146" i="6"/>
  <c r="I200" i="6"/>
  <c r="I173" i="6"/>
  <c r="I178" i="6"/>
  <c r="I168" i="6"/>
  <c r="I88" i="6"/>
  <c r="AE76" i="6"/>
  <c r="AE142" i="6"/>
  <c r="AE100" i="6"/>
  <c r="AE38" i="6"/>
  <c r="AE51" i="6"/>
  <c r="AE16" i="6"/>
  <c r="AE19" i="6"/>
  <c r="N18" i="6"/>
  <c r="N252" i="6"/>
  <c r="N242" i="6"/>
  <c r="N181" i="6"/>
  <c r="N42" i="20" s="1"/>
  <c r="N145" i="6"/>
  <c r="N6" i="20" s="1"/>
  <c r="N126" i="6"/>
  <c r="N23" i="6"/>
  <c r="N108" i="6"/>
  <c r="N49" i="6"/>
  <c r="I115" i="6"/>
  <c r="I90" i="6"/>
  <c r="I111" i="6"/>
  <c r="I92" i="6"/>
  <c r="I82" i="6"/>
  <c r="I63" i="6"/>
  <c r="I20" i="6"/>
  <c r="I93" i="6"/>
  <c r="I128" i="6"/>
  <c r="I8" i="6"/>
  <c r="I4" i="6"/>
  <c r="I249" i="6"/>
  <c r="I257" i="6"/>
  <c r="I254" i="6"/>
  <c r="I236" i="6"/>
  <c r="I246" i="6"/>
  <c r="I139" i="6"/>
  <c r="I238" i="6"/>
  <c r="I216" i="6"/>
  <c r="I228" i="6"/>
  <c r="I212" i="6"/>
  <c r="I159" i="6"/>
  <c r="I175" i="6"/>
  <c r="I184" i="6"/>
  <c r="I151" i="6"/>
  <c r="I162" i="6"/>
  <c r="I197" i="6"/>
  <c r="I185" i="6"/>
  <c r="I137" i="6"/>
  <c r="I140" i="6"/>
  <c r="I132" i="6"/>
  <c r="I149" i="6"/>
  <c r="AE93" i="6"/>
  <c r="AE176" i="6"/>
  <c r="AE37" i="20" s="1"/>
  <c r="AE201" i="6"/>
  <c r="AE62" i="20" s="1"/>
  <c r="AE108" i="6"/>
  <c r="AE86" i="6"/>
  <c r="AE60" i="6"/>
  <c r="AE53" i="6"/>
  <c r="AE45" i="6"/>
  <c r="AE55" i="6"/>
  <c r="AE32" i="6"/>
  <c r="AE25" i="6"/>
  <c r="AE30" i="6"/>
  <c r="I117" i="6"/>
  <c r="I56" i="6"/>
  <c r="I67" i="6"/>
  <c r="I13" i="6"/>
  <c r="I29" i="6"/>
  <c r="AE190" i="6"/>
  <c r="AE51" i="20" s="1"/>
  <c r="AE155" i="6"/>
  <c r="AE16" i="20" s="1"/>
  <c r="AE235" i="6"/>
  <c r="AE232" i="6"/>
  <c r="AE237" i="6"/>
  <c r="AE241" i="6"/>
  <c r="AE227" i="6"/>
  <c r="AE210" i="6"/>
  <c r="AE215" i="6"/>
  <c r="AE221" i="6"/>
  <c r="AE219" i="6"/>
  <c r="AE214" i="6"/>
  <c r="AE208" i="6"/>
  <c r="AE203" i="6"/>
  <c r="AE164" i="6"/>
  <c r="AE25" i="20" s="1"/>
  <c r="AE146" i="6"/>
  <c r="AE7" i="20" s="1"/>
  <c r="AE157" i="6"/>
  <c r="AE18" i="20" s="1"/>
  <c r="AE200" i="6"/>
  <c r="AE61" i="20" s="1"/>
  <c r="AE150" i="6"/>
  <c r="AE11" i="20" s="1"/>
  <c r="AE173" i="6"/>
  <c r="AE34" i="20" s="1"/>
  <c r="AE183" i="6"/>
  <c r="AE44" i="20" s="1"/>
  <c r="AE178" i="6"/>
  <c r="AE39" i="20" s="1"/>
  <c r="AE165" i="6"/>
  <c r="AE26" i="20" s="1"/>
  <c r="AE168" i="6"/>
  <c r="AE29" i="20" s="1"/>
  <c r="AE133" i="6"/>
  <c r="AE170" i="6"/>
  <c r="AE31" i="20" s="1"/>
  <c r="AE119" i="6"/>
  <c r="AE102" i="6"/>
  <c r="AE46" i="6"/>
  <c r="AE105" i="6"/>
  <c r="AE78" i="6"/>
  <c r="AE22" i="6"/>
  <c r="AE10" i="6"/>
  <c r="AE27" i="6"/>
  <c r="AE72" i="6"/>
  <c r="AE131" i="6"/>
  <c r="AE128" i="6"/>
  <c r="AE52" i="6"/>
  <c r="AE13" i="6"/>
  <c r="AE7" i="6"/>
  <c r="N208" i="6"/>
  <c r="N197" i="6"/>
  <c r="N58" i="20" s="1"/>
  <c r="N42" i="6"/>
  <c r="N26" i="6"/>
  <c r="N12" i="6"/>
  <c r="N234" i="6"/>
  <c r="N218" i="6"/>
  <c r="N137" i="6"/>
  <c r="I55" i="6"/>
  <c r="I110" i="6"/>
  <c r="I83" i="6"/>
  <c r="I135" i="6"/>
  <c r="I68" i="6"/>
  <c r="I106" i="6"/>
  <c r="I97" i="6"/>
  <c r="I74" i="6"/>
  <c r="I24" i="6"/>
  <c r="I248" i="6"/>
  <c r="I201" i="6"/>
  <c r="I247" i="6"/>
  <c r="I241" i="6"/>
  <c r="I227" i="6"/>
  <c r="I215" i="6"/>
  <c r="I219" i="6"/>
  <c r="I208" i="6"/>
  <c r="I164" i="6"/>
  <c r="I157" i="6"/>
  <c r="I150" i="6"/>
  <c r="I183" i="6"/>
  <c r="I165" i="6"/>
  <c r="I12" i="6"/>
  <c r="I199" i="6"/>
  <c r="I125" i="6"/>
  <c r="I123" i="6"/>
  <c r="I14" i="6"/>
  <c r="I109" i="6"/>
  <c r="I66" i="6"/>
  <c r="I52" i="6"/>
  <c r="I49" i="6"/>
  <c r="I23" i="6"/>
  <c r="I61" i="6"/>
  <c r="I5" i="6"/>
  <c r="I39" i="6"/>
  <c r="I7" i="6"/>
  <c r="N60" i="6"/>
  <c r="N122" i="6"/>
  <c r="N245" i="6"/>
  <c r="N117" i="6"/>
  <c r="N87" i="6"/>
  <c r="N142" i="6"/>
  <c r="N90" i="6"/>
  <c r="N33" i="6"/>
  <c r="N141" i="6"/>
  <c r="N51" i="6"/>
  <c r="I85" i="6"/>
  <c r="I251" i="6"/>
  <c r="I101" i="6"/>
  <c r="I21" i="6"/>
  <c r="I65" i="6"/>
  <c r="I148" i="6"/>
  <c r="I119" i="6"/>
  <c r="I94" i="6"/>
  <c r="I77" i="6"/>
  <c r="I100" i="6"/>
  <c r="I105" i="6"/>
  <c r="I78" i="6"/>
  <c r="I107" i="6"/>
  <c r="I91" i="6"/>
  <c r="I40" i="6"/>
  <c r="I47" i="6"/>
  <c r="I35" i="6"/>
  <c r="I18" i="6"/>
  <c r="I136" i="6"/>
  <c r="I240" i="6"/>
  <c r="I217" i="6"/>
  <c r="I223" i="6"/>
  <c r="I207" i="6"/>
  <c r="I205" i="6"/>
  <c r="I174" i="6"/>
  <c r="I193" i="6"/>
  <c r="I198" i="6"/>
  <c r="I172" i="6"/>
  <c r="I163" i="6"/>
  <c r="I186" i="6"/>
  <c r="I155" i="6"/>
  <c r="I34" i="6"/>
  <c r="I15" i="6"/>
  <c r="AB56" i="6"/>
  <c r="AB51" i="6"/>
  <c r="AB5" i="6"/>
  <c r="AB16" i="6"/>
  <c r="AB9" i="6"/>
  <c r="AB27" i="6"/>
  <c r="N166" i="6"/>
  <c r="N27" i="20" s="1"/>
  <c r="N144" i="6"/>
  <c r="N5" i="20" s="1"/>
  <c r="N206" i="6"/>
  <c r="N83" i="6"/>
  <c r="N170" i="6"/>
  <c r="N31" i="20" s="1"/>
  <c r="N244" i="6"/>
  <c r="N186" i="6"/>
  <c r="N47" i="20" s="1"/>
  <c r="N34" i="6"/>
  <c r="N221" i="6"/>
  <c r="N178" i="6"/>
  <c r="N39" i="20" s="1"/>
  <c r="N224" i="6"/>
  <c r="N169" i="6"/>
  <c r="N30" i="20" s="1"/>
  <c r="N161" i="6"/>
  <c r="N22" i="20" s="1"/>
  <c r="N155" i="6"/>
  <c r="N16" i="20" s="1"/>
  <c r="N35" i="6"/>
  <c r="N125" i="6"/>
  <c r="I60" i="6"/>
  <c r="I256" i="6"/>
  <c r="I252" i="6"/>
  <c r="I244" i="6"/>
  <c r="I232" i="6"/>
  <c r="I245" i="6"/>
  <c r="I242" i="6"/>
  <c r="I233" i="6"/>
  <c r="I218" i="6"/>
  <c r="I225" i="6"/>
  <c r="I231" i="6"/>
  <c r="I229" i="6"/>
  <c r="I226" i="6"/>
  <c r="I213" i="6"/>
  <c r="I206" i="6"/>
  <c r="I181" i="6"/>
  <c r="I194" i="6"/>
  <c r="I179" i="6"/>
  <c r="I144" i="6"/>
  <c r="I182" i="6"/>
  <c r="I147" i="6"/>
  <c r="I156" i="6"/>
  <c r="I180" i="6"/>
  <c r="I145" i="6"/>
  <c r="I166" i="6"/>
  <c r="I160" i="6"/>
  <c r="I234" i="6"/>
  <c r="I103" i="6"/>
  <c r="I113" i="6"/>
  <c r="I120" i="6"/>
  <c r="I190" i="6"/>
  <c r="I127" i="6"/>
  <c r="I84" i="6"/>
  <c r="I108" i="6"/>
  <c r="I48" i="6"/>
  <c r="I16" i="6"/>
  <c r="I64" i="6"/>
  <c r="I54" i="6"/>
  <c r="I27" i="6"/>
  <c r="AB11" i="6"/>
  <c r="AB28" i="6"/>
  <c r="Y249" i="6"/>
  <c r="Y86" i="6"/>
  <c r="Y192" i="6"/>
  <c r="Y53" i="20" s="1"/>
  <c r="Y92" i="6"/>
  <c r="Y155" i="6"/>
  <c r="Y16" i="20" s="1"/>
  <c r="Y104" i="6"/>
  <c r="Y98" i="6"/>
  <c r="Y101" i="6"/>
  <c r="Y99" i="6"/>
  <c r="Y81" i="6"/>
  <c r="Y48" i="6"/>
  <c r="Y134" i="6"/>
  <c r="Y129" i="6"/>
  <c r="Y80" i="6"/>
  <c r="Y82" i="6"/>
  <c r="Y87" i="6"/>
  <c r="Y62" i="6"/>
  <c r="AB53" i="6"/>
  <c r="AB25" i="6"/>
  <c r="AB52" i="6"/>
  <c r="AB23" i="6"/>
  <c r="Y195" i="6"/>
  <c r="Y56" i="20" s="1"/>
  <c r="Y118" i="6"/>
  <c r="Y186" i="6"/>
  <c r="Y47" i="20" s="1"/>
  <c r="Y91" i="6"/>
  <c r="Y188" i="6"/>
  <c r="Y49" i="20" s="1"/>
  <c r="Y133" i="6"/>
  <c r="Y93" i="6"/>
  <c r="Y95" i="6"/>
  <c r="Y79" i="6"/>
  <c r="Y138" i="6"/>
  <c r="Y102" i="6"/>
  <c r="Y89" i="6"/>
  <c r="Y60" i="6"/>
  <c r="AE148" i="6"/>
  <c r="AE9" i="20" s="1"/>
  <c r="Y126" i="6"/>
  <c r="Y152" i="6"/>
  <c r="Y13" i="20" s="1"/>
  <c r="Y100" i="6"/>
  <c r="Y232" i="6"/>
  <c r="Y199" i="6"/>
  <c r="Y60" i="20" s="1"/>
  <c r="Y94" i="6"/>
  <c r="Y170" i="6"/>
  <c r="Y31" i="20" s="1"/>
  <c r="Y197" i="6"/>
  <c r="Y58" i="20" s="1"/>
  <c r="Y116" i="6"/>
  <c r="Y88" i="6"/>
  <c r="Y90" i="6"/>
  <c r="Y85" i="6"/>
  <c r="Y107" i="6"/>
  <c r="Y96" i="6"/>
  <c r="Y84" i="6"/>
  <c r="Y42" i="6"/>
  <c r="Y66" i="6"/>
  <c r="I176" i="6"/>
  <c r="I37" i="6"/>
  <c r="I126" i="6"/>
  <c r="I191" i="6"/>
  <c r="I118" i="6"/>
  <c r="I75" i="6"/>
  <c r="I72" i="6"/>
  <c r="I131" i="6"/>
  <c r="I255" i="6"/>
  <c r="I142" i="6"/>
  <c r="I96" i="6"/>
  <c r="I134" i="6"/>
  <c r="I98" i="6"/>
  <c r="I76" i="6"/>
  <c r="I57" i="6"/>
  <c r="I69" i="6"/>
  <c r="I43" i="6"/>
  <c r="I62" i="6"/>
  <c r="I33" i="6"/>
  <c r="I44" i="6"/>
  <c r="I10" i="6"/>
  <c r="I32" i="6"/>
  <c r="I81" i="6"/>
  <c r="I153" i="6"/>
  <c r="I250" i="6"/>
  <c r="I235" i="6"/>
  <c r="I243" i="6"/>
  <c r="I239" i="6"/>
  <c r="I230" i="6"/>
  <c r="I224" i="6"/>
  <c r="I209" i="6"/>
  <c r="I220" i="6"/>
  <c r="I222" i="6"/>
  <c r="I211" i="6"/>
  <c r="I204" i="6"/>
  <c r="I154" i="6"/>
  <c r="I187" i="6"/>
  <c r="I143" i="6"/>
  <c r="I202" i="6"/>
  <c r="I171" i="6"/>
  <c r="I158" i="6"/>
  <c r="I196" i="6"/>
  <c r="I169" i="6"/>
  <c r="I167" i="6"/>
  <c r="I161" i="6"/>
  <c r="I192" i="6"/>
  <c r="I22" i="6"/>
  <c r="I79" i="6"/>
  <c r="I122" i="6"/>
  <c r="I130" i="6"/>
  <c r="I124" i="6"/>
  <c r="I51" i="6"/>
  <c r="I195" i="6"/>
  <c r="I45" i="6"/>
  <c r="I86" i="6"/>
  <c r="I114" i="6"/>
  <c r="I87" i="6"/>
  <c r="I70" i="6"/>
  <c r="I11" i="6"/>
  <c r="I25" i="6"/>
  <c r="I9" i="6"/>
  <c r="I28" i="6"/>
  <c r="I30" i="6"/>
  <c r="AB14" i="6"/>
  <c r="AB61" i="6"/>
  <c r="Y189" i="6"/>
  <c r="Y50" i="20" s="1"/>
  <c r="Y250" i="6"/>
  <c r="Y131" i="6"/>
  <c r="Y201" i="6"/>
  <c r="Y62" i="20" s="1"/>
  <c r="Y73" i="6"/>
  <c r="Y236" i="6"/>
  <c r="Y185" i="6"/>
  <c r="Y46" i="20" s="1"/>
  <c r="Y190" i="6"/>
  <c r="Y51" i="20" s="1"/>
  <c r="Y135" i="6"/>
  <c r="Y75" i="6"/>
  <c r="Y153" i="6"/>
  <c r="Y14" i="20" s="1"/>
  <c r="Y49" i="6"/>
  <c r="Y255" i="6"/>
  <c r="Y70" i="6"/>
  <c r="Y111" i="6"/>
  <c r="Y106" i="6"/>
  <c r="Y97" i="6"/>
  <c r="Y71" i="6"/>
  <c r="Y45" i="6"/>
  <c r="N219" i="6"/>
  <c r="N5" i="6"/>
  <c r="N171" i="6"/>
  <c r="N32" i="20" s="1"/>
  <c r="N68" i="6"/>
  <c r="N52" i="6"/>
  <c r="N74" i="6"/>
  <c r="N225" i="6"/>
  <c r="N174" i="6"/>
  <c r="N35" i="20" s="1"/>
  <c r="N175" i="6"/>
  <c r="N36" i="20" s="1"/>
  <c r="N152" i="6"/>
  <c r="N13" i="20" s="1"/>
  <c r="N222" i="6"/>
  <c r="N91" i="6"/>
  <c r="N165" i="6"/>
  <c r="N26" i="20" s="1"/>
  <c r="N198" i="6"/>
  <c r="N59" i="20" s="1"/>
  <c r="N130" i="6"/>
  <c r="N113" i="6"/>
  <c r="N48" i="6"/>
  <c r="N256" i="6"/>
  <c r="N11" i="6"/>
  <c r="N213" i="6"/>
  <c r="N43" i="6"/>
  <c r="N156" i="6"/>
  <c r="N17" i="20" s="1"/>
  <c r="N217" i="6"/>
  <c r="N200" i="6"/>
  <c r="N61" i="20" s="1"/>
  <c r="N128" i="6"/>
  <c r="N216" i="6"/>
  <c r="N150" i="6"/>
  <c r="N11" i="20" s="1"/>
  <c r="N136" i="6"/>
  <c r="N61" i="6"/>
  <c r="N39" i="6"/>
  <c r="N4" i="6"/>
  <c r="N194" i="6"/>
  <c r="N55" i="20" s="1"/>
  <c r="N147" i="6"/>
  <c r="N8" i="20" s="1"/>
  <c r="N78" i="6"/>
  <c r="N101" i="6"/>
  <c r="N71" i="6"/>
  <c r="N64" i="6"/>
  <c r="N63" i="6"/>
  <c r="N31" i="6"/>
  <c r="N89" i="6"/>
  <c r="N40" i="6"/>
  <c r="N62" i="6"/>
  <c r="N30" i="6"/>
  <c r="N6" i="6"/>
  <c r="N140" i="6"/>
  <c r="N207" i="6"/>
  <c r="N212" i="6"/>
  <c r="N183" i="6"/>
  <c r="N44" i="20" s="1"/>
  <c r="N232" i="6"/>
  <c r="N241" i="6"/>
  <c r="N205" i="6"/>
  <c r="N67" i="6"/>
  <c r="N106" i="6"/>
  <c r="N239" i="6"/>
  <c r="N187" i="6"/>
  <c r="N48" i="20" s="1"/>
  <c r="N202" i="6"/>
  <c r="N63" i="20" s="1"/>
  <c r="N191" i="6"/>
  <c r="N52" i="20" s="1"/>
  <c r="N9" i="6"/>
  <c r="N99" i="6"/>
  <c r="N86" i="6"/>
  <c r="N38" i="6"/>
  <c r="N56" i="6"/>
  <c r="N129" i="6"/>
  <c r="N96" i="6"/>
  <c r="N76" i="6"/>
  <c r="N65" i="6"/>
  <c r="N211" i="6"/>
  <c r="N149" i="6"/>
  <c r="N10" i="20" s="1"/>
  <c r="N167" i="6"/>
  <c r="N28" i="20" s="1"/>
  <c r="N185" i="6"/>
  <c r="N46" i="20" s="1"/>
  <c r="N131" i="6"/>
  <c r="N84" i="6"/>
  <c r="N8" i="6"/>
  <c r="N154" i="6"/>
  <c r="N15" i="20" s="1"/>
  <c r="N115" i="6"/>
  <c r="N27" i="6"/>
  <c r="N15" i="6"/>
  <c r="N81" i="6"/>
  <c r="N112" i="6"/>
  <c r="N41" i="6"/>
  <c r="N195" i="6"/>
  <c r="N56" i="20" s="1"/>
  <c r="N21" i="6"/>
  <c r="N25" i="6"/>
  <c r="N29" i="6"/>
  <c r="N94" i="6"/>
  <c r="N98" i="6"/>
  <c r="N188" i="6"/>
  <c r="N49" i="20" s="1"/>
  <c r="N14" i="6"/>
  <c r="N119" i="6"/>
  <c r="AE12" i="23" l="1"/>
  <c r="Y24" i="22"/>
  <c r="Z33" i="23"/>
  <c r="AB33" i="23" s="1"/>
  <c r="AB18" i="22"/>
  <c r="AB31" i="22"/>
  <c r="AB8" i="22"/>
  <c r="V37" i="22"/>
  <c r="N40" i="8"/>
  <c r="I62" i="8"/>
  <c r="V29" i="8"/>
  <c r="I199" i="8"/>
  <c r="R189" i="8"/>
  <c r="N18" i="22"/>
  <c r="N31" i="22"/>
  <c r="AE39" i="22"/>
  <c r="V38" i="23"/>
  <c r="Y17" i="23"/>
  <c r="W9" i="23"/>
  <c r="Y9" i="23" s="1"/>
  <c r="AB22" i="22"/>
  <c r="AB29" i="23"/>
  <c r="AE10" i="22"/>
  <c r="AE20" i="22"/>
  <c r="R202" i="8"/>
  <c r="Y145" i="8"/>
  <c r="AB185" i="8"/>
  <c r="AB188" i="8"/>
  <c r="AB190" i="8"/>
  <c r="AB145" i="8"/>
  <c r="AB156" i="8"/>
  <c r="AB182" i="8"/>
  <c r="AB179" i="8"/>
  <c r="V26" i="22"/>
  <c r="Y148" i="8"/>
  <c r="AB152" i="8"/>
  <c r="AB178" i="8"/>
  <c r="AB200" i="8"/>
  <c r="AB35" i="22"/>
  <c r="R157" i="8"/>
  <c r="Y190" i="8"/>
  <c r="Y21" i="22"/>
  <c r="V31" i="18"/>
  <c r="V13" i="18"/>
  <c r="V15" i="18"/>
  <c r="V26" i="18"/>
  <c r="V11" i="18"/>
  <c r="V18" i="18"/>
  <c r="V27" i="18"/>
  <c r="AE26" i="22"/>
  <c r="N12" i="22"/>
  <c r="Y22" i="22"/>
  <c r="I21" i="22"/>
  <c r="I16" i="22"/>
  <c r="AB34" i="22"/>
  <c r="I152" i="8"/>
  <c r="AE44" i="8"/>
  <c r="AE18" i="22"/>
  <c r="AE27" i="22"/>
  <c r="V4" i="22"/>
  <c r="AB5" i="22"/>
  <c r="Z32" i="23"/>
  <c r="AB32" i="23" s="1"/>
  <c r="AE23" i="22"/>
  <c r="I164" i="8"/>
  <c r="I35" i="22"/>
  <c r="Y15" i="22"/>
  <c r="N25" i="22"/>
  <c r="AE20" i="23"/>
  <c r="V12" i="22"/>
  <c r="S66" i="22"/>
  <c r="V23" i="22"/>
  <c r="Y28" i="23"/>
  <c r="Y5" i="22"/>
  <c r="R36" i="23"/>
  <c r="R38" i="22"/>
  <c r="V33" i="22"/>
  <c r="I14" i="23"/>
  <c r="V9" i="22"/>
  <c r="R35" i="22"/>
  <c r="V19" i="23"/>
  <c r="Y11" i="23"/>
  <c r="Y20" i="22"/>
  <c r="Y30" i="23"/>
  <c r="R15" i="23"/>
  <c r="V6" i="18"/>
  <c r="V7" i="15"/>
  <c r="V22" i="15"/>
  <c r="V7" i="13"/>
  <c r="V21" i="12"/>
  <c r="V12" i="12"/>
  <c r="V13" i="13"/>
  <c r="V40" i="16"/>
  <c r="V21" i="17"/>
  <c r="V30" i="18"/>
  <c r="V22" i="10"/>
  <c r="N7" i="22"/>
  <c r="N39" i="22"/>
  <c r="AE11" i="22"/>
  <c r="AE33" i="22"/>
  <c r="AE17" i="23"/>
  <c r="AE29" i="23"/>
  <c r="AE13" i="22"/>
  <c r="V14" i="23"/>
  <c r="S33" i="23"/>
  <c r="V33" i="23" s="1"/>
  <c r="V35" i="23"/>
  <c r="Y11" i="22"/>
  <c r="W15" i="23"/>
  <c r="Y15" i="23" s="1"/>
  <c r="I29" i="23"/>
  <c r="I16" i="23"/>
  <c r="I4" i="22"/>
  <c r="I13" i="22"/>
  <c r="AB24" i="23"/>
  <c r="AB19" i="22"/>
  <c r="T66" i="22"/>
  <c r="R18" i="23"/>
  <c r="O30" i="23"/>
  <c r="O17" i="23"/>
  <c r="V6" i="22"/>
  <c r="I11" i="23"/>
  <c r="T9" i="23"/>
  <c r="V35" i="22"/>
  <c r="P38" i="23"/>
  <c r="R38" i="23" s="1"/>
  <c r="V19" i="22"/>
  <c r="R24" i="22"/>
  <c r="R8" i="22"/>
  <c r="R15" i="22"/>
  <c r="N33" i="22"/>
  <c r="N22" i="22"/>
  <c r="N27" i="22"/>
  <c r="AE11" i="23"/>
  <c r="AE33" i="23"/>
  <c r="AE16" i="22"/>
  <c r="AE13" i="23"/>
  <c r="S8" i="23"/>
  <c r="V8" i="23" s="1"/>
  <c r="S32" i="23"/>
  <c r="S13" i="23"/>
  <c r="V13" i="23" s="1"/>
  <c r="Y28" i="22"/>
  <c r="Y27" i="22"/>
  <c r="Y16" i="22"/>
  <c r="Y10" i="23"/>
  <c r="Y37" i="22"/>
  <c r="Y31" i="22"/>
  <c r="Y23" i="22"/>
  <c r="I20" i="22"/>
  <c r="I23" i="22"/>
  <c r="I14" i="22"/>
  <c r="I18" i="22"/>
  <c r="I32" i="22"/>
  <c r="AB10" i="22"/>
  <c r="AB28" i="22"/>
  <c r="AB16" i="22"/>
  <c r="R13" i="23"/>
  <c r="O9" i="23"/>
  <c r="V22" i="22"/>
  <c r="Y10" i="22"/>
  <c r="T5" i="23"/>
  <c r="V5" i="23" s="1"/>
  <c r="AE14" i="22"/>
  <c r="AB39" i="22"/>
  <c r="T39" i="23"/>
  <c r="R16" i="22"/>
  <c r="N28" i="22"/>
  <c r="N13" i="22"/>
  <c r="N5" i="22"/>
  <c r="N38" i="22"/>
  <c r="AE6" i="22"/>
  <c r="AE32" i="22"/>
  <c r="AE15" i="22"/>
  <c r="AE38" i="22"/>
  <c r="V36" i="23"/>
  <c r="Y16" i="23"/>
  <c r="I33" i="22"/>
  <c r="I32" i="23"/>
  <c r="I27" i="22"/>
  <c r="AB27" i="22"/>
  <c r="V36" i="22"/>
  <c r="AB27" i="23"/>
  <c r="V30" i="17"/>
  <c r="V32" i="17"/>
  <c r="V30" i="16"/>
  <c r="V5" i="16"/>
  <c r="V34" i="16"/>
  <c r="V16" i="15"/>
  <c r="V35" i="16"/>
  <c r="V9" i="12"/>
  <c r="V5" i="11"/>
  <c r="V12" i="11"/>
  <c r="V8" i="11"/>
  <c r="V16" i="10"/>
  <c r="V11" i="10"/>
  <c r="V4" i="10"/>
  <c r="V5" i="10"/>
  <c r="V17" i="18"/>
  <c r="V10" i="15"/>
  <c r="V12" i="17"/>
  <c r="V10" i="16"/>
  <c r="V13" i="15"/>
  <c r="V22" i="12"/>
  <c r="V22" i="17"/>
  <c r="V14" i="13"/>
  <c r="V26" i="12"/>
  <c r="V28" i="18"/>
  <c r="I36" i="23"/>
  <c r="AE36" i="23"/>
  <c r="N25" i="23"/>
  <c r="N5" i="23"/>
  <c r="AE18" i="23"/>
  <c r="AE38" i="23"/>
  <c r="V12" i="23"/>
  <c r="Y38" i="23"/>
  <c r="I27" i="23"/>
  <c r="N37" i="23"/>
  <c r="Y26" i="23"/>
  <c r="N7" i="23"/>
  <c r="AE30" i="23"/>
  <c r="AE14" i="23"/>
  <c r="AE39" i="23"/>
  <c r="V17" i="23"/>
  <c r="I12" i="23"/>
  <c r="I13" i="23"/>
  <c r="AB39" i="23"/>
  <c r="N22" i="23"/>
  <c r="N33" i="23"/>
  <c r="AE25" i="23"/>
  <c r="AE10" i="23"/>
  <c r="Y27" i="23"/>
  <c r="Y37" i="23"/>
  <c r="Y23" i="23"/>
  <c r="I20" i="23"/>
  <c r="AB10" i="23"/>
  <c r="AB28" i="23"/>
  <c r="AB9" i="23"/>
  <c r="R32" i="23"/>
  <c r="N17" i="23"/>
  <c r="N16" i="22"/>
  <c r="N10" i="22"/>
  <c r="AE37" i="22"/>
  <c r="V20" i="23"/>
  <c r="V23" i="23"/>
  <c r="V21" i="23"/>
  <c r="V16" i="23"/>
  <c r="Y13" i="22"/>
  <c r="I31" i="22"/>
  <c r="I8" i="22"/>
  <c r="I34" i="22"/>
  <c r="AB25" i="22"/>
  <c r="R11" i="23"/>
  <c r="I24" i="23"/>
  <c r="N13" i="23"/>
  <c r="AE24" i="23"/>
  <c r="N201" i="8"/>
  <c r="N247" i="8"/>
  <c r="AE170" i="8"/>
  <c r="I180" i="8"/>
  <c r="I144" i="8"/>
  <c r="Y176" i="8"/>
  <c r="Y188" i="8"/>
  <c r="I201" i="8"/>
  <c r="I150" i="8"/>
  <c r="I157" i="8"/>
  <c r="I170" i="8"/>
  <c r="N62" i="8"/>
  <c r="N188" i="8"/>
  <c r="I190" i="8"/>
  <c r="AE186" i="8"/>
  <c r="AE253" i="8"/>
  <c r="V11" i="8"/>
  <c r="V26" i="8"/>
  <c r="V153" i="8"/>
  <c r="I191" i="8"/>
  <c r="I165" i="8"/>
  <c r="I183" i="8"/>
  <c r="Y38" i="8"/>
  <c r="Y192" i="8"/>
  <c r="I153" i="8"/>
  <c r="I202" i="8"/>
  <c r="I187" i="8"/>
  <c r="N151" i="8"/>
  <c r="N159" i="8"/>
  <c r="AB168" i="8"/>
  <c r="R26" i="22"/>
  <c r="R33" i="22"/>
  <c r="R21" i="8"/>
  <c r="R180" i="8"/>
  <c r="R144" i="8"/>
  <c r="R162" i="8"/>
  <c r="R164" i="8"/>
  <c r="R36" i="22"/>
  <c r="R34" i="22"/>
  <c r="N56" i="8"/>
  <c r="N42" i="8"/>
  <c r="N191" i="8"/>
  <c r="N196" i="8"/>
  <c r="AE157" i="8"/>
  <c r="I151" i="8"/>
  <c r="AE51" i="8"/>
  <c r="AE60" i="8"/>
  <c r="AE195" i="8"/>
  <c r="AE162" i="8"/>
  <c r="AE151" i="8"/>
  <c r="AE175" i="8"/>
  <c r="AE159" i="8"/>
  <c r="N195" i="8"/>
  <c r="V27" i="8"/>
  <c r="V37" i="8"/>
  <c r="V148" i="8"/>
  <c r="I51" i="8"/>
  <c r="I167" i="8"/>
  <c r="I196" i="8"/>
  <c r="Y60" i="8"/>
  <c r="Y191" i="8"/>
  <c r="Y177" i="8"/>
  <c r="Y165" i="8"/>
  <c r="Y150" i="8"/>
  <c r="Y164" i="8"/>
  <c r="Y248" i="8"/>
  <c r="Y158" i="8"/>
  <c r="Y156" i="8"/>
  <c r="I37" i="8"/>
  <c r="I146" i="8"/>
  <c r="I58" i="8"/>
  <c r="I248" i="8"/>
  <c r="AB148" i="8"/>
  <c r="AB167" i="8"/>
  <c r="AB196" i="8"/>
  <c r="AB171" i="8"/>
  <c r="AB143" i="8"/>
  <c r="AB154" i="8"/>
  <c r="AB192" i="8"/>
  <c r="R14" i="22"/>
  <c r="R176" i="8"/>
  <c r="R200" i="8"/>
  <c r="N176" i="8"/>
  <c r="N199" i="8"/>
  <c r="N183" i="8"/>
  <c r="Y163" i="8"/>
  <c r="Y198" i="8"/>
  <c r="Y174" i="8"/>
  <c r="AE152" i="8"/>
  <c r="V185" i="8"/>
  <c r="I155" i="8"/>
  <c r="Y67" i="8"/>
  <c r="Y197" i="8"/>
  <c r="Y162" i="8"/>
  <c r="Y184" i="8"/>
  <c r="Y171" i="8"/>
  <c r="Y253" i="8"/>
  <c r="Y181" i="8"/>
  <c r="I147" i="8"/>
  <c r="I194" i="8"/>
  <c r="AB186" i="8"/>
  <c r="V14" i="8"/>
  <c r="R32" i="8"/>
  <c r="R195" i="8"/>
  <c r="R153" i="8"/>
  <c r="R179" i="8"/>
  <c r="V30" i="23"/>
  <c r="V18" i="23"/>
  <c r="R19" i="23"/>
  <c r="R10" i="23"/>
  <c r="R9" i="23"/>
  <c r="R34" i="23"/>
  <c r="R29" i="23"/>
  <c r="R25" i="23"/>
  <c r="AB170" i="8"/>
  <c r="R15" i="8"/>
  <c r="R169" i="8"/>
  <c r="N189" i="8"/>
  <c r="N164" i="8"/>
  <c r="N178" i="8"/>
  <c r="N187" i="8"/>
  <c r="V34" i="8"/>
  <c r="V199" i="8"/>
  <c r="Y179" i="8"/>
  <c r="V170" i="8"/>
  <c r="R9" i="8"/>
  <c r="R18" i="22"/>
  <c r="N50" i="8"/>
  <c r="R172" i="8"/>
  <c r="R252" i="8"/>
  <c r="AE55" i="8"/>
  <c r="AE190" i="8"/>
  <c r="V33" i="8"/>
  <c r="V21" i="8"/>
  <c r="V31" i="8"/>
  <c r="V168" i="8"/>
  <c r="V173" i="8"/>
  <c r="V200" i="8"/>
  <c r="V146" i="8"/>
  <c r="V149" i="8"/>
  <c r="I189" i="8"/>
  <c r="I65" i="8"/>
  <c r="N166" i="8"/>
  <c r="AB57" i="8"/>
  <c r="R19" i="22"/>
  <c r="R160" i="8"/>
  <c r="R167" i="8"/>
  <c r="R171" i="8"/>
  <c r="R154" i="8"/>
  <c r="R168" i="8"/>
  <c r="Y182" i="8"/>
  <c r="AE39" i="8"/>
  <c r="AE166" i="8"/>
  <c r="AE180" i="8"/>
  <c r="AE147" i="8"/>
  <c r="AE144" i="8"/>
  <c r="AE194" i="8"/>
  <c r="N148" i="8"/>
  <c r="N179" i="8"/>
  <c r="AB49" i="8"/>
  <c r="AB189" i="8"/>
  <c r="V8" i="8"/>
  <c r="V197" i="8"/>
  <c r="V161" i="8"/>
  <c r="V169" i="8"/>
  <c r="V158" i="8"/>
  <c r="V187" i="8"/>
  <c r="I40" i="8"/>
  <c r="I175" i="8"/>
  <c r="I188" i="8"/>
  <c r="Y44" i="8"/>
  <c r="I193" i="8"/>
  <c r="I50" i="8"/>
  <c r="I60" i="8"/>
  <c r="N157" i="8"/>
  <c r="AB53" i="8"/>
  <c r="AB176" i="8"/>
  <c r="AB155" i="8"/>
  <c r="AB151" i="8"/>
  <c r="AB184" i="8"/>
  <c r="AB175" i="8"/>
  <c r="AB159" i="8"/>
  <c r="R29" i="22"/>
  <c r="R27" i="22"/>
  <c r="R11" i="22"/>
  <c r="N29" i="22"/>
  <c r="H66" i="22"/>
  <c r="AE12" i="22"/>
  <c r="V31" i="23"/>
  <c r="V32" i="23"/>
  <c r="Y38" i="22"/>
  <c r="I19" i="22"/>
  <c r="I6" i="22"/>
  <c r="R31" i="23"/>
  <c r="R16" i="23"/>
  <c r="R14" i="23"/>
  <c r="R33" i="23"/>
  <c r="AE9" i="22"/>
  <c r="N170" i="8"/>
  <c r="N162" i="8"/>
  <c r="N155" i="8"/>
  <c r="AE62" i="8"/>
  <c r="I145" i="8"/>
  <c r="I195" i="8"/>
  <c r="R12" i="22"/>
  <c r="N47" i="8"/>
  <c r="N147" i="8"/>
  <c r="N194" i="8"/>
  <c r="AE254" i="8"/>
  <c r="AB181" i="8"/>
  <c r="Y186" i="8"/>
  <c r="I192" i="8"/>
  <c r="I154" i="8"/>
  <c r="N198" i="8"/>
  <c r="N174" i="8"/>
  <c r="AB164" i="8"/>
  <c r="AB191" i="8"/>
  <c r="R6" i="22"/>
  <c r="R166" i="8"/>
  <c r="R184" i="8"/>
  <c r="R173" i="8"/>
  <c r="R24" i="8"/>
  <c r="R39" i="22"/>
  <c r="N60" i="8"/>
  <c r="N149" i="8"/>
  <c r="N186" i="8"/>
  <c r="N172" i="8"/>
  <c r="N38" i="8"/>
  <c r="N167" i="8"/>
  <c r="N154" i="8"/>
  <c r="N175" i="8"/>
  <c r="AE168" i="8"/>
  <c r="AE200" i="8"/>
  <c r="I159" i="8"/>
  <c r="I166" i="8"/>
  <c r="AE38" i="8"/>
  <c r="AE50" i="8"/>
  <c r="AE37" i="8"/>
  <c r="AE163" i="8"/>
  <c r="AE172" i="8"/>
  <c r="AE198" i="8"/>
  <c r="AE193" i="8"/>
  <c r="AE174" i="8"/>
  <c r="V189" i="8"/>
  <c r="V237" i="8"/>
  <c r="Y39" i="8"/>
  <c r="Y201" i="8"/>
  <c r="Y183" i="8"/>
  <c r="Y157" i="8"/>
  <c r="Y161" i="8"/>
  <c r="Y187" i="8"/>
  <c r="I52" i="8"/>
  <c r="I38" i="8"/>
  <c r="I176" i="8"/>
  <c r="N53" i="8"/>
  <c r="AB161" i="8"/>
  <c r="AB169" i="8"/>
  <c r="AB202" i="8"/>
  <c r="AB187" i="8"/>
  <c r="AB254" i="8"/>
  <c r="V30" i="8"/>
  <c r="V186" i="8"/>
  <c r="V159" i="8"/>
  <c r="R28" i="8"/>
  <c r="R16" i="8"/>
  <c r="R248" i="8"/>
  <c r="N160" i="8"/>
  <c r="N185" i="8"/>
  <c r="N165" i="8"/>
  <c r="Y51" i="8"/>
  <c r="V155" i="8"/>
  <c r="I149" i="8"/>
  <c r="Y153" i="8"/>
  <c r="Y185" i="8"/>
  <c r="Y152" i="8"/>
  <c r="Y175" i="8"/>
  <c r="Y56" i="8"/>
  <c r="Y167" i="8"/>
  <c r="Y147" i="8"/>
  <c r="Y63" i="8"/>
  <c r="I160" i="8"/>
  <c r="I179" i="8"/>
  <c r="I181" i="8"/>
  <c r="AB201" i="8"/>
  <c r="V194" i="8"/>
  <c r="R34" i="8"/>
  <c r="R23" i="8"/>
  <c r="R35" i="8"/>
  <c r="R152" i="8"/>
  <c r="R145" i="8"/>
  <c r="N120" i="8"/>
  <c r="V24" i="23"/>
  <c r="V6" i="23"/>
  <c r="R24" i="23"/>
  <c r="R6" i="23"/>
  <c r="R12" i="23"/>
  <c r="I253" i="8"/>
  <c r="AB248" i="8"/>
  <c r="R201" i="8"/>
  <c r="R161" i="8"/>
  <c r="R158" i="8"/>
  <c r="R187" i="8"/>
  <c r="N168" i="8"/>
  <c r="N150" i="8"/>
  <c r="N171" i="8"/>
  <c r="V15" i="8"/>
  <c r="V177" i="8"/>
  <c r="I47" i="8"/>
  <c r="Y160" i="8"/>
  <c r="Y180" i="8"/>
  <c r="I177" i="8"/>
  <c r="I45" i="8"/>
  <c r="R29" i="8"/>
  <c r="R36" i="8"/>
  <c r="R192" i="8"/>
  <c r="R188" i="8"/>
  <c r="R21" i="22"/>
  <c r="R238" i="8"/>
  <c r="R197" i="8"/>
  <c r="R235" i="8"/>
  <c r="N200" i="8"/>
  <c r="Y254" i="8"/>
  <c r="AE189" i="8"/>
  <c r="AE185" i="8"/>
  <c r="V36" i="8"/>
  <c r="V191" i="8"/>
  <c r="V165" i="8"/>
  <c r="V183" i="8"/>
  <c r="V150" i="8"/>
  <c r="V164" i="8"/>
  <c r="V190" i="8"/>
  <c r="I185" i="8"/>
  <c r="I158" i="8"/>
  <c r="I41" i="8"/>
  <c r="I148" i="8"/>
  <c r="I186" i="8"/>
  <c r="I162" i="8"/>
  <c r="I184" i="8"/>
  <c r="N182" i="8"/>
  <c r="N190" i="8"/>
  <c r="R25" i="22"/>
  <c r="R13" i="22"/>
  <c r="R17" i="8"/>
  <c r="R177" i="8"/>
  <c r="R196" i="8"/>
  <c r="R193" i="8"/>
  <c r="R165" i="8"/>
  <c r="N192" i="8"/>
  <c r="N248" i="8"/>
  <c r="N197" i="8"/>
  <c r="N177" i="8"/>
  <c r="N156" i="8"/>
  <c r="N254" i="8"/>
  <c r="AE248" i="8"/>
  <c r="Y143" i="8"/>
  <c r="I182" i="8"/>
  <c r="AE64" i="8"/>
  <c r="AE65" i="8"/>
  <c r="AE188" i="8"/>
  <c r="AE160" i="8"/>
  <c r="AE156" i="8"/>
  <c r="AE182" i="8"/>
  <c r="AE179" i="8"/>
  <c r="AE181" i="8"/>
  <c r="V22" i="8"/>
  <c r="V192" i="8"/>
  <c r="V167" i="8"/>
  <c r="V196" i="8"/>
  <c r="V171" i="8"/>
  <c r="V143" i="8"/>
  <c r="V154" i="8"/>
  <c r="I172" i="8"/>
  <c r="I254" i="8"/>
  <c r="I197" i="8"/>
  <c r="AB46" i="8"/>
  <c r="AB153" i="8"/>
  <c r="AB163" i="8"/>
  <c r="AB172" i="8"/>
  <c r="AB198" i="8"/>
  <c r="AB193" i="8"/>
  <c r="AB174" i="8"/>
  <c r="R31" i="22"/>
  <c r="R20" i="22"/>
  <c r="R32" i="22"/>
  <c r="I26" i="22"/>
  <c r="N32" i="22"/>
  <c r="AC35" i="23"/>
  <c r="AE35" i="23" s="1"/>
  <c r="Y36" i="22"/>
  <c r="I17" i="23"/>
  <c r="I39" i="22"/>
  <c r="AB21" i="22"/>
  <c r="AB37" i="23"/>
  <c r="AB36" i="22"/>
  <c r="AF66" i="22"/>
  <c r="AE8" i="23"/>
  <c r="L66" i="22"/>
  <c r="N32" i="23"/>
  <c r="AC66" i="22"/>
  <c r="Z66" i="22"/>
  <c r="N34" i="22"/>
  <c r="AB30" i="23"/>
  <c r="N12" i="23"/>
  <c r="N24" i="22"/>
  <c r="AE19" i="22"/>
  <c r="AE36" i="22"/>
  <c r="V29" i="23"/>
  <c r="Y25" i="22"/>
  <c r="Y35" i="22"/>
  <c r="W66" i="22"/>
  <c r="I31" i="23"/>
  <c r="I7" i="23"/>
  <c r="AB12" i="23"/>
  <c r="AB7" i="22"/>
  <c r="N35" i="22"/>
  <c r="Y35" i="23"/>
  <c r="I24" i="22"/>
  <c r="Y39" i="23"/>
  <c r="V5" i="17"/>
  <c r="V11" i="17"/>
  <c r="V10" i="13"/>
  <c r="V24" i="15"/>
  <c r="V6" i="14"/>
  <c r="V15" i="17"/>
  <c r="N26" i="22"/>
  <c r="J23" i="23"/>
  <c r="N23" i="23" s="1"/>
  <c r="J34" i="23"/>
  <c r="N34" i="23" s="1"/>
  <c r="N8" i="22"/>
  <c r="J35" i="23"/>
  <c r="N15" i="22"/>
  <c r="AE8" i="22"/>
  <c r="AC28" i="23"/>
  <c r="AE28" i="23" s="1"/>
  <c r="P66" i="22"/>
  <c r="Y8" i="23"/>
  <c r="Y32" i="23"/>
  <c r="Y24" i="23"/>
  <c r="Y39" i="22"/>
  <c r="I5" i="22"/>
  <c r="I36" i="22"/>
  <c r="AB30" i="22"/>
  <c r="AB37" i="22"/>
  <c r="Z35" i="23"/>
  <c r="AB35" i="23" s="1"/>
  <c r="AB38" i="22"/>
  <c r="R28" i="23"/>
  <c r="R27" i="23"/>
  <c r="N17" i="22"/>
  <c r="N6" i="22"/>
  <c r="AE37" i="23"/>
  <c r="I23" i="23"/>
  <c r="I34" i="23"/>
  <c r="V28" i="16"/>
  <c r="AB26" i="23"/>
  <c r="N19" i="22"/>
  <c r="N4" i="22"/>
  <c r="AD66" i="22"/>
  <c r="AC23" i="23"/>
  <c r="AE23" i="23" s="1"/>
  <c r="AE21" i="23"/>
  <c r="AE34" i="23"/>
  <c r="AC7" i="23"/>
  <c r="AE7" i="23" s="1"/>
  <c r="V22" i="23"/>
  <c r="V10" i="23"/>
  <c r="V9" i="23"/>
  <c r="Y19" i="23"/>
  <c r="W7" i="23"/>
  <c r="Y7" i="23" s="1"/>
  <c r="I17" i="22"/>
  <c r="I29" i="22"/>
  <c r="I7" i="22"/>
  <c r="E66" i="22"/>
  <c r="Z31" i="23"/>
  <c r="AB31" i="23" s="1"/>
  <c r="AB4" i="22"/>
  <c r="AB12" i="22"/>
  <c r="AB25" i="23"/>
  <c r="R5" i="23"/>
  <c r="R35" i="23"/>
  <c r="O4" i="23"/>
  <c r="Y26" i="22"/>
  <c r="R26" i="23"/>
  <c r="N11" i="22"/>
  <c r="N20" i="22"/>
  <c r="N36" i="22"/>
  <c r="N24" i="23"/>
  <c r="N10" i="23"/>
  <c r="N15" i="23"/>
  <c r="AE19" i="23"/>
  <c r="AE24" i="22"/>
  <c r="M66" i="22"/>
  <c r="V11" i="23"/>
  <c r="V27" i="23"/>
  <c r="F66" i="22"/>
  <c r="Y29" i="22"/>
  <c r="W14" i="23"/>
  <c r="Y14" i="23" s="1"/>
  <c r="G66" i="22"/>
  <c r="I11" i="22"/>
  <c r="I25" i="22"/>
  <c r="I30" i="22"/>
  <c r="I15" i="22"/>
  <c r="I10" i="22"/>
  <c r="I9" i="22"/>
  <c r="I37" i="22"/>
  <c r="I22" i="22"/>
  <c r="AB8" i="23"/>
  <c r="AB15" i="22"/>
  <c r="AB11" i="22"/>
  <c r="O66" i="22"/>
  <c r="R37" i="22"/>
  <c r="V7" i="17"/>
  <c r="V23" i="16"/>
  <c r="V4" i="18"/>
  <c r="V9" i="14"/>
  <c r="V35" i="12"/>
  <c r="V8" i="13"/>
  <c r="V16" i="18"/>
  <c r="V23" i="18"/>
  <c r="V39" i="16"/>
  <c r="V26" i="23"/>
  <c r="N11" i="23"/>
  <c r="N37" i="22"/>
  <c r="N30" i="22"/>
  <c r="N9" i="22"/>
  <c r="N39" i="23"/>
  <c r="AE21" i="22"/>
  <c r="AE34" i="22"/>
  <c r="AE7" i="22"/>
  <c r="M66" i="23"/>
  <c r="V25" i="23"/>
  <c r="V28" i="23"/>
  <c r="Y8" i="22"/>
  <c r="Y19" i="22"/>
  <c r="Y17" i="22"/>
  <c r="Y29" i="23"/>
  <c r="I25" i="23"/>
  <c r="I30" i="23"/>
  <c r="I10" i="23"/>
  <c r="I5" i="23"/>
  <c r="I33" i="23"/>
  <c r="I9" i="23"/>
  <c r="I18" i="23"/>
  <c r="I22" i="23"/>
  <c r="I38" i="22"/>
  <c r="AB15" i="23"/>
  <c r="AB18" i="23"/>
  <c r="AB29" i="22"/>
  <c r="AB11" i="23"/>
  <c r="AB38" i="23"/>
  <c r="R8" i="23"/>
  <c r="R20" i="23"/>
  <c r="R22" i="23"/>
  <c r="R17" i="23"/>
  <c r="V18" i="17"/>
  <c r="V10" i="17"/>
  <c r="V9" i="17"/>
  <c r="V24" i="17"/>
  <c r="V6" i="15"/>
  <c r="V35" i="17"/>
  <c r="V6" i="16"/>
  <c r="V34" i="17"/>
  <c r="V20" i="18"/>
  <c r="V25" i="18"/>
  <c r="Y26" i="16"/>
  <c r="N37" i="17"/>
  <c r="V5" i="18"/>
  <c r="V20" i="17"/>
  <c r="V20" i="16"/>
  <c r="V22" i="16"/>
  <c r="V19" i="17"/>
  <c r="V12" i="13"/>
  <c r="V11" i="12"/>
  <c r="V12" i="14"/>
  <c r="V4" i="11"/>
  <c r="V9" i="11"/>
  <c r="V15" i="11"/>
  <c r="V10" i="10"/>
  <c r="V8" i="10"/>
  <c r="V10" i="11"/>
  <c r="V12" i="10"/>
  <c r="V18" i="10"/>
  <c r="V21" i="10"/>
  <c r="V19" i="12"/>
  <c r="V37" i="16"/>
  <c r="V29" i="12"/>
  <c r="I26" i="23"/>
  <c r="N31" i="23"/>
  <c r="N29" i="23"/>
  <c r="X66" i="23"/>
  <c r="H66" i="23"/>
  <c r="AE15" i="23"/>
  <c r="Y22" i="23"/>
  <c r="I39" i="23"/>
  <c r="AB34" i="23"/>
  <c r="R21" i="23"/>
  <c r="R37" i="23"/>
  <c r="N16" i="23"/>
  <c r="N35" i="23"/>
  <c r="N9" i="23"/>
  <c r="AE9" i="23"/>
  <c r="V34" i="23"/>
  <c r="V39" i="23"/>
  <c r="Y13" i="23"/>
  <c r="Y12" i="23"/>
  <c r="I38" i="23"/>
  <c r="L66" i="23"/>
  <c r="AB7" i="23"/>
  <c r="R30" i="23"/>
  <c r="R23" i="23"/>
  <c r="AE26" i="16"/>
  <c r="AE26" i="23"/>
  <c r="N26" i="23"/>
  <c r="N19" i="23"/>
  <c r="N6" i="23"/>
  <c r="N38" i="23"/>
  <c r="AD66" i="23"/>
  <c r="V15" i="23"/>
  <c r="Y36" i="23"/>
  <c r="Y21" i="23"/>
  <c r="I19" i="23"/>
  <c r="I21" i="23"/>
  <c r="I6" i="23"/>
  <c r="I35" i="23"/>
  <c r="N28" i="23"/>
  <c r="N30" i="23"/>
  <c r="AF66" i="23"/>
  <c r="AA66" i="22"/>
  <c r="F66" i="23"/>
  <c r="N26" i="16"/>
  <c r="AB26" i="16"/>
  <c r="V26" i="16"/>
  <c r="R26" i="16"/>
  <c r="N27" i="17"/>
  <c r="N12" i="17"/>
  <c r="N23" i="17"/>
  <c r="N18" i="17"/>
  <c r="N14" i="17"/>
  <c r="N17" i="17"/>
  <c r="N7" i="17"/>
  <c r="N11" i="16"/>
  <c r="N20" i="16"/>
  <c r="N32" i="16"/>
  <c r="N6" i="16"/>
  <c r="N34" i="16"/>
  <c r="N4" i="16"/>
  <c r="N16" i="16"/>
  <c r="N37" i="16"/>
  <c r="N20" i="15"/>
  <c r="N18" i="15"/>
  <c r="N8" i="15"/>
  <c r="N21" i="15"/>
  <c r="N6" i="15"/>
  <c r="N6" i="14"/>
  <c r="N7" i="18"/>
  <c r="N10" i="12"/>
  <c r="N31" i="12"/>
  <c r="N11" i="12"/>
  <c r="N34" i="12"/>
  <c r="N18" i="12"/>
  <c r="N16" i="17"/>
  <c r="N29" i="17"/>
  <c r="N5" i="18"/>
  <c r="N5" i="16"/>
  <c r="N35" i="16"/>
  <c r="N9" i="16"/>
  <c r="N27" i="16"/>
  <c r="N7" i="16"/>
  <c r="N10" i="15"/>
  <c r="N11" i="15"/>
  <c r="N14" i="15"/>
  <c r="N29" i="18"/>
  <c r="N4" i="13"/>
  <c r="N11" i="13"/>
  <c r="N4" i="12"/>
  <c r="N28" i="12"/>
  <c r="N27" i="12"/>
  <c r="N23" i="12"/>
  <c r="N17" i="10"/>
  <c r="N13" i="10"/>
  <c r="N6" i="10"/>
  <c r="N13" i="11"/>
  <c r="N16" i="10"/>
  <c r="N11" i="10"/>
  <c r="N16" i="18"/>
  <c r="N15" i="18"/>
  <c r="N36" i="12"/>
  <c r="N17" i="11"/>
  <c r="N12" i="18"/>
  <c r="N38" i="17"/>
  <c r="N31" i="18"/>
  <c r="N37" i="12"/>
  <c r="N26" i="18"/>
  <c r="N7" i="14"/>
  <c r="N13" i="13"/>
  <c r="N7" i="13"/>
  <c r="N12" i="13"/>
  <c r="N4" i="17"/>
  <c r="N30" i="17"/>
  <c r="N28" i="17"/>
  <c r="N33" i="17"/>
  <c r="N5" i="17"/>
  <c r="N32" i="17"/>
  <c r="N8" i="16"/>
  <c r="N24" i="16"/>
  <c r="N25" i="16"/>
  <c r="N10" i="16"/>
  <c r="N26" i="15"/>
  <c r="N23" i="15"/>
  <c r="N8" i="14"/>
  <c r="N12" i="14"/>
  <c r="N14" i="13"/>
  <c r="N5" i="12"/>
  <c r="N21" i="12"/>
  <c r="N12" i="12"/>
  <c r="N35" i="12"/>
  <c r="N8" i="12"/>
  <c r="N17" i="12"/>
  <c r="N10" i="18"/>
  <c r="N15" i="12"/>
  <c r="N5" i="11"/>
  <c r="N12" i="11"/>
  <c r="N14" i="10"/>
  <c r="N19" i="10"/>
  <c r="N17" i="18"/>
  <c r="N6" i="11"/>
  <c r="N8" i="11"/>
  <c r="N4" i="10"/>
  <c r="N5" i="10"/>
  <c r="N36" i="17"/>
  <c r="N24" i="15"/>
  <c r="N14" i="18"/>
  <c r="N21" i="18"/>
  <c r="N39" i="16"/>
  <c r="N23" i="18"/>
  <c r="N15" i="17"/>
  <c r="N41" i="16"/>
  <c r="N25" i="18"/>
  <c r="AE27" i="17"/>
  <c r="AE12" i="17"/>
  <c r="AE28" i="17"/>
  <c r="AE31" i="17"/>
  <c r="AE5" i="18"/>
  <c r="AE10" i="16"/>
  <c r="AE5" i="16"/>
  <c r="AE35" i="16"/>
  <c r="AE27" i="16"/>
  <c r="AE19" i="17"/>
  <c r="AE17" i="17"/>
  <c r="AE16" i="16"/>
  <c r="AE10" i="15"/>
  <c r="AE17" i="15"/>
  <c r="AE13" i="15"/>
  <c r="AE9" i="14"/>
  <c r="AE33" i="17"/>
  <c r="AE17" i="16"/>
  <c r="I26" i="16"/>
  <c r="N9" i="17"/>
  <c r="N31" i="17"/>
  <c r="N26" i="17"/>
  <c r="N10" i="17"/>
  <c r="N19" i="17"/>
  <c r="N20" i="17"/>
  <c r="N28" i="16"/>
  <c r="N19" i="16"/>
  <c r="N23" i="16"/>
  <c r="N5" i="15"/>
  <c r="N13" i="16"/>
  <c r="N36" i="16"/>
  <c r="N12" i="16"/>
  <c r="N33" i="16"/>
  <c r="N4" i="15"/>
  <c r="N15" i="15"/>
  <c r="N12" i="15"/>
  <c r="N17" i="15"/>
  <c r="N22" i="15"/>
  <c r="N13" i="15"/>
  <c r="N10" i="14"/>
  <c r="N32" i="12"/>
  <c r="N7" i="12"/>
  <c r="N30" i="12"/>
  <c r="N29" i="12"/>
  <c r="N4" i="18"/>
  <c r="N25" i="17"/>
  <c r="N11" i="17"/>
  <c r="N6" i="18"/>
  <c r="N31" i="16"/>
  <c r="N29" i="16"/>
  <c r="N15" i="16"/>
  <c r="N7" i="15"/>
  <c r="N16" i="15"/>
  <c r="N9" i="15"/>
  <c r="N19" i="15"/>
  <c r="N8" i="18"/>
  <c r="N9" i="13"/>
  <c r="N6" i="12"/>
  <c r="N9" i="18"/>
  <c r="N19" i="12"/>
  <c r="N14" i="11"/>
  <c r="N10" i="11"/>
  <c r="N12" i="10"/>
  <c r="N18" i="10"/>
  <c r="N7" i="10"/>
  <c r="N9" i="10"/>
  <c r="N16" i="11"/>
  <c r="N11" i="11"/>
  <c r="N22" i="10"/>
  <c r="N19" i="18"/>
  <c r="N13" i="18"/>
  <c r="N38" i="16"/>
  <c r="N22" i="18"/>
  <c r="N27" i="18"/>
  <c r="N28" i="18"/>
  <c r="N20" i="18"/>
  <c r="N30" i="18"/>
  <c r="N9" i="14"/>
  <c r="N5" i="13"/>
  <c r="N10" i="13"/>
  <c r="N8" i="13"/>
  <c r="N22" i="12"/>
  <c r="N33" i="12"/>
  <c r="N24" i="17"/>
  <c r="N22" i="17"/>
  <c r="N6" i="17"/>
  <c r="N13" i="17"/>
  <c r="N8" i="17"/>
  <c r="N18" i="16"/>
  <c r="N22" i="16"/>
  <c r="N30" i="16"/>
  <c r="N4" i="14"/>
  <c r="N5" i="14"/>
  <c r="N11" i="14"/>
  <c r="N6" i="13"/>
  <c r="N9" i="12"/>
  <c r="N14" i="12"/>
  <c r="N24" i="12"/>
  <c r="N11" i="18"/>
  <c r="N7" i="11"/>
  <c r="N10" i="10"/>
  <c r="N8" i="10"/>
  <c r="N21" i="10"/>
  <c r="N4" i="11"/>
  <c r="N9" i="11"/>
  <c r="N15" i="11"/>
  <c r="N15" i="10"/>
  <c r="N35" i="17"/>
  <c r="N20" i="10"/>
  <c r="N34" i="17"/>
  <c r="N24" i="18"/>
  <c r="N40" i="16"/>
  <c r="N21" i="17"/>
  <c r="N13" i="14"/>
  <c r="AE23" i="17"/>
  <c r="AE22" i="17"/>
  <c r="AE14" i="17"/>
  <c r="AE29" i="17"/>
  <c r="AE8" i="17"/>
  <c r="AE22" i="16"/>
  <c r="AE24" i="17"/>
  <c r="AE13" i="17"/>
  <c r="AE7" i="17"/>
  <c r="AE18" i="16"/>
  <c r="AE25" i="16"/>
  <c r="AE12" i="16"/>
  <c r="AE7" i="15"/>
  <c r="AE20" i="16"/>
  <c r="AE6" i="18"/>
  <c r="AE22" i="12"/>
  <c r="AE23" i="15"/>
  <c r="AE12" i="14"/>
  <c r="AE7" i="13"/>
  <c r="AE9" i="12"/>
  <c r="AE32" i="16"/>
  <c r="AE16" i="15"/>
  <c r="AE6" i="15"/>
  <c r="AE14" i="12"/>
  <c r="AE13" i="12"/>
  <c r="AE8" i="18"/>
  <c r="AE21" i="15"/>
  <c r="AE14" i="10"/>
  <c r="AE10" i="10"/>
  <c r="AE17" i="10"/>
  <c r="AE10" i="11"/>
  <c r="AE6" i="10"/>
  <c r="AE25" i="15"/>
  <c r="AE35" i="17"/>
  <c r="AE12" i="18"/>
  <c r="AE9" i="15"/>
  <c r="AE13" i="13"/>
  <c r="AE27" i="12"/>
  <c r="AE25" i="18"/>
  <c r="AE15" i="17"/>
  <c r="AE28" i="18"/>
  <c r="AE5" i="13"/>
  <c r="AE11" i="13"/>
  <c r="AE20" i="18"/>
  <c r="AE38" i="16"/>
  <c r="AE30" i="18"/>
  <c r="Y25" i="17"/>
  <c r="Y11" i="17"/>
  <c r="Y23" i="17"/>
  <c r="Y24" i="17"/>
  <c r="Y22" i="17"/>
  <c r="Y14" i="17"/>
  <c r="Y30" i="17"/>
  <c r="Y10" i="16"/>
  <c r="Y15" i="16"/>
  <c r="Y18" i="15"/>
  <c r="Y14" i="15"/>
  <c r="Y20" i="12"/>
  <c r="Y7" i="18"/>
  <c r="Y5" i="12"/>
  <c r="Y9" i="12"/>
  <c r="Y26" i="12"/>
  <c r="Y29" i="12"/>
  <c r="Y22" i="12"/>
  <c r="Y27" i="12"/>
  <c r="Y7" i="12"/>
  <c r="Y25" i="12"/>
  <c r="Y33" i="12"/>
  <c r="Y19" i="18"/>
  <c r="Y13" i="18"/>
  <c r="Y14" i="12"/>
  <c r="Y4" i="10"/>
  <c r="Y5" i="10"/>
  <c r="Y36" i="17"/>
  <c r="Y35" i="17"/>
  <c r="Y21" i="12"/>
  <c r="Y38" i="16"/>
  <c r="Y25" i="18"/>
  <c r="Y38" i="17"/>
  <c r="Y14" i="10"/>
  <c r="Y21" i="10"/>
  <c r="Y27" i="18"/>
  <c r="Y21" i="17"/>
  <c r="Y6" i="13"/>
  <c r="Y10" i="14"/>
  <c r="Y15" i="12"/>
  <c r="Y11" i="18"/>
  <c r="Y30" i="18"/>
  <c r="I25" i="17"/>
  <c r="I11" i="17"/>
  <c r="I24" i="17"/>
  <c r="I29" i="17"/>
  <c r="I10" i="17"/>
  <c r="I7" i="17"/>
  <c r="I32" i="17"/>
  <c r="I11" i="16"/>
  <c r="I25" i="16"/>
  <c r="I5" i="18"/>
  <c r="I21" i="16"/>
  <c r="I31" i="16"/>
  <c r="I12" i="16"/>
  <c r="I7" i="15"/>
  <c r="I9" i="16"/>
  <c r="I15" i="15"/>
  <c r="I19" i="15"/>
  <c r="I5" i="14"/>
  <c r="I6" i="13"/>
  <c r="I28" i="17"/>
  <c r="I6" i="16"/>
  <c r="I16" i="16"/>
  <c r="I12" i="15"/>
  <c r="I22" i="15"/>
  <c r="I10" i="14"/>
  <c r="I7" i="13"/>
  <c r="I10" i="13"/>
  <c r="I21" i="12"/>
  <c r="I32" i="12"/>
  <c r="I35" i="16"/>
  <c r="I16" i="12"/>
  <c r="I25" i="12"/>
  <c r="I10" i="18"/>
  <c r="I15" i="12"/>
  <c r="I14" i="13"/>
  <c r="I6" i="11"/>
  <c r="I15" i="11"/>
  <c r="I19" i="10"/>
  <c r="I10" i="11"/>
  <c r="I12" i="10"/>
  <c r="I6" i="10"/>
  <c r="I21" i="10"/>
  <c r="I18" i="17"/>
  <c r="I21" i="15"/>
  <c r="I5" i="12"/>
  <c r="I13" i="18"/>
  <c r="I36" i="12"/>
  <c r="I27" i="18"/>
  <c r="I21" i="17"/>
  <c r="I24" i="18"/>
  <c r="I20" i="18"/>
  <c r="I21" i="18"/>
  <c r="I25" i="18"/>
  <c r="AB30" i="17"/>
  <c r="AB12" i="17"/>
  <c r="AB4" i="17"/>
  <c r="AB5" i="15"/>
  <c r="AB6" i="16"/>
  <c r="AB13" i="16"/>
  <c r="AB10" i="17"/>
  <c r="AB23" i="16"/>
  <c r="AB4" i="16"/>
  <c r="AB37" i="16"/>
  <c r="AB20" i="17"/>
  <c r="AB8" i="17"/>
  <c r="AB32" i="16"/>
  <c r="AB12" i="16"/>
  <c r="AB14" i="16"/>
  <c r="AB11" i="16"/>
  <c r="AB27" i="16"/>
  <c r="AB16" i="15"/>
  <c r="AB4" i="14"/>
  <c r="AB11" i="14"/>
  <c r="AB8" i="12"/>
  <c r="AE29" i="16"/>
  <c r="AE20" i="15"/>
  <c r="AE11" i="15"/>
  <c r="AE26" i="15"/>
  <c r="AE20" i="12"/>
  <c r="AE28" i="12"/>
  <c r="AE8" i="13"/>
  <c r="AE17" i="12"/>
  <c r="AE23" i="12"/>
  <c r="AE6" i="12"/>
  <c r="AE30" i="12"/>
  <c r="AE13" i="16"/>
  <c r="AE19" i="15"/>
  <c r="AE6" i="13"/>
  <c r="AE7" i="11"/>
  <c r="AE16" i="10"/>
  <c r="AE9" i="10"/>
  <c r="AE16" i="11"/>
  <c r="AE18" i="18"/>
  <c r="AE16" i="18"/>
  <c r="AE15" i="18"/>
  <c r="AE14" i="18"/>
  <c r="AE5" i="12"/>
  <c r="AE29" i="12"/>
  <c r="AE5" i="15"/>
  <c r="AE36" i="12"/>
  <c r="AE27" i="18"/>
  <c r="AE21" i="17"/>
  <c r="AE6" i="14"/>
  <c r="AE21" i="18"/>
  <c r="Y4" i="17"/>
  <c r="Y5" i="18"/>
  <c r="Y19" i="17"/>
  <c r="Y7" i="17"/>
  <c r="Y33" i="17"/>
  <c r="Y8" i="16"/>
  <c r="Y25" i="16"/>
  <c r="Y18" i="17"/>
  <c r="Y32" i="17"/>
  <c r="Y18" i="16"/>
  <c r="Y5" i="17"/>
  <c r="Y24" i="16"/>
  <c r="Y5" i="15"/>
  <c r="Y13" i="16"/>
  <c r="Y9" i="16"/>
  <c r="Y7" i="16"/>
  <c r="Y26" i="17"/>
  <c r="Y34" i="16"/>
  <c r="Y16" i="16"/>
  <c r="Y20" i="16"/>
  <c r="Y23" i="15"/>
  <c r="Y12" i="14"/>
  <c r="Y29" i="17"/>
  <c r="Y33" i="16"/>
  <c r="Y16" i="15"/>
  <c r="Y21" i="15"/>
  <c r="Y6" i="14"/>
  <c r="Y5" i="13"/>
  <c r="Y8" i="12"/>
  <c r="Y21" i="16"/>
  <c r="Y4" i="14"/>
  <c r="Y13" i="13"/>
  <c r="Y29" i="16"/>
  <c r="Y11" i="15"/>
  <c r="Y13" i="15"/>
  <c r="Y9" i="13"/>
  <c r="Y19" i="12"/>
  <c r="Y14" i="16"/>
  <c r="Y30" i="12"/>
  <c r="Y17" i="11"/>
  <c r="Y20" i="10"/>
  <c r="Y34" i="17"/>
  <c r="Y20" i="15"/>
  <c r="Y10" i="13"/>
  <c r="Y19" i="15"/>
  <c r="Y6" i="12"/>
  <c r="Y6" i="11"/>
  <c r="Y13" i="11"/>
  <c r="Y8" i="11"/>
  <c r="Y16" i="10"/>
  <c r="Y11" i="10"/>
  <c r="Y25" i="15"/>
  <c r="Y16" i="18"/>
  <c r="Y24" i="15"/>
  <c r="Y37" i="17"/>
  <c r="Y22" i="18"/>
  <c r="Y23" i="18"/>
  <c r="Y12" i="11"/>
  <c r="Y8" i="10"/>
  <c r="Y24" i="18"/>
  <c r="Y9" i="18"/>
  <c r="Y13" i="10"/>
  <c r="Y41" i="16"/>
  <c r="Y31" i="12"/>
  <c r="I12" i="17"/>
  <c r="I4" i="18"/>
  <c r="I30" i="17"/>
  <c r="I20" i="17"/>
  <c r="I23" i="16"/>
  <c r="I19" i="16"/>
  <c r="I29" i="16"/>
  <c r="I14" i="16"/>
  <c r="I10" i="16"/>
  <c r="I20" i="12"/>
  <c r="I22" i="12"/>
  <c r="I8" i="14"/>
  <c r="I28" i="12"/>
  <c r="I34" i="12"/>
  <c r="I18" i="12"/>
  <c r="I9" i="18"/>
  <c r="I24" i="12"/>
  <c r="I16" i="17"/>
  <c r="I5" i="15"/>
  <c r="I10" i="15"/>
  <c r="I8" i="15"/>
  <c r="I7" i="14"/>
  <c r="I8" i="18"/>
  <c r="I8" i="13"/>
  <c r="I7" i="12"/>
  <c r="I19" i="17"/>
  <c r="I23" i="15"/>
  <c r="I4" i="11"/>
  <c r="I9" i="11"/>
  <c r="I13" i="11"/>
  <c r="I14" i="10"/>
  <c r="I10" i="10"/>
  <c r="I17" i="10"/>
  <c r="I8" i="10"/>
  <c r="I13" i="10"/>
  <c r="I18" i="10"/>
  <c r="I25" i="15"/>
  <c r="I15" i="18"/>
  <c r="I26" i="12"/>
  <c r="I20" i="10"/>
  <c r="I34" i="17"/>
  <c r="I12" i="14"/>
  <c r="I4" i="16"/>
  <c r="I5" i="13"/>
  <c r="I14" i="15"/>
  <c r="I40" i="16"/>
  <c r="I13" i="14"/>
  <c r="I31" i="18"/>
  <c r="I27" i="16"/>
  <c r="I38" i="16"/>
  <c r="I22" i="18"/>
  <c r="AB29" i="17"/>
  <c r="AB4" i="18"/>
  <c r="AB11" i="17"/>
  <c r="AB28" i="17"/>
  <c r="AB5" i="17"/>
  <c r="AB8" i="16"/>
  <c r="AB24" i="17"/>
  <c r="AB14" i="17"/>
  <c r="AB13" i="17"/>
  <c r="AB30" i="16"/>
  <c r="AB19" i="17"/>
  <c r="AB22" i="16"/>
  <c r="AB10" i="16"/>
  <c r="AB5" i="12"/>
  <c r="AB35" i="16"/>
  <c r="AB9" i="15"/>
  <c r="AB22" i="15"/>
  <c r="AB10" i="14"/>
  <c r="AB6" i="13"/>
  <c r="AB10" i="13"/>
  <c r="AB12" i="13"/>
  <c r="AB4" i="12"/>
  <c r="AB31" i="12"/>
  <c r="AB7" i="12"/>
  <c r="AB10" i="15"/>
  <c r="AE4" i="18"/>
  <c r="AE30" i="17"/>
  <c r="AE18" i="17"/>
  <c r="AE10" i="17"/>
  <c r="AE6" i="17"/>
  <c r="AE20" i="17"/>
  <c r="AE8" i="16"/>
  <c r="AE23" i="16"/>
  <c r="AE26" i="17"/>
  <c r="AE32" i="17"/>
  <c r="AE11" i="16"/>
  <c r="AE19" i="16"/>
  <c r="AE36" i="16"/>
  <c r="AE33" i="16"/>
  <c r="AE28" i="16"/>
  <c r="AE30" i="16"/>
  <c r="AE31" i="12"/>
  <c r="AE29" i="18"/>
  <c r="AE8" i="14"/>
  <c r="AE4" i="13"/>
  <c r="AE9" i="13"/>
  <c r="AE35" i="12"/>
  <c r="AE37" i="16"/>
  <c r="AE8" i="15"/>
  <c r="AE7" i="14"/>
  <c r="AE11" i="12"/>
  <c r="AE16" i="12"/>
  <c r="AE10" i="18"/>
  <c r="AE15" i="12"/>
  <c r="AE12" i="13"/>
  <c r="AE12" i="12"/>
  <c r="AE4" i="16"/>
  <c r="AE26" i="12"/>
  <c r="AE11" i="18"/>
  <c r="AE5" i="11"/>
  <c r="AE12" i="11"/>
  <c r="AE14" i="11"/>
  <c r="AE8" i="11"/>
  <c r="AE7" i="10"/>
  <c r="AE11" i="10"/>
  <c r="AE4" i="10"/>
  <c r="AE11" i="11"/>
  <c r="AE5" i="10"/>
  <c r="AE15" i="10"/>
  <c r="AE17" i="18"/>
  <c r="AE21" i="10"/>
  <c r="AE36" i="17"/>
  <c r="AE24" i="15"/>
  <c r="AE15" i="15"/>
  <c r="AE11" i="14"/>
  <c r="AE24" i="12"/>
  <c r="AE13" i="18"/>
  <c r="AE37" i="12"/>
  <c r="AE40" i="16"/>
  <c r="AE26" i="18"/>
  <c r="AE31" i="18"/>
  <c r="AE4" i="14"/>
  <c r="AE24" i="18"/>
  <c r="AE8" i="12"/>
  <c r="AE23" i="18"/>
  <c r="AE37" i="17"/>
  <c r="AE22" i="18"/>
  <c r="Y4" i="18"/>
  <c r="Y9" i="17"/>
  <c r="Y31" i="17"/>
  <c r="Y27" i="17"/>
  <c r="Y28" i="17"/>
  <c r="Y10" i="17"/>
  <c r="Y16" i="17"/>
  <c r="Y5" i="16"/>
  <c r="Y37" i="16"/>
  <c r="Y12" i="15"/>
  <c r="Y29" i="18"/>
  <c r="Y32" i="12"/>
  <c r="Y14" i="13"/>
  <c r="Y11" i="12"/>
  <c r="Y35" i="12"/>
  <c r="Y16" i="12"/>
  <c r="Y36" i="12"/>
  <c r="Y12" i="18"/>
  <c r="Y4" i="12"/>
  <c r="Y4" i="11"/>
  <c r="Y9" i="11"/>
  <c r="Y7" i="10"/>
  <c r="Y9" i="10"/>
  <c r="Y11" i="11"/>
  <c r="Y18" i="18"/>
  <c r="Y39" i="16"/>
  <c r="Y23" i="12"/>
  <c r="Y12" i="10"/>
  <c r="Y17" i="18"/>
  <c r="Y17" i="12"/>
  <c r="Y15" i="17"/>
  <c r="Y31" i="18"/>
  <c r="Y30" i="16"/>
  <c r="Y7" i="11"/>
  <c r="Y13" i="14"/>
  <c r="Y28" i="18"/>
  <c r="I4" i="17"/>
  <c r="I9" i="17"/>
  <c r="I31" i="17"/>
  <c r="I14" i="17"/>
  <c r="I22" i="17"/>
  <c r="I17" i="17"/>
  <c r="I6" i="17"/>
  <c r="I28" i="16"/>
  <c r="I20" i="16"/>
  <c r="I17" i="16"/>
  <c r="I6" i="18"/>
  <c r="I5" i="16"/>
  <c r="I36" i="16"/>
  <c r="I33" i="16"/>
  <c r="I24" i="16"/>
  <c r="I7" i="16"/>
  <c r="I9" i="15"/>
  <c r="I4" i="14"/>
  <c r="I11" i="14"/>
  <c r="I11" i="13"/>
  <c r="I27" i="12"/>
  <c r="I8" i="16"/>
  <c r="I34" i="16"/>
  <c r="I11" i="15"/>
  <c r="I17" i="15"/>
  <c r="I13" i="15"/>
  <c r="I9" i="14"/>
  <c r="I9" i="13"/>
  <c r="I35" i="12"/>
  <c r="I18" i="16"/>
  <c r="I29" i="18"/>
  <c r="I14" i="12"/>
  <c r="I33" i="12"/>
  <c r="I30" i="12"/>
  <c r="I7" i="18"/>
  <c r="I11" i="12"/>
  <c r="I5" i="11"/>
  <c r="I7" i="10"/>
  <c r="I16" i="10"/>
  <c r="I11" i="10"/>
  <c r="I18" i="18"/>
  <c r="I36" i="17"/>
  <c r="I24" i="15"/>
  <c r="I22" i="16"/>
  <c r="I13" i="13"/>
  <c r="I17" i="11"/>
  <c r="I12" i="18"/>
  <c r="I9" i="12"/>
  <c r="I19" i="18"/>
  <c r="I26" i="18"/>
  <c r="I41" i="16"/>
  <c r="I13" i="16"/>
  <c r="I18" i="15"/>
  <c r="I22" i="10"/>
  <c r="I39" i="16"/>
  <c r="AB27" i="17"/>
  <c r="AB33" i="17"/>
  <c r="AB6" i="18"/>
  <c r="AB21" i="16"/>
  <c r="AB5" i="16"/>
  <c r="AB31" i="16"/>
  <c r="AB28" i="16"/>
  <c r="AB34" i="16"/>
  <c r="AB15" i="16"/>
  <c r="AB6" i="17"/>
  <c r="AB7" i="17"/>
  <c r="AB18" i="16"/>
  <c r="AB29" i="16"/>
  <c r="AB33" i="16"/>
  <c r="AB20" i="15"/>
  <c r="AB25" i="16"/>
  <c r="AB4" i="15"/>
  <c r="AB19" i="15"/>
  <c r="AB5" i="14"/>
  <c r="AB8" i="18"/>
  <c r="AB22" i="12"/>
  <c r="AE4" i="17"/>
  <c r="AE25" i="17"/>
  <c r="AE11" i="17"/>
  <c r="AE9" i="17"/>
  <c r="AE16" i="17"/>
  <c r="AE21" i="16"/>
  <c r="AE31" i="16"/>
  <c r="AE9" i="16"/>
  <c r="AE4" i="15"/>
  <c r="AE5" i="17"/>
  <c r="AE34" i="16"/>
  <c r="AE7" i="16"/>
  <c r="AE12" i="15"/>
  <c r="AE22" i="15"/>
  <c r="AE10" i="14"/>
  <c r="AE10" i="13"/>
  <c r="AE24" i="16"/>
  <c r="AE6" i="16"/>
  <c r="AE14" i="16"/>
  <c r="AE18" i="15"/>
  <c r="AE14" i="15"/>
  <c r="AE21" i="12"/>
  <c r="AE32" i="12"/>
  <c r="AE7" i="18"/>
  <c r="AE25" i="12"/>
  <c r="AE34" i="12"/>
  <c r="AE33" i="12"/>
  <c r="AE18" i="12"/>
  <c r="AE9" i="18"/>
  <c r="AE15" i="16"/>
  <c r="AE5" i="14"/>
  <c r="AE14" i="13"/>
  <c r="AE4" i="12"/>
  <c r="AE7" i="12"/>
  <c r="AE19" i="12"/>
  <c r="AE4" i="11"/>
  <c r="AE6" i="11"/>
  <c r="AE9" i="11"/>
  <c r="AE13" i="11"/>
  <c r="AE15" i="11"/>
  <c r="AE8" i="10"/>
  <c r="AE19" i="10"/>
  <c r="AE13" i="10"/>
  <c r="AE12" i="10"/>
  <c r="AE18" i="10"/>
  <c r="AE17" i="11"/>
  <c r="AE20" i="10"/>
  <c r="AE34" i="17"/>
  <c r="AE10" i="12"/>
  <c r="AE19" i="18"/>
  <c r="AE13" i="14"/>
  <c r="AE41" i="16"/>
  <c r="AE22" i="10"/>
  <c r="AE38" i="17"/>
  <c r="AE39" i="16"/>
  <c r="I35" i="17"/>
  <c r="I37" i="17"/>
  <c r="Y6" i="17"/>
  <c r="Y17" i="17"/>
  <c r="Y12" i="17"/>
  <c r="Y28" i="16"/>
  <c r="Y11" i="16"/>
  <c r="Y32" i="16"/>
  <c r="Y20" i="17"/>
  <c r="Y8" i="17"/>
  <c r="Y19" i="16"/>
  <c r="Y13" i="17"/>
  <c r="Y17" i="16"/>
  <c r="Y6" i="16"/>
  <c r="Y35" i="16"/>
  <c r="Y27" i="16"/>
  <c r="Y4" i="15"/>
  <c r="Y22" i="16"/>
  <c r="Y4" i="16"/>
  <c r="Y10" i="15"/>
  <c r="Y6" i="18"/>
  <c r="Y26" i="15"/>
  <c r="Y8" i="14"/>
  <c r="Y7" i="13"/>
  <c r="Y36" i="16"/>
  <c r="Y7" i="15"/>
  <c r="Y8" i="15"/>
  <c r="Y6" i="15"/>
  <c r="Y7" i="14"/>
  <c r="Y8" i="18"/>
  <c r="Y4" i="13"/>
  <c r="Y8" i="13"/>
  <c r="Y12" i="12"/>
  <c r="Y28" i="12"/>
  <c r="Y9" i="15"/>
  <c r="Y11" i="14"/>
  <c r="Y10" i="12"/>
  <c r="Y15" i="15"/>
  <c r="Y17" i="15"/>
  <c r="Y9" i="14"/>
  <c r="Y11" i="13"/>
  <c r="Y31" i="16"/>
  <c r="Y5" i="14"/>
  <c r="Y34" i="12"/>
  <c r="Y18" i="12"/>
  <c r="Y14" i="18"/>
  <c r="Y12" i="16"/>
  <c r="Y22" i="15"/>
  <c r="Y22" i="10"/>
  <c r="Y12" i="13"/>
  <c r="Y13" i="12"/>
  <c r="Y24" i="12"/>
  <c r="Y15" i="11"/>
  <c r="Y16" i="11"/>
  <c r="Y15" i="10"/>
  <c r="Y15" i="18"/>
  <c r="Y23" i="16"/>
  <c r="Y21" i="18"/>
  <c r="Y20" i="18"/>
  <c r="Y37" i="12"/>
  <c r="Y10" i="18"/>
  <c r="Y5" i="11"/>
  <c r="Y10" i="10"/>
  <c r="Y10" i="11"/>
  <c r="Y18" i="10"/>
  <c r="Y14" i="11"/>
  <c r="Y19" i="10"/>
  <c r="Y40" i="16"/>
  <c r="Y17" i="10"/>
  <c r="Y6" i="10"/>
  <c r="Y26" i="18"/>
  <c r="I27" i="17"/>
  <c r="I23" i="17"/>
  <c r="I5" i="17"/>
  <c r="I8" i="17"/>
  <c r="I13" i="17"/>
  <c r="I30" i="16"/>
  <c r="I15" i="16"/>
  <c r="I20" i="15"/>
  <c r="I4" i="12"/>
  <c r="I31" i="12"/>
  <c r="I26" i="15"/>
  <c r="I4" i="13"/>
  <c r="I17" i="12"/>
  <c r="I13" i="12"/>
  <c r="I23" i="12"/>
  <c r="I6" i="12"/>
  <c r="I26" i="17"/>
  <c r="I37" i="16"/>
  <c r="I16" i="15"/>
  <c r="I6" i="15"/>
  <c r="I12" i="13"/>
  <c r="I12" i="12"/>
  <c r="I32" i="16"/>
  <c r="I11" i="18"/>
  <c r="I7" i="11"/>
  <c r="I12" i="11"/>
  <c r="I14" i="11"/>
  <c r="I8" i="11"/>
  <c r="I9" i="10"/>
  <c r="I16" i="11"/>
  <c r="I4" i="10"/>
  <c r="I11" i="11"/>
  <c r="I5" i="10"/>
  <c r="I15" i="10"/>
  <c r="I17" i="18"/>
  <c r="I16" i="18"/>
  <c r="I19" i="12"/>
  <c r="I14" i="18"/>
  <c r="I4" i="15"/>
  <c r="I29" i="12"/>
  <c r="I6" i="14"/>
  <c r="I8" i="12"/>
  <c r="I33" i="17"/>
  <c r="I15" i="17"/>
  <c r="I28" i="18"/>
  <c r="I30" i="18"/>
  <c r="I38" i="17"/>
  <c r="I10" i="12"/>
  <c r="I37" i="12"/>
  <c r="I23" i="18"/>
  <c r="AB16" i="17"/>
  <c r="AB5" i="18"/>
  <c r="AB9" i="17"/>
  <c r="AB26" i="17"/>
  <c r="AB18" i="17"/>
  <c r="AB32" i="17"/>
  <c r="AB23" i="17"/>
  <c r="AB22" i="17"/>
  <c r="AB17" i="17"/>
  <c r="AB24" i="16"/>
  <c r="AB25" i="17"/>
  <c r="AB20" i="16"/>
  <c r="AB17" i="16"/>
  <c r="AB21" i="12"/>
  <c r="AB26" i="12"/>
  <c r="AB13" i="12"/>
  <c r="AB23" i="12"/>
  <c r="AB33" i="12"/>
  <c r="AB18" i="12"/>
  <c r="AB29" i="18"/>
  <c r="AB7" i="14"/>
  <c r="AB28" i="12"/>
  <c r="AB5" i="11"/>
  <c r="AB7" i="10"/>
  <c r="AB16" i="10"/>
  <c r="AB9" i="10"/>
  <c r="AB11" i="10"/>
  <c r="AB16" i="11"/>
  <c r="AB18" i="18"/>
  <c r="AB36" i="17"/>
  <c r="AB35" i="17"/>
  <c r="AB35" i="12"/>
  <c r="AB17" i="11"/>
  <c r="AB20" i="10"/>
  <c r="AB38" i="16"/>
  <c r="AB6" i="15"/>
  <c r="AB36" i="12"/>
  <c r="AB7" i="15"/>
  <c r="AB13" i="18"/>
  <c r="AB27" i="18"/>
  <c r="AB21" i="17"/>
  <c r="R25" i="17"/>
  <c r="R28" i="17"/>
  <c r="R19" i="17"/>
  <c r="R23" i="17"/>
  <c r="R13" i="17"/>
  <c r="R8" i="17"/>
  <c r="R9" i="17"/>
  <c r="R8" i="16"/>
  <c r="R19" i="16"/>
  <c r="R22" i="17"/>
  <c r="R32" i="17"/>
  <c r="R30" i="16"/>
  <c r="R4" i="15"/>
  <c r="R22" i="16"/>
  <c r="R14" i="16"/>
  <c r="R18" i="15"/>
  <c r="R29" i="18"/>
  <c r="R8" i="14"/>
  <c r="R28" i="12"/>
  <c r="R26" i="12"/>
  <c r="R8" i="12"/>
  <c r="R21" i="12"/>
  <c r="R31" i="12"/>
  <c r="R14" i="12"/>
  <c r="R13" i="12"/>
  <c r="R10" i="18"/>
  <c r="R19" i="18"/>
  <c r="R17" i="15"/>
  <c r="R20" i="12"/>
  <c r="R22" i="10"/>
  <c r="R18" i="12"/>
  <c r="R12" i="11"/>
  <c r="R17" i="18"/>
  <c r="R17" i="17"/>
  <c r="R13" i="15"/>
  <c r="R17" i="11"/>
  <c r="R12" i="18"/>
  <c r="R39" i="16"/>
  <c r="R15" i="15"/>
  <c r="R30" i="12"/>
  <c r="R8" i="11"/>
  <c r="R5" i="10"/>
  <c r="R25" i="15"/>
  <c r="R37" i="12"/>
  <c r="R24" i="18"/>
  <c r="R9" i="11"/>
  <c r="R28" i="18"/>
  <c r="R15" i="10"/>
  <c r="R15" i="17"/>
  <c r="N17" i="16"/>
  <c r="AB26" i="22"/>
  <c r="N20" i="23"/>
  <c r="N36" i="23"/>
  <c r="X66" i="22"/>
  <c r="AA66" i="23"/>
  <c r="Y32" i="22"/>
  <c r="G66" i="23"/>
  <c r="I15" i="23"/>
  <c r="I8" i="23"/>
  <c r="I37" i="23"/>
  <c r="AB5" i="23"/>
  <c r="AB12" i="15"/>
  <c r="AB23" i="15"/>
  <c r="AB19" i="16"/>
  <c r="AB7" i="16"/>
  <c r="AB6" i="14"/>
  <c r="AB7" i="13"/>
  <c r="AB14" i="12"/>
  <c r="AB17" i="12"/>
  <c r="AB30" i="12"/>
  <c r="AB7" i="18"/>
  <c r="AB11" i="18"/>
  <c r="AB7" i="11"/>
  <c r="AB12" i="11"/>
  <c r="AB14" i="11"/>
  <c r="AB8" i="11"/>
  <c r="AB4" i="10"/>
  <c r="AB11" i="11"/>
  <c r="AB5" i="10"/>
  <c r="AB15" i="10"/>
  <c r="AB17" i="18"/>
  <c r="AB16" i="18"/>
  <c r="AB24" i="15"/>
  <c r="AB12" i="18"/>
  <c r="AB37" i="17"/>
  <c r="AB22" i="18"/>
  <c r="AB19" i="18"/>
  <c r="AB11" i="15"/>
  <c r="AB37" i="12"/>
  <c r="AB40" i="16"/>
  <c r="AB13" i="14"/>
  <c r="AB31" i="18"/>
  <c r="AB24" i="18"/>
  <c r="R24" i="17"/>
  <c r="R16" i="17"/>
  <c r="R30" i="17"/>
  <c r="R5" i="15"/>
  <c r="R6" i="16"/>
  <c r="R13" i="16"/>
  <c r="R18" i="17"/>
  <c r="R35" i="16"/>
  <c r="R27" i="16"/>
  <c r="R23" i="16"/>
  <c r="R4" i="16"/>
  <c r="R37" i="16"/>
  <c r="R4" i="18"/>
  <c r="R26" i="15"/>
  <c r="R4" i="13"/>
  <c r="R12" i="16"/>
  <c r="R8" i="15"/>
  <c r="R6" i="15"/>
  <c r="R7" i="18"/>
  <c r="R5" i="13"/>
  <c r="R5" i="12"/>
  <c r="R10" i="12"/>
  <c r="R5" i="17"/>
  <c r="R19" i="15"/>
  <c r="R6" i="13"/>
  <c r="R29" i="12"/>
  <c r="R25" i="16"/>
  <c r="R7" i="15"/>
  <c r="R22" i="15"/>
  <c r="R7" i="13"/>
  <c r="R19" i="12"/>
  <c r="R4" i="14"/>
  <c r="R9" i="18"/>
  <c r="R34" i="12"/>
  <c r="R14" i="11"/>
  <c r="R10" i="10"/>
  <c r="R8" i="10"/>
  <c r="R10" i="11"/>
  <c r="R12" i="10"/>
  <c r="R21" i="10"/>
  <c r="R9" i="13"/>
  <c r="R14" i="18"/>
  <c r="R20" i="18"/>
  <c r="R6" i="11"/>
  <c r="R11" i="10"/>
  <c r="R38" i="17"/>
  <c r="R9" i="10"/>
  <c r="R13" i="14"/>
  <c r="R41" i="16"/>
  <c r="R36" i="16"/>
  <c r="R33" i="12"/>
  <c r="R7" i="10"/>
  <c r="R27" i="18"/>
  <c r="AB10" i="12"/>
  <c r="AB24" i="12"/>
  <c r="AB32" i="12"/>
  <c r="AB10" i="18"/>
  <c r="AB6" i="12"/>
  <c r="AB15" i="12"/>
  <c r="AB9" i="13"/>
  <c r="AB8" i="15"/>
  <c r="AB4" i="11"/>
  <c r="AB6" i="11"/>
  <c r="AB8" i="10"/>
  <c r="AB19" i="10"/>
  <c r="AB10" i="11"/>
  <c r="AB21" i="10"/>
  <c r="AB14" i="18"/>
  <c r="AB39" i="16"/>
  <c r="AB4" i="13"/>
  <c r="AB25" i="18"/>
  <c r="AB26" i="18"/>
  <c r="AB28" i="18"/>
  <c r="AB38" i="17"/>
  <c r="R5" i="18"/>
  <c r="R31" i="17"/>
  <c r="R6" i="17"/>
  <c r="R27" i="17"/>
  <c r="R33" i="17"/>
  <c r="R20" i="17"/>
  <c r="R28" i="16"/>
  <c r="R11" i="17"/>
  <c r="R18" i="16"/>
  <c r="R32" i="16"/>
  <c r="R14" i="17"/>
  <c r="R24" i="16"/>
  <c r="R6" i="18"/>
  <c r="R4" i="17"/>
  <c r="R29" i="16"/>
  <c r="R20" i="15"/>
  <c r="R14" i="15"/>
  <c r="R21" i="15"/>
  <c r="R6" i="14"/>
  <c r="R7" i="14"/>
  <c r="R14" i="13"/>
  <c r="R12" i="12"/>
  <c r="R7" i="12"/>
  <c r="R5" i="14"/>
  <c r="R4" i="12"/>
  <c r="R12" i="15"/>
  <c r="R10" i="13"/>
  <c r="R32" i="12"/>
  <c r="R23" i="12"/>
  <c r="R6" i="12"/>
  <c r="R36" i="12"/>
  <c r="R11" i="15"/>
  <c r="R9" i="14"/>
  <c r="R35" i="12"/>
  <c r="R15" i="16"/>
  <c r="R27" i="12"/>
  <c r="R11" i="18"/>
  <c r="R7" i="11"/>
  <c r="R18" i="10"/>
  <c r="R11" i="16"/>
  <c r="R20" i="10"/>
  <c r="R38" i="16"/>
  <c r="R13" i="11"/>
  <c r="R16" i="10"/>
  <c r="R4" i="10"/>
  <c r="R36" i="17"/>
  <c r="R25" i="18"/>
  <c r="R26" i="18"/>
  <c r="R9" i="15"/>
  <c r="R4" i="11"/>
  <c r="R16" i="11"/>
  <c r="R40" i="16"/>
  <c r="R21" i="17"/>
  <c r="R34" i="17"/>
  <c r="T66" i="23"/>
  <c r="AB14" i="13"/>
  <c r="AB12" i="12"/>
  <c r="AB31" i="17"/>
  <c r="AB15" i="15"/>
  <c r="AB17" i="15"/>
  <c r="AB13" i="15"/>
  <c r="AB9" i="14"/>
  <c r="AB13" i="13"/>
  <c r="AB11" i="13"/>
  <c r="AB27" i="12"/>
  <c r="AB36" i="16"/>
  <c r="AB18" i="15"/>
  <c r="AB14" i="15"/>
  <c r="AB12" i="14"/>
  <c r="AB16" i="16"/>
  <c r="AB21" i="15"/>
  <c r="AB5" i="13"/>
  <c r="AB9" i="12"/>
  <c r="AB16" i="12"/>
  <c r="AB25" i="12"/>
  <c r="AB34" i="12"/>
  <c r="AB9" i="18"/>
  <c r="AB26" i="15"/>
  <c r="AB22" i="10"/>
  <c r="AB8" i="13"/>
  <c r="AB29" i="12"/>
  <c r="AB9" i="11"/>
  <c r="AB13" i="11"/>
  <c r="AB15" i="11"/>
  <c r="AB14" i="10"/>
  <c r="AB10" i="10"/>
  <c r="AB17" i="10"/>
  <c r="AB13" i="10"/>
  <c r="AB12" i="10"/>
  <c r="AB6" i="10"/>
  <c r="AB18" i="10"/>
  <c r="AB25" i="15"/>
  <c r="AB15" i="18"/>
  <c r="AB8" i="14"/>
  <c r="AB21" i="18"/>
  <c r="AB20" i="18"/>
  <c r="AB11" i="12"/>
  <c r="AB9" i="16"/>
  <c r="AB19" i="12"/>
  <c r="AB34" i="17"/>
  <c r="AB23" i="18"/>
  <c r="AB15" i="17"/>
  <c r="AB41" i="16"/>
  <c r="AB30" i="18"/>
  <c r="AB20" i="12"/>
  <c r="R26" i="17"/>
  <c r="R29" i="17"/>
  <c r="R10" i="16"/>
  <c r="R21" i="16"/>
  <c r="R5" i="16"/>
  <c r="R31" i="16"/>
  <c r="R20" i="16"/>
  <c r="R9" i="16"/>
  <c r="R7" i="16"/>
  <c r="R12" i="17"/>
  <c r="R34" i="16"/>
  <c r="R16" i="16"/>
  <c r="R10" i="15"/>
  <c r="R23" i="15"/>
  <c r="R12" i="14"/>
  <c r="R9" i="12"/>
  <c r="R10" i="17"/>
  <c r="R16" i="15"/>
  <c r="R13" i="13"/>
  <c r="R8" i="18"/>
  <c r="R12" i="13"/>
  <c r="R8" i="13"/>
  <c r="R11" i="12"/>
  <c r="R17" i="16"/>
  <c r="R33" i="16"/>
  <c r="R10" i="14"/>
  <c r="R11" i="13"/>
  <c r="R17" i="12"/>
  <c r="R15" i="12"/>
  <c r="R24" i="12"/>
  <c r="R11" i="14"/>
  <c r="R16" i="12"/>
  <c r="R5" i="11"/>
  <c r="R14" i="10"/>
  <c r="R17" i="10"/>
  <c r="R19" i="10"/>
  <c r="R13" i="10"/>
  <c r="R6" i="10"/>
  <c r="R21" i="18"/>
  <c r="R22" i="18"/>
  <c r="R23" i="18"/>
  <c r="R25" i="12"/>
  <c r="R18" i="18"/>
  <c r="R16" i="18"/>
  <c r="R7" i="17"/>
  <c r="R15" i="11"/>
  <c r="R11" i="11"/>
  <c r="R30" i="18"/>
  <c r="R22" i="12"/>
  <c r="R15" i="18"/>
  <c r="R31" i="18"/>
  <c r="R13" i="18"/>
  <c r="V37" i="23"/>
  <c r="I56" i="20"/>
  <c r="I53" i="20"/>
  <c r="I22" i="20"/>
  <c r="I28" i="20"/>
  <c r="I30" i="20"/>
  <c r="I57" i="20"/>
  <c r="I19" i="20"/>
  <c r="I32" i="20"/>
  <c r="I63" i="20"/>
  <c r="I4" i="20"/>
  <c r="I48" i="20"/>
  <c r="I15" i="20"/>
  <c r="I14" i="20"/>
  <c r="I52" i="20"/>
  <c r="I37" i="20"/>
  <c r="I51" i="20"/>
  <c r="I21" i="20"/>
  <c r="I27" i="20"/>
  <c r="I6" i="20"/>
  <c r="I41" i="20"/>
  <c r="I17" i="20"/>
  <c r="I8" i="20"/>
  <c r="I43" i="20"/>
  <c r="I5" i="20"/>
  <c r="I40" i="20"/>
  <c r="I55" i="20"/>
  <c r="I42" i="20"/>
  <c r="I16" i="20"/>
  <c r="I47" i="20"/>
  <c r="I24" i="20"/>
  <c r="I33" i="20"/>
  <c r="I59" i="20"/>
  <c r="I54" i="20"/>
  <c r="I35" i="20"/>
  <c r="I9" i="20"/>
  <c r="I60" i="20"/>
  <c r="I26" i="20"/>
  <c r="I44" i="20"/>
  <c r="I11" i="20"/>
  <c r="I18" i="20"/>
  <c r="I25" i="20"/>
  <c r="I62" i="20"/>
  <c r="I64" i="20"/>
  <c r="I10" i="20"/>
  <c r="I46" i="20"/>
  <c r="I58" i="20"/>
  <c r="I23" i="20"/>
  <c r="I12" i="20"/>
  <c r="I45" i="20"/>
  <c r="I36" i="20"/>
  <c r="I20" i="20"/>
  <c r="I29" i="20"/>
  <c r="I39" i="20"/>
  <c r="I34" i="20"/>
  <c r="I61" i="20"/>
  <c r="I7" i="20"/>
  <c r="I13" i="20"/>
  <c r="I49" i="20"/>
  <c r="I31" i="20"/>
  <c r="I50" i="20"/>
  <c r="I38" i="20"/>
  <c r="K259" i="6"/>
  <c r="K14" i="22"/>
  <c r="J259" i="6"/>
  <c r="J21" i="22"/>
  <c r="J66" i="22" s="1"/>
  <c r="N4" i="23"/>
  <c r="AE4" i="23"/>
  <c r="AC66" i="23"/>
  <c r="V4" i="23"/>
  <c r="Y4" i="23"/>
  <c r="W66" i="23"/>
  <c r="I4" i="23"/>
  <c r="E66" i="23"/>
  <c r="AB4" i="23"/>
  <c r="Z66" i="23"/>
  <c r="R4" i="23"/>
  <c r="O66" i="23"/>
  <c r="W33" i="18"/>
  <c r="G17" i="13"/>
  <c r="W28" i="15"/>
  <c r="L33" i="18"/>
  <c r="O17" i="13"/>
  <c r="AD259" i="8"/>
  <c r="H259" i="8"/>
  <c r="AC33" i="18"/>
  <c r="AC17" i="13"/>
  <c r="AA259" i="8"/>
  <c r="P259" i="8"/>
  <c r="P28" i="15"/>
  <c r="S259" i="8"/>
  <c r="F259" i="8"/>
  <c r="F19" i="11"/>
  <c r="G19" i="11"/>
  <c r="E33" i="18"/>
  <c r="L19" i="11"/>
  <c r="T259" i="8"/>
  <c r="O28" i="15"/>
  <c r="O259" i="8"/>
  <c r="AF33" i="18"/>
  <c r="AF41" i="12"/>
  <c r="H41" i="17"/>
  <c r="H28" i="15"/>
  <c r="AC19" i="11"/>
  <c r="P33" i="18"/>
  <c r="G259" i="8"/>
  <c r="L259" i="8"/>
  <c r="Z33" i="18"/>
  <c r="T33" i="18"/>
  <c r="X259" i="8"/>
  <c r="AF259" i="8"/>
  <c r="AC259" i="8"/>
  <c r="M259" i="8"/>
  <c r="S15" i="14"/>
  <c r="W259" i="8"/>
  <c r="E259" i="8"/>
  <c r="L41" i="17"/>
  <c r="Z259" i="8"/>
  <c r="K41" i="17"/>
  <c r="K15" i="14"/>
  <c r="K17" i="13"/>
  <c r="K66" i="20"/>
  <c r="J15" i="14"/>
  <c r="J19" i="11"/>
  <c r="AD41" i="12"/>
  <c r="AD28" i="15"/>
  <c r="X41" i="17"/>
  <c r="X43" i="16"/>
  <c r="X15" i="14"/>
  <c r="X19" i="11"/>
  <c r="X66" i="20"/>
  <c r="AF43" i="16"/>
  <c r="H24" i="10"/>
  <c r="H66" i="20"/>
  <c r="AC66" i="20"/>
  <c r="AA41" i="17"/>
  <c r="AA15" i="14"/>
  <c r="AA24" i="10"/>
  <c r="P17" i="13"/>
  <c r="P41" i="12"/>
  <c r="P19" i="11"/>
  <c r="S28" i="15"/>
  <c r="S66" i="9"/>
  <c r="S24" i="10"/>
  <c r="F66" i="20"/>
  <c r="W43" i="16"/>
  <c r="W17" i="13"/>
  <c r="G24" i="10"/>
  <c r="G66" i="9"/>
  <c r="G66" i="20"/>
  <c r="E66" i="20"/>
  <c r="L24" i="10"/>
  <c r="Z28" i="15"/>
  <c r="Z66" i="9"/>
  <c r="O66" i="20"/>
  <c r="O24" i="10"/>
  <c r="K24" i="10"/>
  <c r="J17" i="13"/>
  <c r="AD41" i="17"/>
  <c r="AD15" i="14"/>
  <c r="AD66" i="20"/>
  <c r="X33" i="18"/>
  <c r="X17" i="13"/>
  <c r="AF15" i="14"/>
  <c r="AF17" i="13"/>
  <c r="AF28" i="15"/>
  <c r="AF19" i="11"/>
  <c r="H33" i="18"/>
  <c r="H41" i="12"/>
  <c r="H19" i="11"/>
  <c r="AC41" i="17"/>
  <c r="AC28" i="15"/>
  <c r="AC43" i="16"/>
  <c r="M33" i="18"/>
  <c r="M43" i="16"/>
  <c r="M28" i="15"/>
  <c r="M15" i="14"/>
  <c r="M24" i="10"/>
  <c r="AA41" i="12"/>
  <c r="AA66" i="9"/>
  <c r="P41" i="17"/>
  <c r="P66" i="20"/>
  <c r="S41" i="12"/>
  <c r="S41" i="17"/>
  <c r="S66" i="20"/>
  <c r="S19" i="11"/>
  <c r="F43" i="16"/>
  <c r="F15" i="14"/>
  <c r="F17" i="13"/>
  <c r="W41" i="12"/>
  <c r="W24" i="10"/>
  <c r="W66" i="9"/>
  <c r="G41" i="17"/>
  <c r="G28" i="15"/>
  <c r="G43" i="16"/>
  <c r="E41" i="17"/>
  <c r="E15" i="14"/>
  <c r="E19" i="11"/>
  <c r="E28" i="15"/>
  <c r="E43" i="16"/>
  <c r="L28" i="15"/>
  <c r="L15" i="14"/>
  <c r="L43" i="16"/>
  <c r="Z24" i="10"/>
  <c r="T41" i="17"/>
  <c r="T66" i="20"/>
  <c r="O43" i="16"/>
  <c r="O33" i="18"/>
  <c r="K66" i="9"/>
  <c r="J28" i="15"/>
  <c r="J41" i="17"/>
  <c r="J66" i="9"/>
  <c r="J24" i="10"/>
  <c r="AD33" i="18"/>
  <c r="AD43" i="16"/>
  <c r="AD19" i="11"/>
  <c r="X28" i="15"/>
  <c r="X41" i="12"/>
  <c r="X24" i="10"/>
  <c r="AF41" i="17"/>
  <c r="AF66" i="9"/>
  <c r="H43" i="16"/>
  <c r="H15" i="14"/>
  <c r="H66" i="9"/>
  <c r="AC41" i="12"/>
  <c r="M41" i="17"/>
  <c r="M66" i="9"/>
  <c r="AA17" i="13"/>
  <c r="AA28" i="15"/>
  <c r="P43" i="16"/>
  <c r="P24" i="10"/>
  <c r="S33" i="18"/>
  <c r="S43" i="16"/>
  <c r="F33" i="18"/>
  <c r="F28" i="15"/>
  <c r="W41" i="17"/>
  <c r="W15" i="14"/>
  <c r="G33" i="18"/>
  <c r="G15" i="14"/>
  <c r="E41" i="12"/>
  <c r="E17" i="13"/>
  <c r="L41" i="12"/>
  <c r="L17" i="13"/>
  <c r="L66" i="20"/>
  <c r="Z41" i="17"/>
  <c r="Z43" i="16"/>
  <c r="Z15" i="14"/>
  <c r="Z66" i="20"/>
  <c r="Z19" i="11"/>
  <c r="T43" i="16"/>
  <c r="T41" i="12"/>
  <c r="T17" i="13"/>
  <c r="T19" i="11"/>
  <c r="O41" i="17"/>
  <c r="O41" i="12"/>
  <c r="O15" i="14"/>
  <c r="O66" i="9"/>
  <c r="K19" i="11"/>
  <c r="J33" i="18"/>
  <c r="J66" i="20"/>
  <c r="AD17" i="13"/>
  <c r="AD66" i="9"/>
  <c r="AD24" i="10"/>
  <c r="X66" i="9"/>
  <c r="AF24" i="10"/>
  <c r="AF66" i="20"/>
  <c r="H17" i="13"/>
  <c r="AC66" i="9"/>
  <c r="AC24" i="10"/>
  <c r="AC15" i="14"/>
  <c r="M41" i="12"/>
  <c r="M17" i="13"/>
  <c r="M66" i="20"/>
  <c r="M19" i="11"/>
  <c r="AA33" i="18"/>
  <c r="AA43" i="16"/>
  <c r="AA66" i="20"/>
  <c r="AA19" i="11"/>
  <c r="P15" i="14"/>
  <c r="P66" i="9"/>
  <c r="S17" i="13"/>
  <c r="F41" i="17"/>
  <c r="F41" i="12"/>
  <c r="F66" i="9"/>
  <c r="F24" i="10"/>
  <c r="W19" i="11"/>
  <c r="W66" i="20"/>
  <c r="G41" i="12"/>
  <c r="E66" i="9"/>
  <c r="E24" i="10"/>
  <c r="L66" i="9"/>
  <c r="Z41" i="12"/>
  <c r="Z17" i="13"/>
  <c r="T15" i="14"/>
  <c r="T28" i="15"/>
  <c r="T66" i="9"/>
  <c r="T24" i="10"/>
  <c r="O19" i="11"/>
  <c r="N49" i="9"/>
  <c r="N56" i="9"/>
  <c r="N15" i="9"/>
  <c r="N46" i="9"/>
  <c r="N28" i="9"/>
  <c r="N10" i="9"/>
  <c r="N52" i="9"/>
  <c r="N63" i="9"/>
  <c r="N48" i="9"/>
  <c r="N44" i="9"/>
  <c r="N8" i="9"/>
  <c r="N55" i="9"/>
  <c r="N11" i="9"/>
  <c r="N61" i="9"/>
  <c r="N17" i="9"/>
  <c r="N59" i="9"/>
  <c r="N26" i="9"/>
  <c r="N13" i="9"/>
  <c r="N36" i="9"/>
  <c r="N35" i="9"/>
  <c r="N32" i="9"/>
  <c r="Y14" i="9"/>
  <c r="Y51" i="9"/>
  <c r="Y46" i="9"/>
  <c r="Y62" i="9"/>
  <c r="Y50" i="9"/>
  <c r="I56" i="9"/>
  <c r="I53" i="9"/>
  <c r="I22" i="9"/>
  <c r="I28" i="9"/>
  <c r="I30" i="9"/>
  <c r="I57" i="9"/>
  <c r="I19" i="9"/>
  <c r="I32" i="9"/>
  <c r="I63" i="9"/>
  <c r="I4" i="9"/>
  <c r="I259" i="6"/>
  <c r="I48" i="9"/>
  <c r="I15" i="9"/>
  <c r="I14" i="9"/>
  <c r="I52" i="9"/>
  <c r="I37" i="9"/>
  <c r="Y58" i="9"/>
  <c r="Y31" i="9"/>
  <c r="Y60" i="9"/>
  <c r="Y13" i="9"/>
  <c r="AE9" i="9"/>
  <c r="Y49" i="9"/>
  <c r="Y47" i="9"/>
  <c r="Y56" i="9"/>
  <c r="Y16" i="9"/>
  <c r="Y53" i="9"/>
  <c r="I51" i="9"/>
  <c r="I21" i="9"/>
  <c r="I27" i="9"/>
  <c r="I6" i="9"/>
  <c r="I41" i="9"/>
  <c r="I17" i="9"/>
  <c r="I8" i="9"/>
  <c r="I43" i="9"/>
  <c r="I5" i="9"/>
  <c r="I40" i="9"/>
  <c r="I55" i="9"/>
  <c r="I42" i="9"/>
  <c r="N16" i="9"/>
  <c r="N22" i="9"/>
  <c r="N30" i="9"/>
  <c r="N39" i="9"/>
  <c r="N47" i="9"/>
  <c r="N31" i="9"/>
  <c r="N5" i="9"/>
  <c r="N27" i="9"/>
  <c r="I16" i="9"/>
  <c r="I47" i="9"/>
  <c r="I24" i="9"/>
  <c r="I33" i="9"/>
  <c r="I59" i="9"/>
  <c r="I54" i="9"/>
  <c r="I35" i="9"/>
  <c r="I9" i="9"/>
  <c r="I60" i="9"/>
  <c r="I26" i="9"/>
  <c r="I44" i="9"/>
  <c r="I11" i="9"/>
  <c r="I18" i="9"/>
  <c r="I25" i="9"/>
  <c r="I62" i="9"/>
  <c r="I64" i="9"/>
  <c r="N58" i="9"/>
  <c r="AE31" i="9"/>
  <c r="AE29" i="9"/>
  <c r="AE26" i="9"/>
  <c r="AE39" i="9"/>
  <c r="AE44" i="9"/>
  <c r="AE34" i="9"/>
  <c r="AE11" i="9"/>
  <c r="AE61" i="9"/>
  <c r="AE18" i="9"/>
  <c r="AE7" i="9"/>
  <c r="AE25" i="9"/>
  <c r="AE16" i="9"/>
  <c r="AE51" i="9"/>
  <c r="AE62" i="9"/>
  <c r="AE37" i="9"/>
  <c r="I10" i="9"/>
  <c r="I46" i="9"/>
  <c r="I58" i="9"/>
  <c r="I23" i="9"/>
  <c r="I12" i="9"/>
  <c r="I45" i="9"/>
  <c r="I36" i="9"/>
  <c r="I20" i="9"/>
  <c r="N6" i="9"/>
  <c r="N42" i="9"/>
  <c r="I29" i="9"/>
  <c r="I39" i="9"/>
  <c r="I34" i="9"/>
  <c r="I61" i="9"/>
  <c r="I7" i="9"/>
  <c r="N50" i="9"/>
  <c r="AE21" i="9"/>
  <c r="AE27" i="9"/>
  <c r="AE6" i="9"/>
  <c r="AE41" i="9"/>
  <c r="AE17" i="9"/>
  <c r="AE8" i="9"/>
  <c r="AE43" i="9"/>
  <c r="AE5" i="9"/>
  <c r="AE40" i="9"/>
  <c r="AE55" i="9"/>
  <c r="AE42" i="9"/>
  <c r="AE47" i="9"/>
  <c r="I13" i="9"/>
  <c r="I49" i="9"/>
  <c r="I31" i="9"/>
  <c r="I50" i="9"/>
  <c r="N4" i="9"/>
  <c r="N7" i="9"/>
  <c r="AB16" i="9"/>
  <c r="AB33" i="9"/>
  <c r="AB36" i="9"/>
  <c r="AB20" i="9"/>
  <c r="N21" i="9"/>
  <c r="N43" i="9"/>
  <c r="N14" i="9"/>
  <c r="N37" i="9"/>
  <c r="N12" i="9"/>
  <c r="N25" i="9"/>
  <c r="N20" i="9"/>
  <c r="N60" i="9"/>
  <c r="Y37" i="9"/>
  <c r="Y22" i="9"/>
  <c r="Y19" i="9"/>
  <c r="Y48" i="9"/>
  <c r="Y17" i="9"/>
  <c r="AB46" i="9"/>
  <c r="AB49" i="9"/>
  <c r="AB12" i="9"/>
  <c r="Y8" i="9"/>
  <c r="N62" i="9"/>
  <c r="N33" i="9"/>
  <c r="AB6" i="9"/>
  <c r="AB17" i="9"/>
  <c r="AB43" i="9"/>
  <c r="AB40" i="9"/>
  <c r="AB42" i="9"/>
  <c r="AB21" i="9"/>
  <c r="N18" i="9"/>
  <c r="AE10" i="9"/>
  <c r="I38" i="9"/>
  <c r="N57" i="9"/>
  <c r="N9" i="9"/>
  <c r="N24" i="9"/>
  <c r="AE56" i="9"/>
  <c r="AE24" i="9"/>
  <c r="AE23" i="9"/>
  <c r="AE33" i="9"/>
  <c r="AE12" i="9"/>
  <c r="AE59" i="9"/>
  <c r="AE45" i="9"/>
  <c r="AE54" i="9"/>
  <c r="AE36" i="9"/>
  <c r="AE35" i="9"/>
  <c r="AE20" i="9"/>
  <c r="AE50" i="9"/>
  <c r="AB26" i="9"/>
  <c r="AB11" i="9"/>
  <c r="AB25" i="9"/>
  <c r="AB47" i="9"/>
  <c r="N19" i="9"/>
  <c r="AE22" i="9"/>
  <c r="AE28" i="9"/>
  <c r="AE30" i="9"/>
  <c r="AE57" i="9"/>
  <c r="AE19" i="9"/>
  <c r="AE32" i="9"/>
  <c r="AE63" i="9"/>
  <c r="AE259" i="6"/>
  <c r="AE4" i="9"/>
  <c r="AE48" i="9"/>
  <c r="AE15" i="9"/>
  <c r="AE60" i="9"/>
  <c r="N51" i="9"/>
  <c r="N54" i="9"/>
  <c r="N64" i="9"/>
  <c r="AB29" i="9"/>
  <c r="AB34" i="9"/>
  <c r="AB7" i="9"/>
  <c r="N41" i="9"/>
  <c r="Y6" i="9"/>
  <c r="AB50" i="9"/>
  <c r="AB60" i="9"/>
  <c r="Y52" i="9"/>
  <c r="Y38" i="9"/>
  <c r="Y30" i="9"/>
  <c r="Y63" i="9"/>
  <c r="AB10" i="9"/>
  <c r="AB13" i="9"/>
  <c r="AB27" i="9"/>
  <c r="AB41" i="9"/>
  <c r="AB8" i="9"/>
  <c r="AB5" i="9"/>
  <c r="AB55" i="9"/>
  <c r="AB23" i="9"/>
  <c r="AB54" i="9"/>
  <c r="AB35" i="9"/>
  <c r="Y9" i="9"/>
  <c r="Y57" i="9"/>
  <c r="Y259" i="6"/>
  <c r="Y4" i="9"/>
  <c r="Y41" i="9"/>
  <c r="AB28" i="9"/>
  <c r="AB57" i="9"/>
  <c r="AB32" i="9"/>
  <c r="AB259" i="6"/>
  <c r="AB4" i="9"/>
  <c r="AB15" i="9"/>
  <c r="AB56" i="9"/>
  <c r="N29" i="9"/>
  <c r="N38" i="9"/>
  <c r="Y21" i="9"/>
  <c r="Y27" i="9"/>
  <c r="AB62" i="9"/>
  <c r="Y64" i="9"/>
  <c r="AB38" i="9"/>
  <c r="AB51" i="9"/>
  <c r="Y28" i="9"/>
  <c r="Y32" i="9"/>
  <c r="Y15" i="9"/>
  <c r="AB37" i="9"/>
  <c r="AB58" i="9"/>
  <c r="AB44" i="9"/>
  <c r="AB18" i="9"/>
  <c r="AB64" i="9"/>
  <c r="N45" i="9"/>
  <c r="N34" i="9"/>
  <c r="Y40" i="9"/>
  <c r="Y55" i="9"/>
  <c r="Y43" i="9"/>
  <c r="Y5" i="9"/>
  <c r="Y42" i="9"/>
  <c r="N40" i="9"/>
  <c r="N23" i="9"/>
  <c r="N53" i="9"/>
  <c r="AE38" i="9"/>
  <c r="AE46" i="9"/>
  <c r="Y10" i="9"/>
  <c r="Y23" i="9"/>
  <c r="Y12" i="9"/>
  <c r="Y45" i="9"/>
  <c r="Y36" i="9"/>
  <c r="Y20" i="9"/>
  <c r="AE14" i="9"/>
  <c r="AE49" i="9"/>
  <c r="AE53" i="9"/>
  <c r="Y26" i="9"/>
  <c r="Y44" i="9"/>
  <c r="Y11" i="9"/>
  <c r="Y18" i="9"/>
  <c r="Y25" i="9"/>
  <c r="AB9" i="9"/>
  <c r="AB39" i="9"/>
  <c r="AB61" i="9"/>
  <c r="AE58" i="9"/>
  <c r="AE52" i="9"/>
  <c r="AE64" i="9"/>
  <c r="Y39" i="9"/>
  <c r="Y34" i="9"/>
  <c r="Y7" i="9"/>
  <c r="Y29" i="9"/>
  <c r="Y61" i="9"/>
  <c r="AE13" i="9"/>
  <c r="AB14" i="9"/>
  <c r="AB30" i="9"/>
  <c r="AB19" i="9"/>
  <c r="AB63" i="9"/>
  <c r="AB22" i="9"/>
  <c r="AB48" i="9"/>
  <c r="AB52" i="9"/>
  <c r="Y24" i="9"/>
  <c r="Y33" i="9"/>
  <c r="Y59" i="9"/>
  <c r="Y54" i="9"/>
  <c r="Y35" i="9"/>
  <c r="AB31" i="9"/>
  <c r="AB24" i="9"/>
  <c r="AB59" i="9"/>
  <c r="AB45" i="9"/>
  <c r="AB53" i="9"/>
  <c r="V50" i="9"/>
  <c r="V9" i="9"/>
  <c r="V52" i="9"/>
  <c r="V29" i="9"/>
  <c r="V26" i="9"/>
  <c r="V39" i="9"/>
  <c r="V44" i="9"/>
  <c r="V34" i="9"/>
  <c r="V11" i="9"/>
  <c r="V61" i="9"/>
  <c r="V18" i="9"/>
  <c r="V7" i="9"/>
  <c r="V25" i="9"/>
  <c r="V10" i="9"/>
  <c r="V37" i="9"/>
  <c r="V46" i="9"/>
  <c r="V58" i="9"/>
  <c r="V13" i="9"/>
  <c r="V49" i="9"/>
  <c r="V47" i="9"/>
  <c r="V24" i="9"/>
  <c r="V23" i="9"/>
  <c r="V33" i="9"/>
  <c r="V12" i="9"/>
  <c r="V59" i="9"/>
  <c r="V45" i="9"/>
  <c r="V54" i="9"/>
  <c r="V36" i="9"/>
  <c r="V35" i="9"/>
  <c r="V20" i="9"/>
  <c r="V21" i="9"/>
  <c r="V38" i="9"/>
  <c r="V60" i="9"/>
  <c r="V14" i="9"/>
  <c r="V62" i="9"/>
  <c r="V27" i="9"/>
  <c r="V6" i="9"/>
  <c r="V41" i="9"/>
  <c r="V17" i="9"/>
  <c r="V8" i="9"/>
  <c r="V43" i="9"/>
  <c r="V5" i="9"/>
  <c r="V40" i="9"/>
  <c r="V55" i="9"/>
  <c r="V42" i="9"/>
  <c r="V51" i="9"/>
  <c r="V53" i="9"/>
  <c r="V22" i="9"/>
  <c r="V28" i="9"/>
  <c r="V30" i="9"/>
  <c r="V57" i="9"/>
  <c r="V19" i="9"/>
  <c r="V32" i="9"/>
  <c r="V63" i="9"/>
  <c r="V259" i="6"/>
  <c r="V4" i="9"/>
  <c r="V48" i="9"/>
  <c r="V15" i="9"/>
  <c r="V56" i="9"/>
  <c r="V16" i="9"/>
  <c r="V31" i="9"/>
  <c r="V64" i="9"/>
  <c r="R52" i="9"/>
  <c r="R62" i="9"/>
  <c r="R9" i="9"/>
  <c r="R34" i="9"/>
  <c r="R10" i="9"/>
  <c r="R51" i="9"/>
  <c r="R22" i="9"/>
  <c r="R30" i="9"/>
  <c r="R19" i="9"/>
  <c r="R63" i="9"/>
  <c r="R48" i="9"/>
  <c r="R23" i="9"/>
  <c r="R45" i="9"/>
  <c r="R20" i="9"/>
  <c r="R61" i="9"/>
  <c r="R31" i="9"/>
  <c r="R7" i="9"/>
  <c r="R49" i="9"/>
  <c r="R27" i="9"/>
  <c r="R41" i="9"/>
  <c r="R8" i="9"/>
  <c r="R5" i="9"/>
  <c r="R55" i="9"/>
  <c r="R33" i="9"/>
  <c r="R54" i="9"/>
  <c r="R18" i="9"/>
  <c r="R26" i="9"/>
  <c r="R53" i="9"/>
  <c r="R58" i="9"/>
  <c r="R11" i="9"/>
  <c r="R37" i="9"/>
  <c r="R50" i="9"/>
  <c r="R21" i="9"/>
  <c r="R38" i="9"/>
  <c r="R28" i="9"/>
  <c r="R57" i="9"/>
  <c r="R32" i="9"/>
  <c r="R4" i="9"/>
  <c r="R259" i="6"/>
  <c r="R15" i="9"/>
  <c r="R60" i="9"/>
  <c r="R12" i="9"/>
  <c r="R36" i="9"/>
  <c r="R25" i="9"/>
  <c r="R39" i="9"/>
  <c r="R47" i="9"/>
  <c r="R56" i="9"/>
  <c r="R14" i="9"/>
  <c r="R64" i="9"/>
  <c r="R29" i="9"/>
  <c r="R13" i="9"/>
  <c r="R46" i="9"/>
  <c r="R6" i="9"/>
  <c r="R17" i="9"/>
  <c r="R43" i="9"/>
  <c r="R40" i="9"/>
  <c r="R42" i="9"/>
  <c r="R24" i="9"/>
  <c r="R59" i="9"/>
  <c r="R35" i="9"/>
  <c r="R44" i="9"/>
  <c r="K14" i="16"/>
  <c r="K43" i="16" s="1"/>
  <c r="J21" i="16"/>
  <c r="J16" i="12"/>
  <c r="N16" i="12" s="1"/>
  <c r="K25" i="12"/>
  <c r="N25" i="12" s="1"/>
  <c r="K13" i="12"/>
  <c r="J26" i="12"/>
  <c r="N26" i="12" s="1"/>
  <c r="K18" i="18"/>
  <c r="K33" i="18" s="1"/>
  <c r="K25" i="15"/>
  <c r="K28" i="15" s="1"/>
  <c r="R16" i="9"/>
  <c r="K20" i="12"/>
  <c r="N20" i="12" s="1"/>
  <c r="J13" i="12"/>
  <c r="N127" i="6"/>
  <c r="N47" i="6"/>
  <c r="N54" i="6"/>
  <c r="N123" i="6"/>
  <c r="N132" i="6"/>
  <c r="N120" i="6"/>
  <c r="N133" i="6"/>
  <c r="N240" i="6"/>
  <c r="R66" i="22" l="1"/>
  <c r="V66" i="22"/>
  <c r="S66" i="23"/>
  <c r="P66" i="23"/>
  <c r="Y66" i="22"/>
  <c r="AE66" i="22"/>
  <c r="I66" i="22"/>
  <c r="AB66" i="22"/>
  <c r="Y66" i="23"/>
  <c r="AE66" i="23"/>
  <c r="V66" i="23"/>
  <c r="AB66" i="23"/>
  <c r="R66" i="23"/>
  <c r="AH24" i="15"/>
  <c r="AI24" i="15" s="1"/>
  <c r="N14" i="16"/>
  <c r="J41" i="12"/>
  <c r="N13" i="12"/>
  <c r="J43" i="16"/>
  <c r="N21" i="16"/>
  <c r="AH35" i="17"/>
  <c r="AI35" i="17" s="1"/>
  <c r="N18" i="18"/>
  <c r="N25" i="15"/>
  <c r="N28" i="15" s="1"/>
  <c r="K14" i="23"/>
  <c r="N14" i="22"/>
  <c r="K66" i="22"/>
  <c r="I66" i="23"/>
  <c r="J21" i="23"/>
  <c r="N21" i="22"/>
  <c r="N259" i="6"/>
  <c r="K41" i="12"/>
  <c r="K259" i="8"/>
  <c r="V259" i="8"/>
  <c r="I259" i="8"/>
  <c r="Y259" i="8"/>
  <c r="AE15" i="14"/>
  <c r="AE259" i="8"/>
  <c r="R259" i="8"/>
  <c r="J259" i="8"/>
  <c r="AB259" i="8"/>
  <c r="R43" i="16"/>
  <c r="V66" i="9"/>
  <c r="V28" i="15"/>
  <c r="V33" i="18"/>
  <c r="Y33" i="18"/>
  <c r="AB19" i="11"/>
  <c r="AE41" i="12"/>
  <c r="Y24" i="10"/>
  <c r="AB17" i="13"/>
  <c r="AB66" i="9"/>
  <c r="AE66" i="20"/>
  <c r="AE43" i="16"/>
  <c r="AE28" i="15"/>
  <c r="N66" i="9"/>
  <c r="I24" i="10"/>
  <c r="I43" i="16"/>
  <c r="Y41" i="12"/>
  <c r="R33" i="18"/>
  <c r="R19" i="11"/>
  <c r="R24" i="10"/>
  <c r="R66" i="9"/>
  <c r="V24" i="10"/>
  <c r="V17" i="13"/>
  <c r="Y66" i="20"/>
  <c r="AB24" i="10"/>
  <c r="AB43" i="16"/>
  <c r="AE66" i="9"/>
  <c r="Y43" i="16"/>
  <c r="N66" i="20"/>
  <c r="I41" i="17"/>
  <c r="AB41" i="17"/>
  <c r="Y15" i="14"/>
  <c r="I66" i="20"/>
  <c r="N41" i="17"/>
  <c r="N15" i="14"/>
  <c r="R17" i="13"/>
  <c r="V41" i="12"/>
  <c r="V41" i="17"/>
  <c r="Y19" i="11"/>
  <c r="AB66" i="20"/>
  <c r="Y66" i="9"/>
  <c r="I28" i="15"/>
  <c r="N19" i="11"/>
  <c r="AE41" i="17"/>
  <c r="I19" i="11"/>
  <c r="AE17" i="13"/>
  <c r="AE19" i="11"/>
  <c r="I33" i="18"/>
  <c r="I17" i="13"/>
  <c r="I15" i="14"/>
  <c r="Y17" i="13"/>
  <c r="Y28" i="15"/>
  <c r="N24" i="10"/>
  <c r="R41" i="17"/>
  <c r="R28" i="15"/>
  <c r="R66" i="20"/>
  <c r="R15" i="14"/>
  <c r="R41" i="12"/>
  <c r="V66" i="20"/>
  <c r="V15" i="14"/>
  <c r="V19" i="11"/>
  <c r="V43" i="16"/>
  <c r="Y41" i="17"/>
  <c r="AB41" i="12"/>
  <c r="AB15" i="14"/>
  <c r="AB28" i="15"/>
  <c r="AE24" i="10"/>
  <c r="N17" i="13"/>
  <c r="AE33" i="18"/>
  <c r="I41" i="12"/>
  <c r="AB33" i="18"/>
  <c r="I66" i="9"/>
  <c r="N33" i="18"/>
  <c r="N43" i="16" l="1"/>
  <c r="N21" i="23"/>
  <c r="J66" i="23"/>
  <c r="N66" i="22"/>
  <c r="K66" i="23"/>
  <c r="N14" i="23"/>
  <c r="N259" i="8"/>
  <c r="N41" i="12"/>
  <c r="N66" i="23" l="1"/>
  <c r="AG59" i="6" l="1"/>
  <c r="AH59" i="6" s="1"/>
  <c r="AG238" i="6"/>
  <c r="AH238" i="6" s="1"/>
  <c r="AG239" i="6"/>
  <c r="AH239" i="6" s="1"/>
  <c r="AG250" i="6"/>
  <c r="AH250" i="6" s="1"/>
  <c r="AG18" i="6"/>
  <c r="AH18" i="6" s="1"/>
  <c r="AG257" i="6"/>
  <c r="AH257" i="6" s="1"/>
  <c r="AG253" i="6"/>
  <c r="AH253" i="6" s="1"/>
  <c r="AG255" i="6"/>
  <c r="AH255" i="6" s="1"/>
  <c r="AG237" i="6"/>
  <c r="AH237" i="6" s="1"/>
  <c r="AG247" i="6"/>
  <c r="AH247" i="6" s="1"/>
  <c r="AG249" i="6"/>
  <c r="AH249" i="6" s="1"/>
  <c r="AG245" i="6"/>
  <c r="AH245" i="6" s="1"/>
  <c r="AG256" i="6"/>
  <c r="AH256" i="6" s="1"/>
  <c r="AG240" i="6"/>
  <c r="AH240" i="6" s="1"/>
  <c r="AG246" i="6"/>
  <c r="AH246" i="6" s="1"/>
  <c r="AG242" i="6"/>
  <c r="AH242" i="6" s="1"/>
  <c r="AG243" i="6"/>
  <c r="AH243" i="6" s="1"/>
  <c r="AG244" i="6"/>
  <c r="AH244" i="6" s="1"/>
  <c r="AG241" i="6"/>
  <c r="AH241" i="6" s="1"/>
  <c r="AG248" i="6"/>
  <c r="AH248" i="6" s="1"/>
  <c r="AG236" i="6"/>
  <c r="AH236" i="6" s="1"/>
  <c r="AG251" i="6"/>
  <c r="AH251" i="6" s="1"/>
  <c r="AG254" i="6"/>
  <c r="AH254" i="6" s="1"/>
  <c r="AG252" i="6"/>
  <c r="AH252" i="6" s="1"/>
  <c r="AG28" i="6"/>
  <c r="AH28" i="6" s="1"/>
  <c r="AG7" i="6"/>
  <c r="AH7" i="6" s="1"/>
  <c r="AG21" i="6"/>
  <c r="AH21" i="6" s="1"/>
  <c r="AG9" i="6"/>
  <c r="AH9" i="6" s="1"/>
  <c r="AG35" i="6"/>
  <c r="AH35" i="6" s="1"/>
  <c r="AG8" i="6"/>
  <c r="AH8" i="6" s="1"/>
  <c r="AG52" i="6"/>
  <c r="AH52" i="6" s="1"/>
  <c r="AG72" i="6"/>
  <c r="AH72" i="6" s="1"/>
  <c r="AG42" i="6"/>
  <c r="AH42" i="6" s="1"/>
  <c r="AG67" i="6"/>
  <c r="AH67" i="6" s="1"/>
  <c r="AG40" i="6"/>
  <c r="AH40" i="6" s="1"/>
  <c r="AG64" i="6"/>
  <c r="AH64" i="6" s="1"/>
  <c r="AG81" i="6"/>
  <c r="AH81" i="6" s="1"/>
  <c r="AG99" i="6"/>
  <c r="AH99" i="6" s="1"/>
  <c r="AG116" i="6"/>
  <c r="AH116" i="6" s="1"/>
  <c r="AG139" i="6"/>
  <c r="AH139" i="6" s="1"/>
  <c r="AG11" i="6"/>
  <c r="AH11" i="6" s="1"/>
  <c r="AG69" i="6"/>
  <c r="AH69" i="6" s="1"/>
  <c r="AG75" i="6"/>
  <c r="AH75" i="6" s="1"/>
  <c r="AG94" i="6"/>
  <c r="AH94" i="6" s="1"/>
  <c r="AG27" i="6"/>
  <c r="AH27" i="6" s="1"/>
  <c r="AG82" i="6"/>
  <c r="AH82" i="6" s="1"/>
  <c r="AG109" i="6"/>
  <c r="AH109" i="6" s="1"/>
  <c r="AG134" i="6"/>
  <c r="AH134" i="6" s="1"/>
  <c r="AG170" i="6"/>
  <c r="AH170" i="6" s="1"/>
  <c r="AG84" i="6"/>
  <c r="AH84" i="6" s="1"/>
  <c r="AG126" i="6"/>
  <c r="AH126" i="6" s="1"/>
  <c r="AG155" i="6"/>
  <c r="AH155" i="6" s="1"/>
  <c r="AG108" i="6"/>
  <c r="AH108" i="6" s="1"/>
  <c r="AG199" i="6"/>
  <c r="AH199" i="6" s="1"/>
  <c r="AG77" i="6"/>
  <c r="AH77" i="6" s="1"/>
  <c r="AG118" i="6"/>
  <c r="AH118" i="6" s="1"/>
  <c r="AG140" i="6"/>
  <c r="AH140" i="6" s="1"/>
  <c r="AG197" i="6"/>
  <c r="AH197" i="6" s="1"/>
  <c r="AG92" i="6"/>
  <c r="AH92" i="6" s="1"/>
  <c r="AG234" i="6"/>
  <c r="AH234" i="6" s="1"/>
  <c r="AG124" i="6"/>
  <c r="AH124" i="6" s="1"/>
  <c r="AG168" i="6"/>
  <c r="AH168" i="6" s="1"/>
  <c r="AG178" i="6"/>
  <c r="AH178" i="6" s="1"/>
  <c r="AG173" i="6"/>
  <c r="AH173" i="6" s="1"/>
  <c r="AG200" i="6"/>
  <c r="AH200" i="6" s="1"/>
  <c r="AG146" i="6"/>
  <c r="AH146" i="6" s="1"/>
  <c r="AG203" i="6"/>
  <c r="AH203" i="6" s="1"/>
  <c r="AG214" i="6"/>
  <c r="AH214" i="6" s="1"/>
  <c r="AG221" i="6"/>
  <c r="AH221" i="6" s="1"/>
  <c r="AG210" i="6"/>
  <c r="AH210" i="6" s="1"/>
  <c r="AG38" i="6"/>
  <c r="AH38" i="6" s="1"/>
  <c r="AG113" i="6"/>
  <c r="AH113" i="6" s="1"/>
  <c r="AG158" i="6"/>
  <c r="AH158" i="6" s="1"/>
  <c r="AG204" i="6"/>
  <c r="AH204" i="6" s="1"/>
  <c r="AG209" i="6"/>
  <c r="AH209" i="6" s="1"/>
  <c r="AG120" i="6"/>
  <c r="AH120" i="6" s="1"/>
  <c r="AG166" i="6"/>
  <c r="AH166" i="6" s="1"/>
  <c r="AG147" i="6"/>
  <c r="AH147" i="6" s="1"/>
  <c r="AG194" i="6"/>
  <c r="AH194" i="6" s="1"/>
  <c r="AG226" i="6"/>
  <c r="AH226" i="6" s="1"/>
  <c r="AG218" i="6"/>
  <c r="AH218" i="6" s="1"/>
  <c r="AG111" i="6"/>
  <c r="AH111" i="6" s="1"/>
  <c r="AG169" i="6"/>
  <c r="AH169" i="6" s="1"/>
  <c r="AG6" i="6"/>
  <c r="AH6" i="6" s="1"/>
  <c r="AG14" i="6"/>
  <c r="AH14" i="6" s="1"/>
  <c r="AG22" i="6"/>
  <c r="AH22" i="6" s="1"/>
  <c r="AG65" i="6"/>
  <c r="AH65" i="6" s="1"/>
  <c r="AG61" i="6"/>
  <c r="AH61" i="6" s="1"/>
  <c r="AG128" i="6"/>
  <c r="AH128" i="6" s="1"/>
  <c r="AG74" i="6"/>
  <c r="AH74" i="6" s="1"/>
  <c r="AG104" i="6"/>
  <c r="AH104" i="6" s="1"/>
  <c r="AG176" i="6"/>
  <c r="AH176" i="6" s="1"/>
  <c r="AG235" i="6"/>
  <c r="AH235" i="6" s="1"/>
  <c r="AG114" i="6"/>
  <c r="AH114" i="6" s="1"/>
  <c r="AG165" i="6"/>
  <c r="AH165" i="6" s="1"/>
  <c r="AG164" i="6"/>
  <c r="AH164" i="6" s="1"/>
  <c r="AG227" i="6"/>
  <c r="AH227" i="6" s="1"/>
  <c r="AG152" i="6"/>
  <c r="AH152" i="6" s="1"/>
  <c r="AG230" i="6"/>
  <c r="AH230" i="6" s="1"/>
  <c r="AG206" i="6"/>
  <c r="AH206" i="6" s="1"/>
  <c r="AG143" i="6"/>
  <c r="AH143" i="6" s="1"/>
  <c r="AG4" i="6"/>
  <c r="AH4" i="6" s="1"/>
  <c r="AG15" i="6"/>
  <c r="AH15" i="6" s="1"/>
  <c r="AG12" i="6"/>
  <c r="AH12" i="6" s="1"/>
  <c r="AG25" i="6"/>
  <c r="AH25" i="6" s="1"/>
  <c r="AG19" i="6"/>
  <c r="AH19" i="6" s="1"/>
  <c r="AG10" i="6"/>
  <c r="AH10" i="6" s="1"/>
  <c r="AG20" i="6"/>
  <c r="AH20" i="6" s="1"/>
  <c r="AG58" i="6"/>
  <c r="AH58" i="6" s="1"/>
  <c r="AG39" i="6"/>
  <c r="AH39" i="6" s="1"/>
  <c r="AG60" i="6"/>
  <c r="AH60" i="6" s="1"/>
  <c r="AG37" i="6"/>
  <c r="AH37" i="6" s="1"/>
  <c r="AG29" i="6"/>
  <c r="AH29" i="6" s="1"/>
  <c r="AG48" i="6"/>
  <c r="AH48" i="6" s="1"/>
  <c r="AG100" i="6"/>
  <c r="AH100" i="6" s="1"/>
  <c r="AG127" i="6"/>
  <c r="AH127" i="6" s="1"/>
  <c r="AG142" i="6"/>
  <c r="AH142" i="6" s="1"/>
  <c r="AG41" i="6"/>
  <c r="AH41" i="6" s="1"/>
  <c r="AG66" i="6"/>
  <c r="AH66" i="6" s="1"/>
  <c r="AG88" i="6"/>
  <c r="AH88" i="6" s="1"/>
  <c r="AG101" i="6"/>
  <c r="AH101" i="6" s="1"/>
  <c r="AG43" i="6"/>
  <c r="AH43" i="6" s="1"/>
  <c r="AG76" i="6"/>
  <c r="AH76" i="6" s="1"/>
  <c r="AG107" i="6"/>
  <c r="AH107" i="6" s="1"/>
  <c r="AG115" i="6"/>
  <c r="AH115" i="6" s="1"/>
  <c r="AG186" i="6"/>
  <c r="AH186" i="6" s="1"/>
  <c r="AG80" i="6"/>
  <c r="AH80" i="6" s="1"/>
  <c r="AG136" i="6"/>
  <c r="AH136" i="6" s="1"/>
  <c r="AG53" i="6"/>
  <c r="AH53" i="6" s="1"/>
  <c r="AG119" i="6"/>
  <c r="AH119" i="6" s="1"/>
  <c r="AG79" i="6"/>
  <c r="AH79" i="6" s="1"/>
  <c r="AG123" i="6"/>
  <c r="AH123" i="6" s="1"/>
  <c r="AG125" i="6"/>
  <c r="AH125" i="6" s="1"/>
  <c r="AG190" i="6"/>
  <c r="AH190" i="6" s="1"/>
  <c r="AG110" i="6"/>
  <c r="AH110" i="6" s="1"/>
  <c r="AG33" i="6"/>
  <c r="AH33" i="6" s="1"/>
  <c r="AG130" i="6"/>
  <c r="AH130" i="6" s="1"/>
  <c r="AG163" i="6"/>
  <c r="AH163" i="6" s="1"/>
  <c r="AG172" i="6"/>
  <c r="AH172" i="6" s="1"/>
  <c r="AG198" i="6"/>
  <c r="AH198" i="6" s="1"/>
  <c r="AG193" i="6"/>
  <c r="AH193" i="6" s="1"/>
  <c r="AG174" i="6"/>
  <c r="AH174" i="6" s="1"/>
  <c r="AG205" i="6"/>
  <c r="AH205" i="6" s="1"/>
  <c r="AG207" i="6"/>
  <c r="AH207" i="6" s="1"/>
  <c r="AG223" i="6"/>
  <c r="AH223" i="6" s="1"/>
  <c r="AG217" i="6"/>
  <c r="AH217" i="6" s="1"/>
  <c r="AG131" i="6"/>
  <c r="AH131" i="6" s="1"/>
  <c r="AG161" i="6"/>
  <c r="AH161" i="6" s="1"/>
  <c r="AG202" i="6"/>
  <c r="AH202" i="6" s="1"/>
  <c r="AG211" i="6"/>
  <c r="AH211" i="6" s="1"/>
  <c r="AG224" i="6"/>
  <c r="AH224" i="6" s="1"/>
  <c r="AG153" i="6"/>
  <c r="AH153" i="6" s="1"/>
  <c r="AG145" i="6"/>
  <c r="AH145" i="6" s="1"/>
  <c r="AG182" i="6"/>
  <c r="AH182" i="6" s="1"/>
  <c r="AG181" i="6"/>
  <c r="AH181" i="6" s="1"/>
  <c r="AG229" i="6"/>
  <c r="AH229" i="6" s="1"/>
  <c r="AG171" i="6"/>
  <c r="AH171" i="6" s="1"/>
  <c r="AG5" i="6"/>
  <c r="AH5" i="6" s="1"/>
  <c r="AG55" i="6"/>
  <c r="AH55" i="6" s="1"/>
  <c r="AG46" i="6"/>
  <c r="AH46" i="6" s="1"/>
  <c r="AG49" i="6"/>
  <c r="AH49" i="6" s="1"/>
  <c r="AG103" i="6"/>
  <c r="AH103" i="6" s="1"/>
  <c r="AG47" i="6"/>
  <c r="AH47" i="6" s="1"/>
  <c r="AG191" i="6"/>
  <c r="AH191" i="6" s="1"/>
  <c r="AG132" i="6"/>
  <c r="AH132" i="6" s="1"/>
  <c r="AG183" i="6"/>
  <c r="AH183" i="6" s="1"/>
  <c r="AG215" i="6"/>
  <c r="AH215" i="6" s="1"/>
  <c r="AG187" i="6"/>
  <c r="AH187" i="6" s="1"/>
  <c r="AG144" i="6"/>
  <c r="AH144" i="6" s="1"/>
  <c r="AG24" i="6"/>
  <c r="AH24" i="6" s="1"/>
  <c r="AG30" i="6"/>
  <c r="AH30" i="6" s="1"/>
  <c r="AG31" i="6"/>
  <c r="AH31" i="6" s="1"/>
  <c r="AG32" i="6"/>
  <c r="AH32" i="6" s="1"/>
  <c r="AG17" i="6"/>
  <c r="AH17" i="6" s="1"/>
  <c r="AG16" i="6"/>
  <c r="AH16" i="6" s="1"/>
  <c r="AG36" i="6"/>
  <c r="AH36" i="6" s="1"/>
  <c r="AG51" i="6"/>
  <c r="AH51" i="6" s="1"/>
  <c r="AG50" i="6"/>
  <c r="AH50" i="6" s="1"/>
  <c r="AG68" i="6"/>
  <c r="AH68" i="6" s="1"/>
  <c r="AG57" i="6"/>
  <c r="AH57" i="6" s="1"/>
  <c r="AG70" i="6"/>
  <c r="AH70" i="6" s="1"/>
  <c r="AG54" i="6"/>
  <c r="AH54" i="6" s="1"/>
  <c r="AG78" i="6"/>
  <c r="AH78" i="6" s="1"/>
  <c r="AG95" i="6"/>
  <c r="AH95" i="6" s="1"/>
  <c r="AG105" i="6"/>
  <c r="AH105" i="6" s="1"/>
  <c r="AG135" i="6"/>
  <c r="AH135" i="6" s="1"/>
  <c r="AG23" i="6"/>
  <c r="AH23" i="6" s="1"/>
  <c r="AG63" i="6"/>
  <c r="AH63" i="6" s="1"/>
  <c r="AG83" i="6"/>
  <c r="AH83" i="6" s="1"/>
  <c r="AG93" i="6"/>
  <c r="AH93" i="6" s="1"/>
  <c r="AG133" i="6"/>
  <c r="AH133" i="6" s="1"/>
  <c r="AG87" i="6"/>
  <c r="AH87" i="6" s="1"/>
  <c r="AG98" i="6"/>
  <c r="AH98" i="6" s="1"/>
  <c r="AG117" i="6"/>
  <c r="AH117" i="6" s="1"/>
  <c r="AG192" i="6"/>
  <c r="AH192" i="6" s="1"/>
  <c r="AG45" i="6"/>
  <c r="AH45" i="6" s="1"/>
  <c r="AG129" i="6"/>
  <c r="AH129" i="6" s="1"/>
  <c r="AG195" i="6"/>
  <c r="AH195" i="6" s="1"/>
  <c r="AG102" i="6"/>
  <c r="AH102" i="6" s="1"/>
  <c r="AG185" i="6"/>
  <c r="AH185" i="6" s="1"/>
  <c r="AG138" i="6"/>
  <c r="AH138" i="6" s="1"/>
  <c r="AG141" i="6"/>
  <c r="AH141" i="6" s="1"/>
  <c r="AG177" i="6"/>
  <c r="AH177" i="6" s="1"/>
  <c r="AG62" i="6"/>
  <c r="AH62" i="6" s="1"/>
  <c r="AG189" i="6"/>
  <c r="AH189" i="6" s="1"/>
  <c r="AG106" i="6"/>
  <c r="AH106" i="6" s="1"/>
  <c r="AG188" i="6"/>
  <c r="AH188" i="6" s="1"/>
  <c r="AG162" i="6"/>
  <c r="AH162" i="6" s="1"/>
  <c r="AG151" i="6"/>
  <c r="AH151" i="6" s="1"/>
  <c r="AG184" i="6"/>
  <c r="AH184" i="6" s="1"/>
  <c r="AG175" i="6"/>
  <c r="AH175" i="6" s="1"/>
  <c r="AG159" i="6"/>
  <c r="AH159" i="6" s="1"/>
  <c r="AG212" i="6"/>
  <c r="AH212" i="6" s="1"/>
  <c r="AG228" i="6"/>
  <c r="AH228" i="6" s="1"/>
  <c r="AG216" i="6"/>
  <c r="AH216" i="6" s="1"/>
  <c r="AG121" i="6"/>
  <c r="AH121" i="6" s="1"/>
  <c r="AG196" i="6"/>
  <c r="AH196" i="6" s="1"/>
  <c r="AG154" i="6"/>
  <c r="AH154" i="6" s="1"/>
  <c r="AG220" i="6"/>
  <c r="AH220" i="6" s="1"/>
  <c r="AG160" i="6"/>
  <c r="AH160" i="6" s="1"/>
  <c r="AG156" i="6"/>
  <c r="AH156" i="6" s="1"/>
  <c r="AG179" i="6"/>
  <c r="AH179" i="6" s="1"/>
  <c r="AG213" i="6"/>
  <c r="AH213" i="6" s="1"/>
  <c r="AG225" i="6"/>
  <c r="AH225" i="6" s="1"/>
  <c r="AG222" i="6"/>
  <c r="AH222" i="6" s="1"/>
  <c r="AG34" i="6"/>
  <c r="AH34" i="6" s="1"/>
  <c r="AG13" i="6"/>
  <c r="AH13" i="6" s="1"/>
  <c r="AG44" i="6"/>
  <c r="AH44" i="6" s="1"/>
  <c r="AG71" i="6"/>
  <c r="AH71" i="6" s="1"/>
  <c r="AG85" i="6"/>
  <c r="AH85" i="6" s="1"/>
  <c r="AG90" i="6"/>
  <c r="AH90" i="6" s="1"/>
  <c r="AG26" i="6"/>
  <c r="AH26" i="6" s="1"/>
  <c r="AG56" i="6"/>
  <c r="AH56" i="6" s="1"/>
  <c r="AG73" i="6"/>
  <c r="AH73" i="6" s="1"/>
  <c r="AG91" i="6"/>
  <c r="AH91" i="6" s="1"/>
  <c r="AG112" i="6"/>
  <c r="AH112" i="6" s="1"/>
  <c r="AG201" i="6"/>
  <c r="AH201" i="6" s="1"/>
  <c r="AG96" i="6"/>
  <c r="AH96" i="6" s="1"/>
  <c r="AG86" i="6"/>
  <c r="AH86" i="6" s="1"/>
  <c r="AG149" i="6"/>
  <c r="AH149" i="6" s="1"/>
  <c r="AG97" i="6"/>
  <c r="AH97" i="6" s="1"/>
  <c r="AG137" i="6"/>
  <c r="AH137" i="6" s="1"/>
  <c r="AG89" i="6"/>
  <c r="AH89" i="6" s="1"/>
  <c r="AG122" i="6"/>
  <c r="AH122" i="6" s="1"/>
  <c r="AG150" i="6"/>
  <c r="AH150" i="6" s="1"/>
  <c r="AG157" i="6"/>
  <c r="AH157" i="6" s="1"/>
  <c r="AG208" i="6"/>
  <c r="AH208" i="6" s="1"/>
  <c r="AG219" i="6"/>
  <c r="AH219" i="6" s="1"/>
  <c r="AG167" i="6"/>
  <c r="AH167" i="6" s="1"/>
  <c r="AG148" i="6"/>
  <c r="AH148" i="6" s="1"/>
  <c r="AG180" i="6"/>
  <c r="AH180" i="6" s="1"/>
  <c r="AG231" i="6"/>
  <c r="AH231" i="6" s="1"/>
  <c r="AG233" i="6"/>
  <c r="AH233" i="6" s="1"/>
  <c r="AG232" i="6"/>
  <c r="AH232" i="6" s="1"/>
  <c r="AG167" i="8" l="1"/>
  <c r="AH167" i="8" s="1"/>
  <c r="AI167" i="8" s="1"/>
  <c r="AG219" i="8"/>
  <c r="AH219" i="8" s="1"/>
  <c r="AI219" i="8" s="1"/>
  <c r="AG122" i="8"/>
  <c r="AH122" i="8" s="1"/>
  <c r="AI122" i="8" s="1"/>
  <c r="AG149" i="8"/>
  <c r="AH149" i="8" s="1"/>
  <c r="AI149" i="8" s="1"/>
  <c r="AG112" i="8"/>
  <c r="AH112" i="8" s="1"/>
  <c r="AI112" i="8" s="1"/>
  <c r="AG26" i="8"/>
  <c r="AH26" i="8" s="1"/>
  <c r="AI26" i="8" s="1"/>
  <c r="AG44" i="8"/>
  <c r="AH44" i="8" s="1"/>
  <c r="AI44" i="8" s="1"/>
  <c r="AG225" i="8"/>
  <c r="AH225" i="8" s="1"/>
  <c r="AI225" i="8" s="1"/>
  <c r="AG160" i="8"/>
  <c r="AH160" i="8" s="1"/>
  <c r="AI160" i="8" s="1"/>
  <c r="AG121" i="8"/>
  <c r="AH121" i="8" s="1"/>
  <c r="AI121" i="8" s="1"/>
  <c r="AG159" i="8"/>
  <c r="AH159" i="8" s="1"/>
  <c r="AI159" i="8" s="1"/>
  <c r="AG162" i="8"/>
  <c r="AH162" i="8" s="1"/>
  <c r="AI162" i="8" s="1"/>
  <c r="AG62" i="8"/>
  <c r="AH62" i="8" s="1"/>
  <c r="AI62" i="8" s="1"/>
  <c r="AG185" i="8"/>
  <c r="AH185" i="8" s="1"/>
  <c r="AI185" i="8" s="1"/>
  <c r="AG45" i="8"/>
  <c r="AH45" i="8" s="1"/>
  <c r="AI45" i="8" s="1"/>
  <c r="AG87" i="8"/>
  <c r="AH87" i="8" s="1"/>
  <c r="AI87" i="8" s="1"/>
  <c r="AG63" i="8"/>
  <c r="AH63" i="8" s="1"/>
  <c r="AI63" i="8" s="1"/>
  <c r="AG95" i="8"/>
  <c r="AH95" i="8" s="1"/>
  <c r="AI95" i="8" s="1"/>
  <c r="AG57" i="8"/>
  <c r="AH57" i="8" s="1"/>
  <c r="AI57" i="8" s="1"/>
  <c r="AG36" i="8"/>
  <c r="AH36" i="8" s="1"/>
  <c r="AI36" i="8" s="1"/>
  <c r="AG31" i="8"/>
  <c r="AH31" i="8" s="1"/>
  <c r="AI31" i="8" s="1"/>
  <c r="AG187" i="8"/>
  <c r="AH187" i="8" s="1"/>
  <c r="AI187" i="8" s="1"/>
  <c r="AG191" i="8"/>
  <c r="AH191" i="8" s="1"/>
  <c r="AI191" i="8" s="1"/>
  <c r="AG46" i="8"/>
  <c r="AH46" i="8" s="1"/>
  <c r="AI46" i="8" s="1"/>
  <c r="AG229" i="8"/>
  <c r="AH229" i="8" s="1"/>
  <c r="AI229" i="8" s="1"/>
  <c r="AG153" i="8"/>
  <c r="AH153" i="8" s="1"/>
  <c r="AI153" i="8" s="1"/>
  <c r="AG161" i="8"/>
  <c r="AH161" i="8" s="1"/>
  <c r="AI161" i="8" s="1"/>
  <c r="AG207" i="8"/>
  <c r="AH207" i="8" s="1"/>
  <c r="AI207" i="8" s="1"/>
  <c r="AG198" i="8"/>
  <c r="AH198" i="8" s="1"/>
  <c r="AI198" i="8" s="1"/>
  <c r="AG33" i="8"/>
  <c r="AH33" i="8" s="1"/>
  <c r="AI33" i="8" s="1"/>
  <c r="AG123" i="8"/>
  <c r="AH123" i="8" s="1"/>
  <c r="AI123" i="8" s="1"/>
  <c r="AG136" i="8"/>
  <c r="AH136" i="8" s="1"/>
  <c r="AI136" i="8" s="1"/>
  <c r="AG107" i="8"/>
  <c r="AH107" i="8" s="1"/>
  <c r="AI107" i="8" s="1"/>
  <c r="AG88" i="8"/>
  <c r="AH88" i="8" s="1"/>
  <c r="AI88" i="8" s="1"/>
  <c r="AG127" i="8"/>
  <c r="AH127" i="8" s="1"/>
  <c r="AI127" i="8" s="1"/>
  <c r="AG37" i="8"/>
  <c r="AH37" i="8" s="1"/>
  <c r="AI37" i="8" s="1"/>
  <c r="AG20" i="8"/>
  <c r="AH20" i="8" s="1"/>
  <c r="AI20" i="8" s="1"/>
  <c r="AG12" i="8"/>
  <c r="AH12" i="8" s="1"/>
  <c r="AI12" i="8" s="1"/>
  <c r="AG206" i="8"/>
  <c r="AH206" i="8" s="1"/>
  <c r="AI206" i="8" s="1"/>
  <c r="AG164" i="8"/>
  <c r="AH164" i="8" s="1"/>
  <c r="AI164" i="8" s="1"/>
  <c r="AG176" i="8"/>
  <c r="AH176" i="8" s="1"/>
  <c r="AI176" i="8" s="1"/>
  <c r="AG61" i="8"/>
  <c r="AH61" i="8" s="1"/>
  <c r="AI61" i="8" s="1"/>
  <c r="AG6" i="8"/>
  <c r="AH6" i="8" s="1"/>
  <c r="AI6" i="8" s="1"/>
  <c r="AG226" i="8"/>
  <c r="AH226" i="8" s="1"/>
  <c r="AI226" i="8" s="1"/>
  <c r="AG120" i="8"/>
  <c r="AH120" i="8" s="1"/>
  <c r="AI120" i="8" s="1"/>
  <c r="AG113" i="8"/>
  <c r="AH113" i="8" s="1"/>
  <c r="AI113" i="8" s="1"/>
  <c r="AG214" i="8"/>
  <c r="AH214" i="8" s="1"/>
  <c r="AI214" i="8" s="1"/>
  <c r="AG173" i="8"/>
  <c r="AH173" i="8" s="1"/>
  <c r="AI173" i="8" s="1"/>
  <c r="AG234" i="8"/>
  <c r="AH234" i="8" s="1"/>
  <c r="AI234" i="8" s="1"/>
  <c r="AG118" i="8"/>
  <c r="AH118" i="8" s="1"/>
  <c r="AI118" i="8" s="1"/>
  <c r="AG155" i="8"/>
  <c r="AH155" i="8" s="1"/>
  <c r="AI155" i="8" s="1"/>
  <c r="AG134" i="8"/>
  <c r="AH134" i="8" s="1"/>
  <c r="AI134" i="8" s="1"/>
  <c r="AG94" i="8"/>
  <c r="AH94" i="8" s="1"/>
  <c r="AI94" i="8" s="1"/>
  <c r="AG139" i="8"/>
  <c r="AH139" i="8" s="1"/>
  <c r="AI139" i="8" s="1"/>
  <c r="AG64" i="8"/>
  <c r="AH64" i="8" s="1"/>
  <c r="AI64" i="8" s="1"/>
  <c r="AG72" i="8"/>
  <c r="AH72" i="8" s="1"/>
  <c r="AI72" i="8" s="1"/>
  <c r="AG9" i="8"/>
  <c r="AH9" i="8" s="1"/>
  <c r="AI9" i="8" s="1"/>
  <c r="AG252" i="8"/>
  <c r="AH252" i="8" s="1"/>
  <c r="AI252" i="8" s="1"/>
  <c r="AG248" i="8"/>
  <c r="AH248" i="8" s="1"/>
  <c r="AI248" i="8" s="1"/>
  <c r="AG242" i="8"/>
  <c r="AH242" i="8" s="1"/>
  <c r="AI242" i="8" s="1"/>
  <c r="AG245" i="8"/>
  <c r="AH245" i="8" s="1"/>
  <c r="AI245" i="8" s="1"/>
  <c r="AG255" i="8"/>
  <c r="AH255" i="8" s="1"/>
  <c r="AI255" i="8" s="1"/>
  <c r="AG250" i="8"/>
  <c r="AH250" i="8" s="1"/>
  <c r="AI250" i="8" s="1"/>
  <c r="AG231" i="8"/>
  <c r="AH231" i="8" s="1"/>
  <c r="AI231" i="8" s="1"/>
  <c r="AG180" i="8"/>
  <c r="AH180" i="8" s="1"/>
  <c r="AI180" i="8" s="1"/>
  <c r="AG208" i="8"/>
  <c r="AH208" i="8" s="1"/>
  <c r="AI208" i="8" s="1"/>
  <c r="AG89" i="8"/>
  <c r="AH89" i="8" s="1"/>
  <c r="AI89" i="8" s="1"/>
  <c r="AG86" i="8"/>
  <c r="AH86" i="8" s="1"/>
  <c r="AI86" i="8" s="1"/>
  <c r="AG91" i="8"/>
  <c r="AH91" i="8" s="1"/>
  <c r="AI91" i="8" s="1"/>
  <c r="AG90" i="8"/>
  <c r="AH90" i="8" s="1"/>
  <c r="AI90" i="8" s="1"/>
  <c r="AG13" i="8"/>
  <c r="AH13" i="8" s="1"/>
  <c r="AI13" i="8" s="1"/>
  <c r="AG213" i="8"/>
  <c r="AH213" i="8" s="1"/>
  <c r="AI213" i="8" s="1"/>
  <c r="AG220" i="8"/>
  <c r="AH220" i="8" s="1"/>
  <c r="AI220" i="8" s="1"/>
  <c r="AG216" i="8"/>
  <c r="AH216" i="8" s="1"/>
  <c r="AI216" i="8" s="1"/>
  <c r="AG175" i="8"/>
  <c r="AH175" i="8" s="1"/>
  <c r="AI175" i="8" s="1"/>
  <c r="AG188" i="8"/>
  <c r="AH188" i="8" s="1"/>
  <c r="AI188" i="8" s="1"/>
  <c r="AG177" i="8"/>
  <c r="AH177" i="8" s="1"/>
  <c r="AI177" i="8" s="1"/>
  <c r="AG102" i="8"/>
  <c r="AH102" i="8" s="1"/>
  <c r="AI102" i="8" s="1"/>
  <c r="AG192" i="8"/>
  <c r="AH192" i="8" s="1"/>
  <c r="AI192" i="8" s="1"/>
  <c r="AG133" i="8"/>
  <c r="AH133" i="8" s="1"/>
  <c r="AI133" i="8" s="1"/>
  <c r="AG23" i="8"/>
  <c r="AH23" i="8" s="1"/>
  <c r="AI23" i="8" s="1"/>
  <c r="AG78" i="8"/>
  <c r="AH78" i="8" s="1"/>
  <c r="AI78" i="8" s="1"/>
  <c r="AG68" i="8"/>
  <c r="AH68" i="8" s="1"/>
  <c r="AI68" i="8" s="1"/>
  <c r="AG16" i="8"/>
  <c r="AH16" i="8" s="1"/>
  <c r="AI16" i="8" s="1"/>
  <c r="AG30" i="8"/>
  <c r="AH30" i="8" s="1"/>
  <c r="AI30" i="8" s="1"/>
  <c r="AG215" i="8"/>
  <c r="AH215" i="8" s="1"/>
  <c r="AI215" i="8" s="1"/>
  <c r="AG47" i="8"/>
  <c r="AH47" i="8" s="1"/>
  <c r="AI47" i="8" s="1"/>
  <c r="AG55" i="8"/>
  <c r="AH55" i="8" s="1"/>
  <c r="AI55" i="8" s="1"/>
  <c r="AG181" i="8"/>
  <c r="AH181" i="8" s="1"/>
  <c r="AI181" i="8" s="1"/>
  <c r="AG224" i="8"/>
  <c r="AH224" i="8" s="1"/>
  <c r="AI224" i="8" s="1"/>
  <c r="AG131" i="8"/>
  <c r="AH131" i="8" s="1"/>
  <c r="AI131" i="8" s="1"/>
  <c r="AG205" i="8"/>
  <c r="AH205" i="8" s="1"/>
  <c r="AI205" i="8" s="1"/>
  <c r="AG172" i="8"/>
  <c r="AH172" i="8" s="1"/>
  <c r="AI172" i="8" s="1"/>
  <c r="AG110" i="8"/>
  <c r="AH110" i="8" s="1"/>
  <c r="AI110" i="8" s="1"/>
  <c r="AG79" i="8"/>
  <c r="AH79" i="8" s="1"/>
  <c r="AI79" i="8" s="1"/>
  <c r="AG80" i="8"/>
  <c r="AH80" i="8" s="1"/>
  <c r="AI80" i="8" s="1"/>
  <c r="AG76" i="8"/>
  <c r="AH76" i="8" s="1"/>
  <c r="AI76" i="8" s="1"/>
  <c r="AG66" i="8"/>
  <c r="AH66" i="8" s="1"/>
  <c r="AI66" i="8" s="1"/>
  <c r="AG100" i="8"/>
  <c r="AH100" i="8" s="1"/>
  <c r="AI100" i="8" s="1"/>
  <c r="AG60" i="8"/>
  <c r="AH60" i="8" s="1"/>
  <c r="AI60" i="8" s="1"/>
  <c r="AG10" i="8"/>
  <c r="AH10" i="8" s="1"/>
  <c r="AI10" i="8" s="1"/>
  <c r="AG15" i="8"/>
  <c r="AH15" i="8" s="1"/>
  <c r="AI15" i="8" s="1"/>
  <c r="AG230" i="8"/>
  <c r="AH230" i="8" s="1"/>
  <c r="AI230" i="8" s="1"/>
  <c r="AG165" i="8"/>
  <c r="AH165" i="8" s="1"/>
  <c r="AI165" i="8" s="1"/>
  <c r="AG104" i="8"/>
  <c r="AH104" i="8" s="1"/>
  <c r="AI104" i="8" s="1"/>
  <c r="AG65" i="8"/>
  <c r="AH65" i="8" s="1"/>
  <c r="AI65" i="8" s="1"/>
  <c r="AG169" i="8"/>
  <c r="AH169" i="8" s="1"/>
  <c r="AI169" i="8" s="1"/>
  <c r="AG194" i="8"/>
  <c r="AH194" i="8" s="1"/>
  <c r="AI194" i="8" s="1"/>
  <c r="AG209" i="8"/>
  <c r="AH209" i="8" s="1"/>
  <c r="AI209" i="8" s="1"/>
  <c r="AG38" i="8"/>
  <c r="AH38" i="8" s="1"/>
  <c r="AI38" i="8" s="1"/>
  <c r="AG203" i="8"/>
  <c r="AH203" i="8" s="1"/>
  <c r="AI203" i="8" s="1"/>
  <c r="AG178" i="8"/>
  <c r="AH178" i="8" s="1"/>
  <c r="AI178" i="8" s="1"/>
  <c r="AG92" i="8"/>
  <c r="AH92" i="8" s="1"/>
  <c r="AI92" i="8" s="1"/>
  <c r="AG77" i="8"/>
  <c r="AH77" i="8" s="1"/>
  <c r="AI77" i="8" s="1"/>
  <c r="AG126" i="8"/>
  <c r="AH126" i="8" s="1"/>
  <c r="AI126" i="8" s="1"/>
  <c r="AG109" i="8"/>
  <c r="AH109" i="8" s="1"/>
  <c r="AI109" i="8" s="1"/>
  <c r="AG75" i="8"/>
  <c r="AH75" i="8" s="1"/>
  <c r="AI75" i="8" s="1"/>
  <c r="AG116" i="8"/>
  <c r="AH116" i="8" s="1"/>
  <c r="AI116" i="8" s="1"/>
  <c r="AG40" i="8"/>
  <c r="AH40" i="8" s="1"/>
  <c r="AI40" i="8" s="1"/>
  <c r="AG52" i="8"/>
  <c r="AH52" i="8" s="1"/>
  <c r="AI52" i="8" s="1"/>
  <c r="AG21" i="8"/>
  <c r="AH21" i="8" s="1"/>
  <c r="AI21" i="8" s="1"/>
  <c r="AG254" i="8"/>
  <c r="AH254" i="8" s="1"/>
  <c r="AI254" i="8" s="1"/>
  <c r="AG241" i="8"/>
  <c r="AH241" i="8" s="1"/>
  <c r="AI241" i="8" s="1"/>
  <c r="AG246" i="8"/>
  <c r="AH246" i="8" s="1"/>
  <c r="AI246" i="8" s="1"/>
  <c r="AG249" i="8"/>
  <c r="AH249" i="8" s="1"/>
  <c r="AI249" i="8" s="1"/>
  <c r="AG253" i="8"/>
  <c r="AH253" i="8" s="1"/>
  <c r="AI253" i="8" s="1"/>
  <c r="AG239" i="8"/>
  <c r="AH239" i="8" s="1"/>
  <c r="AI239" i="8" s="1"/>
  <c r="AG233" i="8"/>
  <c r="AH233" i="8" s="1"/>
  <c r="AI233" i="8" s="1"/>
  <c r="AG232" i="8"/>
  <c r="AH232" i="8" s="1"/>
  <c r="AI232" i="8" s="1"/>
  <c r="AG148" i="8"/>
  <c r="AH148" i="8" s="1"/>
  <c r="AI148" i="8" s="1"/>
  <c r="AG157" i="8"/>
  <c r="AH157" i="8" s="1"/>
  <c r="AI157" i="8" s="1"/>
  <c r="AG137" i="8"/>
  <c r="AH137" i="8" s="1"/>
  <c r="AI137" i="8" s="1"/>
  <c r="AG96" i="8"/>
  <c r="AH96" i="8" s="1"/>
  <c r="AI96" i="8" s="1"/>
  <c r="AG73" i="8"/>
  <c r="AH73" i="8" s="1"/>
  <c r="AI73" i="8" s="1"/>
  <c r="AG85" i="8"/>
  <c r="AH85" i="8" s="1"/>
  <c r="AI85" i="8" s="1"/>
  <c r="AG34" i="8"/>
  <c r="AH34" i="8" s="1"/>
  <c r="AI34" i="8" s="1"/>
  <c r="AG179" i="8"/>
  <c r="AH179" i="8" s="1"/>
  <c r="AI179" i="8" s="1"/>
  <c r="AG154" i="8"/>
  <c r="AH154" i="8" s="1"/>
  <c r="AI154" i="8" s="1"/>
  <c r="AG228" i="8"/>
  <c r="AH228" i="8" s="1"/>
  <c r="AI228" i="8" s="1"/>
  <c r="AG184" i="8"/>
  <c r="AH184" i="8" s="1"/>
  <c r="AI184" i="8" s="1"/>
  <c r="AG106" i="8"/>
  <c r="AH106" i="8" s="1"/>
  <c r="AI106" i="8" s="1"/>
  <c r="AG141" i="8"/>
  <c r="AH141" i="8" s="1"/>
  <c r="AI141" i="8" s="1"/>
  <c r="AG195" i="8"/>
  <c r="AH195" i="8" s="1"/>
  <c r="AI195" i="8" s="1"/>
  <c r="AG117" i="8"/>
  <c r="AH117" i="8" s="1"/>
  <c r="AI117" i="8" s="1"/>
  <c r="AG93" i="8"/>
  <c r="AH93" i="8" s="1"/>
  <c r="AI93" i="8" s="1"/>
  <c r="AG135" i="8"/>
  <c r="AH135" i="8" s="1"/>
  <c r="AI135" i="8" s="1"/>
  <c r="AG54" i="8"/>
  <c r="AH54" i="8" s="1"/>
  <c r="AI54" i="8" s="1"/>
  <c r="AG50" i="8"/>
  <c r="AH50" i="8" s="1"/>
  <c r="AI50" i="8" s="1"/>
  <c r="AG17" i="8"/>
  <c r="AH17" i="8" s="1"/>
  <c r="AI17" i="8" s="1"/>
  <c r="AG24" i="8"/>
  <c r="AH24" i="8" s="1"/>
  <c r="AI24" i="8" s="1"/>
  <c r="AG183" i="8"/>
  <c r="AH183" i="8" s="1"/>
  <c r="AI183" i="8" s="1"/>
  <c r="AG103" i="8"/>
  <c r="AH103" i="8" s="1"/>
  <c r="AI103" i="8" s="1"/>
  <c r="AG5" i="8"/>
  <c r="AH5" i="8" s="1"/>
  <c r="AI5" i="8" s="1"/>
  <c r="AG182" i="8"/>
  <c r="AH182" i="8" s="1"/>
  <c r="AI182" i="8" s="1"/>
  <c r="AG211" i="8"/>
  <c r="AH211" i="8" s="1"/>
  <c r="AI211" i="8" s="1"/>
  <c r="AG217" i="8"/>
  <c r="AH217" i="8" s="1"/>
  <c r="AI217" i="8" s="1"/>
  <c r="AG174" i="8"/>
  <c r="AH174" i="8" s="1"/>
  <c r="AI174" i="8" s="1"/>
  <c r="AG163" i="8"/>
  <c r="AH163" i="8" s="1"/>
  <c r="AI163" i="8" s="1"/>
  <c r="AG190" i="8"/>
  <c r="AH190" i="8" s="1"/>
  <c r="AI190" i="8" s="1"/>
  <c r="AG119" i="8"/>
  <c r="AH119" i="8" s="1"/>
  <c r="AI119" i="8" s="1"/>
  <c r="AG186" i="8"/>
  <c r="AH186" i="8" s="1"/>
  <c r="AI186" i="8" s="1"/>
  <c r="AG43" i="8"/>
  <c r="AH43" i="8" s="1"/>
  <c r="AI43" i="8" s="1"/>
  <c r="AG41" i="8"/>
  <c r="AH41" i="8" s="1"/>
  <c r="AI41" i="8" s="1"/>
  <c r="AG48" i="8"/>
  <c r="AH48" i="8" s="1"/>
  <c r="AI48" i="8" s="1"/>
  <c r="AG39" i="8"/>
  <c r="AH39" i="8" s="1"/>
  <c r="AI39" i="8" s="1"/>
  <c r="AG19" i="8"/>
  <c r="AH19" i="8" s="1"/>
  <c r="AI19" i="8" s="1"/>
  <c r="AG4" i="8"/>
  <c r="AH4" i="8" s="1"/>
  <c r="AI4" i="8" s="1"/>
  <c r="AG152" i="8"/>
  <c r="AH152" i="8" s="1"/>
  <c r="AI152" i="8" s="1"/>
  <c r="AG114" i="8"/>
  <c r="AH114" i="8" s="1"/>
  <c r="AI114" i="8" s="1"/>
  <c r="AG74" i="8"/>
  <c r="AH74" i="8" s="1"/>
  <c r="AI74" i="8" s="1"/>
  <c r="AG22" i="8"/>
  <c r="AH22" i="8" s="1"/>
  <c r="AI22" i="8" s="1"/>
  <c r="AG111" i="8"/>
  <c r="AH111" i="8" s="1"/>
  <c r="AI111" i="8" s="1"/>
  <c r="AG147" i="8"/>
  <c r="AH147" i="8" s="1"/>
  <c r="AI147" i="8" s="1"/>
  <c r="AG204" i="8"/>
  <c r="AH204" i="8" s="1"/>
  <c r="AI204" i="8" s="1"/>
  <c r="AG210" i="8"/>
  <c r="AH210" i="8" s="1"/>
  <c r="AI210" i="8" s="1"/>
  <c r="AG146" i="8"/>
  <c r="AH146" i="8" s="1"/>
  <c r="AI146" i="8" s="1"/>
  <c r="AG168" i="8"/>
  <c r="AH168" i="8" s="1"/>
  <c r="AI168" i="8" s="1"/>
  <c r="AG197" i="8"/>
  <c r="AH197" i="8" s="1"/>
  <c r="AI197" i="8" s="1"/>
  <c r="AG199" i="8"/>
  <c r="AH199" i="8" s="1"/>
  <c r="AI199" i="8" s="1"/>
  <c r="AG84" i="8"/>
  <c r="AH84" i="8" s="1"/>
  <c r="AI84" i="8" s="1"/>
  <c r="AG82" i="8"/>
  <c r="AH82" i="8" s="1"/>
  <c r="AI82" i="8" s="1"/>
  <c r="AG69" i="8"/>
  <c r="AH69" i="8" s="1"/>
  <c r="AI69" i="8" s="1"/>
  <c r="AG99" i="8"/>
  <c r="AH99" i="8" s="1"/>
  <c r="AI99" i="8" s="1"/>
  <c r="AG67" i="8"/>
  <c r="AH67" i="8" s="1"/>
  <c r="AI67" i="8" s="1"/>
  <c r="AG8" i="8"/>
  <c r="AH8" i="8" s="1"/>
  <c r="AI8" i="8" s="1"/>
  <c r="AG7" i="8"/>
  <c r="AH7" i="8" s="1"/>
  <c r="AI7" i="8" s="1"/>
  <c r="AG251" i="8"/>
  <c r="AH251" i="8" s="1"/>
  <c r="AI251" i="8" s="1"/>
  <c r="AG244" i="8"/>
  <c r="AH244" i="8" s="1"/>
  <c r="AI244" i="8" s="1"/>
  <c r="AG240" i="8"/>
  <c r="AH240" i="8" s="1"/>
  <c r="AI240" i="8" s="1"/>
  <c r="AG247" i="8"/>
  <c r="AH247" i="8" s="1"/>
  <c r="AI247" i="8" s="1"/>
  <c r="AG257" i="8"/>
  <c r="AH257" i="8" s="1"/>
  <c r="AI257" i="8" s="1"/>
  <c r="AG238" i="8"/>
  <c r="AH238" i="8" s="1"/>
  <c r="AI238" i="8" s="1"/>
  <c r="AG150" i="8"/>
  <c r="AH150" i="8" s="1"/>
  <c r="AI150" i="8" s="1"/>
  <c r="AG97" i="8"/>
  <c r="AH97" i="8" s="1"/>
  <c r="AI97" i="8" s="1"/>
  <c r="AG201" i="8"/>
  <c r="AH201" i="8" s="1"/>
  <c r="AI201" i="8" s="1"/>
  <c r="AG56" i="8"/>
  <c r="AH56" i="8" s="1"/>
  <c r="AI56" i="8" s="1"/>
  <c r="AG71" i="8"/>
  <c r="AH71" i="8" s="1"/>
  <c r="AI71" i="8" s="1"/>
  <c r="AG222" i="8"/>
  <c r="AH222" i="8" s="1"/>
  <c r="AI222" i="8" s="1"/>
  <c r="AG156" i="8"/>
  <c r="AH156" i="8" s="1"/>
  <c r="AI156" i="8" s="1"/>
  <c r="AG196" i="8"/>
  <c r="AH196" i="8" s="1"/>
  <c r="AI196" i="8" s="1"/>
  <c r="AG212" i="8"/>
  <c r="AH212" i="8" s="1"/>
  <c r="AI212" i="8" s="1"/>
  <c r="AG151" i="8"/>
  <c r="AH151" i="8" s="1"/>
  <c r="AI151" i="8" s="1"/>
  <c r="AG189" i="8"/>
  <c r="AH189" i="8" s="1"/>
  <c r="AI189" i="8" s="1"/>
  <c r="AG138" i="8"/>
  <c r="AH138" i="8" s="1"/>
  <c r="AI138" i="8" s="1"/>
  <c r="AG129" i="8"/>
  <c r="AH129" i="8" s="1"/>
  <c r="AI129" i="8" s="1"/>
  <c r="AG98" i="8"/>
  <c r="AH98" i="8" s="1"/>
  <c r="AI98" i="8" s="1"/>
  <c r="AG83" i="8"/>
  <c r="AH83" i="8" s="1"/>
  <c r="AI83" i="8" s="1"/>
  <c r="AG105" i="8"/>
  <c r="AH105" i="8" s="1"/>
  <c r="AI105" i="8" s="1"/>
  <c r="AG70" i="8"/>
  <c r="AH70" i="8" s="1"/>
  <c r="AI70" i="8" s="1"/>
  <c r="AG51" i="8"/>
  <c r="AH51" i="8" s="1"/>
  <c r="AI51" i="8" s="1"/>
  <c r="AG32" i="8"/>
  <c r="AH32" i="8" s="1"/>
  <c r="AI32" i="8" s="1"/>
  <c r="AG144" i="8"/>
  <c r="AH144" i="8" s="1"/>
  <c r="AI144" i="8" s="1"/>
  <c r="AG132" i="8"/>
  <c r="AH132" i="8" s="1"/>
  <c r="AI132" i="8" s="1"/>
  <c r="AG49" i="8"/>
  <c r="AH49" i="8" s="1"/>
  <c r="AI49" i="8" s="1"/>
  <c r="AG171" i="8"/>
  <c r="AH171" i="8" s="1"/>
  <c r="AI171" i="8" s="1"/>
  <c r="AG145" i="8"/>
  <c r="AH145" i="8" s="1"/>
  <c r="AI145" i="8" s="1"/>
  <c r="AG202" i="8"/>
  <c r="AH202" i="8" s="1"/>
  <c r="AI202" i="8" s="1"/>
  <c r="AG223" i="8"/>
  <c r="AH223" i="8" s="1"/>
  <c r="AI223" i="8" s="1"/>
  <c r="AG193" i="8"/>
  <c r="AH193" i="8" s="1"/>
  <c r="AI193" i="8" s="1"/>
  <c r="AG130" i="8"/>
  <c r="AH130" i="8" s="1"/>
  <c r="AI130" i="8" s="1"/>
  <c r="AG125" i="8"/>
  <c r="AH125" i="8" s="1"/>
  <c r="AI125" i="8" s="1"/>
  <c r="AG53" i="8"/>
  <c r="AH53" i="8" s="1"/>
  <c r="AI53" i="8" s="1"/>
  <c r="AG115" i="8"/>
  <c r="AH115" i="8" s="1"/>
  <c r="AI115" i="8" s="1"/>
  <c r="AG101" i="8"/>
  <c r="AH101" i="8" s="1"/>
  <c r="AI101" i="8" s="1"/>
  <c r="AG142" i="8"/>
  <c r="AH142" i="8" s="1"/>
  <c r="AI142" i="8" s="1"/>
  <c r="AG29" i="8"/>
  <c r="AH29" i="8" s="1"/>
  <c r="AI29" i="8" s="1"/>
  <c r="AG58" i="8"/>
  <c r="AH58" i="8" s="1"/>
  <c r="AI58" i="8" s="1"/>
  <c r="AG25" i="8"/>
  <c r="AH25" i="8" s="1"/>
  <c r="AI25" i="8" s="1"/>
  <c r="AG143" i="8"/>
  <c r="AH143" i="8" s="1"/>
  <c r="AI143" i="8" s="1"/>
  <c r="AG227" i="8"/>
  <c r="AH227" i="8" s="1"/>
  <c r="AI227" i="8" s="1"/>
  <c r="AG235" i="8"/>
  <c r="AH235" i="8" s="1"/>
  <c r="AI235" i="8" s="1"/>
  <c r="AG128" i="8"/>
  <c r="AH128" i="8" s="1"/>
  <c r="AI128" i="8" s="1"/>
  <c r="AG14" i="8"/>
  <c r="AH14" i="8" s="1"/>
  <c r="AI14" i="8" s="1"/>
  <c r="AG218" i="8"/>
  <c r="AH218" i="8" s="1"/>
  <c r="AI218" i="8" s="1"/>
  <c r="AG166" i="8"/>
  <c r="AH166" i="8" s="1"/>
  <c r="AI166" i="8" s="1"/>
  <c r="AG158" i="8"/>
  <c r="AH158" i="8" s="1"/>
  <c r="AI158" i="8" s="1"/>
  <c r="AG221" i="8"/>
  <c r="AH221" i="8" s="1"/>
  <c r="AI221" i="8" s="1"/>
  <c r="AG200" i="8"/>
  <c r="AH200" i="8" s="1"/>
  <c r="AI200" i="8" s="1"/>
  <c r="AG124" i="8"/>
  <c r="AH124" i="8" s="1"/>
  <c r="AI124" i="8" s="1"/>
  <c r="AG140" i="8"/>
  <c r="AH140" i="8" s="1"/>
  <c r="AI140" i="8" s="1"/>
  <c r="AG108" i="8"/>
  <c r="AH108" i="8" s="1"/>
  <c r="AI108" i="8" s="1"/>
  <c r="AG170" i="8"/>
  <c r="AH170" i="8" s="1"/>
  <c r="AI170" i="8" s="1"/>
  <c r="AG27" i="8"/>
  <c r="AH27" i="8" s="1"/>
  <c r="AI27" i="8" s="1"/>
  <c r="AG11" i="8"/>
  <c r="AH11" i="8" s="1"/>
  <c r="AI11" i="8" s="1"/>
  <c r="AG81" i="8"/>
  <c r="AH81" i="8" s="1"/>
  <c r="AI81" i="8" s="1"/>
  <c r="AG42" i="8"/>
  <c r="AH42" i="8" s="1"/>
  <c r="AI42" i="8" s="1"/>
  <c r="AG35" i="8"/>
  <c r="AH35" i="8" s="1"/>
  <c r="AI35" i="8" s="1"/>
  <c r="AG28" i="8"/>
  <c r="AH28" i="8" s="1"/>
  <c r="AI28" i="8" s="1"/>
  <c r="AG236" i="8"/>
  <c r="AH236" i="8" s="1"/>
  <c r="AI236" i="8" s="1"/>
  <c r="AG243" i="8"/>
  <c r="AH243" i="8" s="1"/>
  <c r="AI243" i="8" s="1"/>
  <c r="AG256" i="8"/>
  <c r="AH256" i="8" s="1"/>
  <c r="AI256" i="8" s="1"/>
  <c r="AG237" i="8"/>
  <c r="AH237" i="8" s="1"/>
  <c r="AI237" i="8" s="1"/>
  <c r="AG18" i="8"/>
  <c r="AH18" i="8" s="1"/>
  <c r="AI18" i="8" s="1"/>
  <c r="AG59" i="8"/>
  <c r="AH59" i="8" s="1"/>
  <c r="AI59" i="8" s="1"/>
  <c r="AG9" i="20"/>
  <c r="AH9" i="20" s="1"/>
  <c r="AG10" i="20"/>
  <c r="AH10" i="20" s="1"/>
  <c r="AG11" i="22"/>
  <c r="AG21" i="20"/>
  <c r="AH21" i="20" s="1"/>
  <c r="AG20" i="20"/>
  <c r="AH20" i="20" s="1"/>
  <c r="AG23" i="20"/>
  <c r="AH23" i="20" s="1"/>
  <c r="AG29" i="22"/>
  <c r="AG37" i="22"/>
  <c r="AG37" i="23" s="1"/>
  <c r="AG18" i="22"/>
  <c r="AG44" i="20"/>
  <c r="AH44" i="20" s="1"/>
  <c r="AG14" i="22"/>
  <c r="AG22" i="22"/>
  <c r="AG42" i="20"/>
  <c r="AH42" i="20" s="1"/>
  <c r="AG54" i="20"/>
  <c r="AH54" i="20" s="1"/>
  <c r="AG51" i="20"/>
  <c r="AH51" i="20" s="1"/>
  <c r="AG33" i="22"/>
  <c r="AG33" i="23" s="1"/>
  <c r="AG27" i="22"/>
  <c r="AG26" i="20"/>
  <c r="AH26" i="20" s="1"/>
  <c r="AG32" i="22"/>
  <c r="AG32" i="23" s="1"/>
  <c r="AG8" i="20"/>
  <c r="AH8" i="20" s="1"/>
  <c r="AG61" i="20"/>
  <c r="AH61" i="20" s="1"/>
  <c r="AG31" i="20"/>
  <c r="AH31" i="20" s="1"/>
  <c r="AG9" i="22"/>
  <c r="AG64" i="20"/>
  <c r="AH64" i="20" s="1"/>
  <c r="AG38" i="22"/>
  <c r="AG38" i="23" s="1"/>
  <c r="AG28" i="20"/>
  <c r="AH28" i="20" s="1"/>
  <c r="AG18" i="20"/>
  <c r="AH18" i="20" s="1"/>
  <c r="AG36" i="20"/>
  <c r="AH36" i="20" s="1"/>
  <c r="AG49" i="20"/>
  <c r="AH49" i="20" s="1"/>
  <c r="AG38" i="20"/>
  <c r="AH38" i="20" s="1"/>
  <c r="AG46" i="20"/>
  <c r="AH46" i="20" s="1"/>
  <c r="AG12" i="22"/>
  <c r="AG30" i="22"/>
  <c r="AG24" i="22"/>
  <c r="AG5" i="20"/>
  <c r="AH5" i="20" s="1"/>
  <c r="AG32" i="20"/>
  <c r="AH32" i="20" s="1"/>
  <c r="AG43" i="20"/>
  <c r="AH43" i="20" s="1"/>
  <c r="AG59" i="20"/>
  <c r="AH59" i="20" s="1"/>
  <c r="AG47" i="20"/>
  <c r="AH47" i="20" s="1"/>
  <c r="AG10" i="22"/>
  <c r="AG8" i="22"/>
  <c r="AG15" i="22"/>
  <c r="AG6" i="22"/>
  <c r="AG13" i="20"/>
  <c r="AH13" i="20" s="1"/>
  <c r="AG27" i="20"/>
  <c r="AH27" i="20" s="1"/>
  <c r="AG19" i="20"/>
  <c r="AH19" i="20" s="1"/>
  <c r="AG34" i="20"/>
  <c r="AH34" i="20" s="1"/>
  <c r="AG16" i="20"/>
  <c r="AH16" i="20" s="1"/>
  <c r="AG31" i="22"/>
  <c r="AG41" i="22"/>
  <c r="AG11" i="20"/>
  <c r="AH11" i="20" s="1"/>
  <c r="AG40" i="20"/>
  <c r="AH40" i="20" s="1"/>
  <c r="AG15" i="20"/>
  <c r="AH15" i="20" s="1"/>
  <c r="AG45" i="20"/>
  <c r="AH45" i="20" s="1"/>
  <c r="AG53" i="20"/>
  <c r="AH53" i="20" s="1"/>
  <c r="AG35" i="22"/>
  <c r="AG35" i="23" s="1"/>
  <c r="AG48" i="20"/>
  <c r="AH48" i="20" s="1"/>
  <c r="AG16" i="22"/>
  <c r="AG6" i="20"/>
  <c r="AH6" i="20" s="1"/>
  <c r="AG63" i="20"/>
  <c r="AH63" i="20" s="1"/>
  <c r="AG33" i="20"/>
  <c r="AH33" i="20" s="1"/>
  <c r="AG20" i="22"/>
  <c r="AG25" i="22"/>
  <c r="AG4" i="20"/>
  <c r="AH4" i="20" s="1"/>
  <c r="AG5" i="22"/>
  <c r="AG39" i="20"/>
  <c r="AH39" i="20" s="1"/>
  <c r="AG7" i="22"/>
  <c r="AG19" i="22"/>
  <c r="AG39" i="22"/>
  <c r="AG39" i="23" s="1"/>
  <c r="AG40" i="22"/>
  <c r="AG26" i="22"/>
  <c r="AG41" i="20"/>
  <c r="AH41" i="20" s="1"/>
  <c r="AG62" i="20"/>
  <c r="AH62" i="20" s="1"/>
  <c r="AG23" i="22"/>
  <c r="AG17" i="20"/>
  <c r="AH17" i="20" s="1"/>
  <c r="AG57" i="20"/>
  <c r="AH57" i="20" s="1"/>
  <c r="AG12" i="20"/>
  <c r="AH12" i="20" s="1"/>
  <c r="AG50" i="20"/>
  <c r="AH50" i="20" s="1"/>
  <c r="AG56" i="20"/>
  <c r="AH56" i="20" s="1"/>
  <c r="AG21" i="22"/>
  <c r="AG17" i="22"/>
  <c r="AG52" i="20"/>
  <c r="AH52" i="20" s="1"/>
  <c r="AG13" i="22"/>
  <c r="AG14" i="20"/>
  <c r="AH14" i="20" s="1"/>
  <c r="AG22" i="20"/>
  <c r="AH22" i="20" s="1"/>
  <c r="AG35" i="20"/>
  <c r="AH35" i="20" s="1"/>
  <c r="AG24" i="20"/>
  <c r="AH24" i="20" s="1"/>
  <c r="AG4" i="22"/>
  <c r="AH4" i="22" s="1"/>
  <c r="AG25" i="20"/>
  <c r="AH25" i="20" s="1"/>
  <c r="AG37" i="20"/>
  <c r="AH37" i="20" s="1"/>
  <c r="AG28" i="22"/>
  <c r="AG30" i="20"/>
  <c r="AH30" i="20" s="1"/>
  <c r="AG55" i="20"/>
  <c r="AH55" i="20" s="1"/>
  <c r="AG7" i="20"/>
  <c r="AH7" i="20" s="1"/>
  <c r="AG29" i="20"/>
  <c r="AH29" i="20" s="1"/>
  <c r="AG58" i="20"/>
  <c r="AH58" i="20" s="1"/>
  <c r="AG60" i="20"/>
  <c r="AH60" i="20" s="1"/>
  <c r="AG36" i="22"/>
  <c r="AG36" i="23" s="1"/>
  <c r="AG34" i="22"/>
  <c r="AG34" i="23" s="1"/>
  <c r="AG4" i="23"/>
  <c r="AG9" i="9"/>
  <c r="AH9" i="9" s="1"/>
  <c r="AG9" i="11"/>
  <c r="AH9" i="11" s="1"/>
  <c r="AG22" i="15"/>
  <c r="AH22" i="15" s="1"/>
  <c r="AI22" i="15" s="1"/>
  <c r="AG10" i="9"/>
  <c r="AH10" i="9" s="1"/>
  <c r="AG5" i="12"/>
  <c r="AH5" i="12" s="1"/>
  <c r="AG23" i="17"/>
  <c r="AH23" i="17" s="1"/>
  <c r="AI23" i="17" s="1"/>
  <c r="AG11" i="16"/>
  <c r="AH11" i="16" s="1"/>
  <c r="AG13" i="10"/>
  <c r="AH13" i="10" s="1"/>
  <c r="AG21" i="9"/>
  <c r="AH21" i="9" s="1"/>
  <c r="AG14" i="12"/>
  <c r="AH14" i="12" s="1"/>
  <c r="AG20" i="9"/>
  <c r="AH20" i="9" s="1"/>
  <c r="AG23" i="9"/>
  <c r="AH23" i="9" s="1"/>
  <c r="AG29" i="16"/>
  <c r="AH29" i="16" s="1"/>
  <c r="AG22" i="12"/>
  <c r="AH22" i="12" s="1"/>
  <c r="AG11" i="14"/>
  <c r="AH11" i="14" s="1"/>
  <c r="AI11" i="14" s="1"/>
  <c r="AG16" i="15"/>
  <c r="AH16" i="15" s="1"/>
  <c r="AI16" i="15" s="1"/>
  <c r="AG9" i="13"/>
  <c r="AH9" i="13" s="1"/>
  <c r="AG37" i="16"/>
  <c r="AH37" i="16" s="1"/>
  <c r="AG18" i="16"/>
  <c r="AH18" i="16" s="1"/>
  <c r="AG29" i="17"/>
  <c r="AH29" i="17" s="1"/>
  <c r="AI29" i="17" s="1"/>
  <c r="AG44" i="9"/>
  <c r="AH44" i="9" s="1"/>
  <c r="AG14" i="16"/>
  <c r="AH14" i="16" s="1"/>
  <c r="AG22" i="16"/>
  <c r="AH22" i="16" s="1"/>
  <c r="AG11" i="18"/>
  <c r="AH11" i="18" s="1"/>
  <c r="AG42" i="9"/>
  <c r="AH42" i="9" s="1"/>
  <c r="AG12" i="10"/>
  <c r="AH12" i="10" s="1"/>
  <c r="AG11" i="10"/>
  <c r="AH11" i="10" s="1"/>
  <c r="AG54" i="9"/>
  <c r="AH54" i="9" s="1"/>
  <c r="AG10" i="18"/>
  <c r="AH10" i="18" s="1"/>
  <c r="AG23" i="12"/>
  <c r="AH23" i="12" s="1"/>
  <c r="AG51" i="9"/>
  <c r="AH51" i="9" s="1"/>
  <c r="AG13" i="15"/>
  <c r="AH13" i="15" s="1"/>
  <c r="AI13" i="15" s="1"/>
  <c r="AG9" i="15"/>
  <c r="AH9" i="15" s="1"/>
  <c r="AI9" i="15" s="1"/>
  <c r="AG33" i="16"/>
  <c r="AH33" i="16" s="1"/>
  <c r="AG4" i="13"/>
  <c r="AH4" i="13" s="1"/>
  <c r="AI4" i="13" s="1"/>
  <c r="AG27" i="16"/>
  <c r="AH27" i="16" s="1"/>
  <c r="AG7" i="17"/>
  <c r="AH7" i="17" s="1"/>
  <c r="AI7" i="17" s="1"/>
  <c r="AG12" i="17"/>
  <c r="AH12" i="17" s="1"/>
  <c r="AI12" i="17" s="1"/>
  <c r="AG18" i="10"/>
  <c r="AH18" i="10" s="1"/>
  <c r="AG26" i="9"/>
  <c r="AH26" i="9" s="1"/>
  <c r="AG8" i="13"/>
  <c r="AH8" i="13" s="1"/>
  <c r="AG32" i="16"/>
  <c r="AH32" i="16" s="1"/>
  <c r="AG4" i="12"/>
  <c r="AH4" i="12" s="1"/>
  <c r="AG8" i="9"/>
  <c r="AH8" i="9" s="1"/>
  <c r="AG5" i="11"/>
  <c r="AH5" i="11" s="1"/>
  <c r="AG9" i="10"/>
  <c r="AH9" i="10" s="1"/>
  <c r="AG61" i="9"/>
  <c r="AH61" i="9" s="1"/>
  <c r="AG17" i="12"/>
  <c r="AH17" i="12" s="1"/>
  <c r="AI17" i="12" s="1"/>
  <c r="AG33" i="12"/>
  <c r="AH33" i="12" s="1"/>
  <c r="AG12" i="13"/>
  <c r="AH12" i="13" s="1"/>
  <c r="AG31" i="9"/>
  <c r="AH31" i="9" s="1"/>
  <c r="AG24" i="17"/>
  <c r="AH24" i="17" s="1"/>
  <c r="AI24" i="17" s="1"/>
  <c r="AG8" i="17"/>
  <c r="AH8" i="17" s="1"/>
  <c r="AI8" i="17" s="1"/>
  <c r="AG14" i="15"/>
  <c r="AH14" i="15" s="1"/>
  <c r="AI14" i="15" s="1"/>
  <c r="AG9" i="16"/>
  <c r="AH9" i="16" s="1"/>
  <c r="AG32" i="17"/>
  <c r="AH32" i="17" s="1"/>
  <c r="AI32" i="17" s="1"/>
  <c r="AG25" i="17"/>
  <c r="AH25" i="17" s="1"/>
  <c r="AI25" i="17" s="1"/>
  <c r="AG26" i="18"/>
  <c r="AH26" i="18" s="1"/>
  <c r="AG13" i="14"/>
  <c r="AH13" i="14" s="1"/>
  <c r="AI13" i="14" s="1"/>
  <c r="AG17" i="11"/>
  <c r="AH17" i="11" s="1"/>
  <c r="AG14" i="18"/>
  <c r="AH14" i="18" s="1"/>
  <c r="AG23" i="18"/>
  <c r="AH23" i="18" s="1"/>
  <c r="AG64" i="9"/>
  <c r="AH64" i="9" s="1"/>
  <c r="AG37" i="17"/>
  <c r="AH37" i="17" s="1"/>
  <c r="AI37" i="17" s="1"/>
  <c r="AG38" i="16"/>
  <c r="AH38" i="16" s="1"/>
  <c r="AG21" i="18"/>
  <c r="AH21" i="18" s="1"/>
  <c r="AG17" i="18"/>
  <c r="AH17" i="18" s="1"/>
  <c r="AG21" i="10"/>
  <c r="AH21" i="10" s="1"/>
  <c r="AG28" i="9"/>
  <c r="AH28" i="9" s="1"/>
  <c r="AG18" i="9"/>
  <c r="AH18" i="9" s="1"/>
  <c r="AG19" i="15"/>
  <c r="AH19" i="15" s="1"/>
  <c r="AI19" i="15" s="1"/>
  <c r="AG4" i="14"/>
  <c r="AH4" i="14" s="1"/>
  <c r="AI4" i="14" s="1"/>
  <c r="AG23" i="15"/>
  <c r="AH23" i="15" s="1"/>
  <c r="AI23" i="15" s="1"/>
  <c r="AG10" i="17"/>
  <c r="AH10" i="17" s="1"/>
  <c r="AI10" i="17" s="1"/>
  <c r="AG14" i="11"/>
  <c r="AH14" i="11" s="1"/>
  <c r="AG8" i="10"/>
  <c r="AH8" i="10" s="1"/>
  <c r="AG4" i="10"/>
  <c r="AH4" i="10" s="1"/>
  <c r="AG36" i="9"/>
  <c r="AH36" i="9" s="1"/>
  <c r="AG49" i="9"/>
  <c r="AH49" i="9" s="1"/>
  <c r="AG38" i="9"/>
  <c r="AH38" i="9" s="1"/>
  <c r="AG46" i="9"/>
  <c r="AH46" i="9" s="1"/>
  <c r="AG12" i="16"/>
  <c r="AH12" i="16" s="1"/>
  <c r="AG20" i="15"/>
  <c r="AH20" i="15" s="1"/>
  <c r="AI20" i="15" s="1"/>
  <c r="AG30" i="16"/>
  <c r="AH30" i="16" s="1"/>
  <c r="AG8" i="14"/>
  <c r="AH8" i="14" s="1"/>
  <c r="AI8" i="14" s="1"/>
  <c r="AG24" i="16"/>
  <c r="AH24" i="16" s="1"/>
  <c r="AG33" i="17"/>
  <c r="AH33" i="17" s="1"/>
  <c r="AI33" i="17" s="1"/>
  <c r="AG28" i="17"/>
  <c r="AH28" i="17" s="1"/>
  <c r="AI28" i="17" s="1"/>
  <c r="AG5" i="9"/>
  <c r="AH5" i="9" s="1"/>
  <c r="AG7" i="13"/>
  <c r="AH7" i="13" s="1"/>
  <c r="AG4" i="18"/>
  <c r="AH4" i="18" s="1"/>
  <c r="AG4" i="17"/>
  <c r="AH4" i="17" s="1"/>
  <c r="AI4" i="17" s="1"/>
  <c r="AG32" i="9"/>
  <c r="AH32" i="9" s="1"/>
  <c r="AG43" i="9"/>
  <c r="AH43" i="9" s="1"/>
  <c r="AG12" i="11"/>
  <c r="AH12" i="11" s="1"/>
  <c r="AG8" i="11"/>
  <c r="AH8" i="11" s="1"/>
  <c r="AG59" i="9"/>
  <c r="AH59" i="9" s="1"/>
  <c r="AG30" i="17"/>
  <c r="AH30" i="17" s="1"/>
  <c r="AI30" i="17" s="1"/>
  <c r="AG5" i="18"/>
  <c r="AH5" i="18" s="1"/>
  <c r="AG18" i="12"/>
  <c r="AH18" i="12" s="1"/>
  <c r="AG12" i="12"/>
  <c r="AH12" i="12" s="1"/>
  <c r="AG47" i="9"/>
  <c r="AH47" i="9" s="1"/>
  <c r="AG10" i="16"/>
  <c r="AH10" i="16" s="1"/>
  <c r="AG6" i="18"/>
  <c r="AH6" i="18" s="1"/>
  <c r="AG8" i="16"/>
  <c r="AH8" i="16" s="1"/>
  <c r="AG15" i="16"/>
  <c r="AH15" i="16" s="1"/>
  <c r="AG6" i="16"/>
  <c r="AH6" i="16" s="1"/>
  <c r="AG16" i="17"/>
  <c r="AH16" i="17" s="1"/>
  <c r="AI16" i="17" s="1"/>
  <c r="AG13" i="9"/>
  <c r="AH13" i="9" s="1"/>
  <c r="AG7" i="12"/>
  <c r="AH7" i="12" s="1"/>
  <c r="AG7" i="15"/>
  <c r="AH7" i="15" s="1"/>
  <c r="AI7" i="15" s="1"/>
  <c r="AG19" i="17"/>
  <c r="AH19" i="17" s="1"/>
  <c r="AI19" i="17" s="1"/>
  <c r="AG6" i="10"/>
  <c r="AH6" i="10" s="1"/>
  <c r="AG27" i="9"/>
  <c r="AH27" i="9" s="1"/>
  <c r="AG19" i="9"/>
  <c r="AH19" i="9" s="1"/>
  <c r="AG15" i="11"/>
  <c r="AH15" i="11" s="1"/>
  <c r="AG34" i="9"/>
  <c r="AH34" i="9" s="1"/>
  <c r="AG22" i="10"/>
  <c r="AH22" i="10" s="1"/>
  <c r="AG11" i="12"/>
  <c r="AH11" i="12" s="1"/>
  <c r="AG16" i="9"/>
  <c r="AH16" i="9" s="1"/>
  <c r="AG27" i="12"/>
  <c r="AH27" i="12" s="1"/>
  <c r="AG7" i="18"/>
  <c r="AH7" i="18" s="1"/>
  <c r="AG7" i="14"/>
  <c r="AH7" i="14" s="1"/>
  <c r="AI7" i="14" s="1"/>
  <c r="AG32" i="12"/>
  <c r="AH32" i="12" s="1"/>
  <c r="AG31" i="16"/>
  <c r="AH31" i="16" s="1"/>
  <c r="AG5" i="15"/>
  <c r="AH5" i="15" s="1"/>
  <c r="AI5" i="15" s="1"/>
  <c r="AG6" i="17"/>
  <c r="AH6" i="17" s="1"/>
  <c r="AI6" i="17" s="1"/>
  <c r="AG28" i="18"/>
  <c r="AH28" i="18" s="1"/>
  <c r="AG41" i="16"/>
  <c r="AH41" i="16" s="1"/>
  <c r="AG19" i="18"/>
  <c r="AH19" i="18" s="1"/>
  <c r="AG36" i="12"/>
  <c r="AH36" i="12" s="1"/>
  <c r="AG30" i="18"/>
  <c r="AH30" i="18" s="1"/>
  <c r="AG20" i="18"/>
  <c r="AH20" i="18" s="1"/>
  <c r="AG15" i="17"/>
  <c r="AH15" i="17" s="1"/>
  <c r="AI15" i="17" s="1"/>
  <c r="AG16" i="18"/>
  <c r="AH16" i="18" s="1"/>
  <c r="AG36" i="17"/>
  <c r="AH36" i="17" s="1"/>
  <c r="AI36" i="17" s="1"/>
  <c r="AG19" i="10"/>
  <c r="AH19" i="10" s="1"/>
  <c r="AG11" i="9"/>
  <c r="AH11" i="9" s="1"/>
  <c r="AG30" i="12"/>
  <c r="AH30" i="12" s="1"/>
  <c r="AG9" i="14"/>
  <c r="AH9" i="14" s="1"/>
  <c r="AI9" i="14" s="1"/>
  <c r="AG6" i="15"/>
  <c r="AH6" i="15" s="1"/>
  <c r="AI6" i="15" s="1"/>
  <c r="AG18" i="15"/>
  <c r="AH18" i="15" s="1"/>
  <c r="AI18" i="15" s="1"/>
  <c r="AG31" i="17"/>
  <c r="AH31" i="17" s="1"/>
  <c r="AI31" i="17" s="1"/>
  <c r="AG10" i="10"/>
  <c r="AH10" i="10" s="1"/>
  <c r="AG40" i="9"/>
  <c r="AH40" i="9" s="1"/>
  <c r="AG15" i="9"/>
  <c r="AH15" i="9" s="1"/>
  <c r="AG16" i="10"/>
  <c r="AH16" i="10" s="1"/>
  <c r="AG45" i="9"/>
  <c r="AH45" i="9" s="1"/>
  <c r="AG10" i="13"/>
  <c r="AH10" i="13" s="1"/>
  <c r="AG34" i="12"/>
  <c r="AH34" i="12" s="1"/>
  <c r="AG6" i="13"/>
  <c r="AH6" i="13" s="1"/>
  <c r="AG53" i="9"/>
  <c r="AH53" i="9" s="1"/>
  <c r="AG26" i="12"/>
  <c r="AH26" i="12" s="1"/>
  <c r="AG20" i="17"/>
  <c r="AH20" i="17" s="1"/>
  <c r="AI20" i="17" s="1"/>
  <c r="AG11" i="15"/>
  <c r="AH11" i="15" s="1"/>
  <c r="AI11" i="15" s="1"/>
  <c r="AG35" i="16"/>
  <c r="AH35" i="16" s="1"/>
  <c r="AG13" i="17"/>
  <c r="AH13" i="17" s="1"/>
  <c r="AI13" i="17" s="1"/>
  <c r="AG27" i="17"/>
  <c r="AH27" i="17" s="1"/>
  <c r="AI27" i="17" s="1"/>
  <c r="AG48" i="9"/>
  <c r="AH48" i="9" s="1"/>
  <c r="AG25" i="12"/>
  <c r="AH25" i="12" s="1"/>
  <c r="AG16" i="16"/>
  <c r="AH16" i="16" s="1"/>
  <c r="AG6" i="9"/>
  <c r="AH6" i="9" s="1"/>
  <c r="AG63" i="9"/>
  <c r="AH63" i="9" s="1"/>
  <c r="AG24" i="12"/>
  <c r="AH24" i="12" s="1"/>
  <c r="AG6" i="11"/>
  <c r="AH6" i="11" s="1"/>
  <c r="AG33" i="9"/>
  <c r="AH33" i="9" s="1"/>
  <c r="AG16" i="12"/>
  <c r="AH16" i="12" s="1"/>
  <c r="AG20" i="16"/>
  <c r="AH20" i="16" s="1"/>
  <c r="AG8" i="12"/>
  <c r="AH8" i="12" s="1"/>
  <c r="AG5" i="13"/>
  <c r="AH5" i="13" s="1"/>
  <c r="AG35" i="12"/>
  <c r="AH35" i="12" s="1"/>
  <c r="AG26" i="17"/>
  <c r="AH26" i="17" s="1"/>
  <c r="AI26" i="17" s="1"/>
  <c r="AG25" i="16"/>
  <c r="AH25" i="16" s="1"/>
  <c r="AG22" i="17"/>
  <c r="AH22" i="17" s="1"/>
  <c r="AI22" i="17" s="1"/>
  <c r="AG259" i="6"/>
  <c r="AG4" i="9"/>
  <c r="AH4" i="9" s="1"/>
  <c r="AG15" i="10"/>
  <c r="AH15" i="10" s="1"/>
  <c r="AG34" i="17"/>
  <c r="AH34" i="17" s="1"/>
  <c r="AI34" i="17" s="1"/>
  <c r="AG13" i="18"/>
  <c r="AH13" i="18" s="1"/>
  <c r="AG21" i="12"/>
  <c r="AH21" i="12" s="1"/>
  <c r="AG11" i="17"/>
  <c r="AH11" i="17" s="1"/>
  <c r="AI11" i="17" s="1"/>
  <c r="AG14" i="10"/>
  <c r="AH14" i="10" s="1"/>
  <c r="AG13" i="12"/>
  <c r="AH13" i="12" s="1"/>
  <c r="AG6" i="12"/>
  <c r="AH6" i="12" s="1"/>
  <c r="AG5" i="16"/>
  <c r="AH5" i="16" s="1"/>
  <c r="AG4" i="11"/>
  <c r="AH4" i="11" s="1"/>
  <c r="AG39" i="9"/>
  <c r="AH39" i="9" s="1"/>
  <c r="AG5" i="14"/>
  <c r="AH5" i="14" s="1"/>
  <c r="AI5" i="14" s="1"/>
  <c r="AG10" i="15"/>
  <c r="AH10" i="15" s="1"/>
  <c r="AI10" i="15" s="1"/>
  <c r="AG19" i="12"/>
  <c r="AH19" i="12" s="1"/>
  <c r="AG13" i="13"/>
  <c r="AH13" i="13" s="1"/>
  <c r="AG8" i="15"/>
  <c r="AH8" i="15" s="1"/>
  <c r="AI8" i="15" s="1"/>
  <c r="AG9" i="12"/>
  <c r="AH9" i="12" s="1"/>
  <c r="AG7" i="16"/>
  <c r="AH7" i="16" s="1"/>
  <c r="AG19" i="16"/>
  <c r="AH19" i="16" s="1"/>
  <c r="AG18" i="17"/>
  <c r="AH18" i="17" s="1"/>
  <c r="AI18" i="17" s="1"/>
  <c r="AG18" i="18"/>
  <c r="AH18" i="18" s="1"/>
  <c r="AG25" i="15"/>
  <c r="AH25" i="15" s="1"/>
  <c r="AI25" i="15" s="1"/>
  <c r="AG39" i="16"/>
  <c r="AH39" i="16" s="1"/>
  <c r="AG22" i="18"/>
  <c r="AH22" i="18" s="1"/>
  <c r="AG27" i="18"/>
  <c r="AH27" i="18" s="1"/>
  <c r="AG40" i="16"/>
  <c r="AH40" i="16" s="1"/>
  <c r="AG25" i="18"/>
  <c r="AH25" i="18" s="1"/>
  <c r="AG37" i="12"/>
  <c r="AH37" i="12" s="1"/>
  <c r="AG26" i="16"/>
  <c r="AH26" i="16" s="1"/>
  <c r="AG12" i="18"/>
  <c r="AH12" i="18" s="1"/>
  <c r="AG20" i="10"/>
  <c r="AH20" i="10" s="1"/>
  <c r="AG41" i="9"/>
  <c r="AH41" i="9" s="1"/>
  <c r="AG7" i="10"/>
  <c r="AH7" i="10" s="1"/>
  <c r="AG9" i="18"/>
  <c r="AH9" i="18" s="1"/>
  <c r="AG15" i="12"/>
  <c r="AH15" i="12" s="1"/>
  <c r="AG10" i="14"/>
  <c r="AH10" i="14" s="1"/>
  <c r="AI10" i="14" s="1"/>
  <c r="AG62" i="9"/>
  <c r="AH62" i="9" s="1"/>
  <c r="AG23" i="16"/>
  <c r="AH23" i="16" s="1"/>
  <c r="AG4" i="15"/>
  <c r="AH4" i="15" s="1"/>
  <c r="AI4" i="15" s="1"/>
  <c r="AG17" i="9"/>
  <c r="AH17" i="9" s="1"/>
  <c r="AG57" i="9"/>
  <c r="AH57" i="9" s="1"/>
  <c r="AG13" i="11"/>
  <c r="AH13" i="11" s="1"/>
  <c r="AG12" i="9"/>
  <c r="AH12" i="9" s="1"/>
  <c r="AG50" i="9"/>
  <c r="AH50" i="9" s="1"/>
  <c r="AG31" i="12"/>
  <c r="AH31" i="12" s="1"/>
  <c r="AG56" i="9"/>
  <c r="AH56" i="9" s="1"/>
  <c r="AG10" i="12"/>
  <c r="AH10" i="12" s="1"/>
  <c r="AG6" i="14"/>
  <c r="AH6" i="14" s="1"/>
  <c r="AI6" i="14" s="1"/>
  <c r="AG28" i="12"/>
  <c r="AH28" i="12" s="1"/>
  <c r="AG21" i="16"/>
  <c r="AH21" i="16" s="1"/>
  <c r="AG17" i="16"/>
  <c r="AH17" i="16" s="1"/>
  <c r="AG14" i="17"/>
  <c r="AH14" i="17" s="1"/>
  <c r="AI14" i="17" s="1"/>
  <c r="AG21" i="17"/>
  <c r="AH21" i="17" s="1"/>
  <c r="AI21" i="17" s="1"/>
  <c r="AG16" i="11"/>
  <c r="AH16" i="11" s="1"/>
  <c r="AG52" i="9"/>
  <c r="AH52" i="9" s="1"/>
  <c r="AG13" i="16"/>
  <c r="AH13" i="16" s="1"/>
  <c r="AG17" i="10"/>
  <c r="AH17" i="10" s="1"/>
  <c r="AG14" i="9"/>
  <c r="AH14" i="9" s="1"/>
  <c r="AG22" i="9"/>
  <c r="AH22" i="9" s="1"/>
  <c r="AG5" i="10"/>
  <c r="AH5" i="10" s="1"/>
  <c r="AG35" i="9"/>
  <c r="AH35" i="9" s="1"/>
  <c r="AG24" i="9"/>
  <c r="AH24" i="9" s="1"/>
  <c r="AG14" i="13"/>
  <c r="AH14" i="13" s="1"/>
  <c r="AG8" i="18"/>
  <c r="AH8" i="18" s="1"/>
  <c r="AG12" i="15"/>
  <c r="AH12" i="15" s="1"/>
  <c r="AI12" i="15" s="1"/>
  <c r="AG29" i="12"/>
  <c r="AH29" i="12" s="1"/>
  <c r="AG11" i="13"/>
  <c r="AH11" i="13" s="1"/>
  <c r="AG21" i="15"/>
  <c r="AH21" i="15" s="1"/>
  <c r="AI21" i="15" s="1"/>
  <c r="AG20" i="12"/>
  <c r="AH20" i="12" s="1"/>
  <c r="AG4" i="16"/>
  <c r="AH4" i="16" s="1"/>
  <c r="AG17" i="17"/>
  <c r="AH17" i="17" s="1"/>
  <c r="AI17" i="17" s="1"/>
  <c r="AG9" i="17"/>
  <c r="AH9" i="17" s="1"/>
  <c r="AI9" i="17" s="1"/>
  <c r="AG7" i="11"/>
  <c r="AH7" i="11" s="1"/>
  <c r="AG25" i="9"/>
  <c r="AH25" i="9" s="1"/>
  <c r="AG37" i="9"/>
  <c r="AH37" i="9" s="1"/>
  <c r="AG28" i="16"/>
  <c r="AH28" i="16" s="1"/>
  <c r="AG30" i="9"/>
  <c r="AH30" i="9" s="1"/>
  <c r="AG55" i="9"/>
  <c r="AH55" i="9" s="1"/>
  <c r="AG10" i="11"/>
  <c r="AH10" i="11" s="1"/>
  <c r="AG11" i="11"/>
  <c r="AH11" i="11" s="1"/>
  <c r="AG7" i="9"/>
  <c r="AH7" i="9" s="1"/>
  <c r="AG29" i="9"/>
  <c r="AH29" i="9" s="1"/>
  <c r="AG58" i="9"/>
  <c r="AH58" i="9" s="1"/>
  <c r="AG60" i="9"/>
  <c r="AH60" i="9" s="1"/>
  <c r="AG17" i="15"/>
  <c r="AH17" i="15" s="1"/>
  <c r="AI17" i="15" s="1"/>
  <c r="AG15" i="15"/>
  <c r="AH15" i="15" s="1"/>
  <c r="AI15" i="15" s="1"/>
  <c r="AG36" i="16"/>
  <c r="AH36" i="16" s="1"/>
  <c r="AG12" i="14"/>
  <c r="AH12" i="14" s="1"/>
  <c r="AI12" i="14" s="1"/>
  <c r="AG34" i="16"/>
  <c r="AH34" i="16" s="1"/>
  <c r="AG5" i="17"/>
  <c r="AH5" i="17" s="1"/>
  <c r="AI5" i="17" s="1"/>
  <c r="AG38" i="17"/>
  <c r="AH38" i="17" s="1"/>
  <c r="AI38" i="17" s="1"/>
  <c r="AG24" i="18"/>
  <c r="AH24" i="18" s="1"/>
  <c r="AG15" i="18"/>
  <c r="AH15" i="18" s="1"/>
  <c r="AG26" i="15"/>
  <c r="AH26" i="15" s="1"/>
  <c r="AI26" i="15" s="1"/>
  <c r="AG29" i="18"/>
  <c r="AH29" i="18" s="1"/>
  <c r="AG31" i="18"/>
  <c r="AH31" i="18" s="1"/>
  <c r="AI9" i="20"/>
  <c r="AI10" i="20"/>
  <c r="AI21" i="20"/>
  <c r="AI20" i="20"/>
  <c r="AI23" i="20"/>
  <c r="AI44" i="20"/>
  <c r="AI42" i="20"/>
  <c r="AI54" i="20"/>
  <c r="AI51" i="20"/>
  <c r="AI26" i="20"/>
  <c r="AI8" i="20"/>
  <c r="AI61" i="20"/>
  <c r="AI31" i="20"/>
  <c r="AI64" i="20"/>
  <c r="AI28" i="20"/>
  <c r="AI18" i="20"/>
  <c r="AI36" i="20"/>
  <c r="AI49" i="20"/>
  <c r="AI38" i="20"/>
  <c r="AI46" i="20"/>
  <c r="AI5" i="20"/>
  <c r="AI32" i="20"/>
  <c r="AI43" i="20"/>
  <c r="AI59" i="20"/>
  <c r="AI47" i="20"/>
  <c r="AI13" i="20"/>
  <c r="AI27" i="20"/>
  <c r="AI19" i="20"/>
  <c r="AI34" i="20"/>
  <c r="AI16" i="20"/>
  <c r="AI11" i="20"/>
  <c r="AI40" i="20"/>
  <c r="AI15" i="20"/>
  <c r="AI45" i="20"/>
  <c r="AI53" i="20"/>
  <c r="AI48" i="20"/>
  <c r="AI6" i="20"/>
  <c r="AI63" i="20"/>
  <c r="AI33" i="20"/>
  <c r="AI39" i="20"/>
  <c r="AI41" i="20"/>
  <c r="AI62" i="20"/>
  <c r="AI17" i="20"/>
  <c r="AI57" i="20"/>
  <c r="AI12" i="20"/>
  <c r="AI50" i="20"/>
  <c r="AI56" i="20"/>
  <c r="AI52" i="20"/>
  <c r="AI14" i="20"/>
  <c r="AI22" i="20"/>
  <c r="AI35" i="20"/>
  <c r="AI24" i="20"/>
  <c r="AI25" i="20"/>
  <c r="AI37" i="20"/>
  <c r="AI30" i="20"/>
  <c r="AI55" i="20"/>
  <c r="AI7" i="20"/>
  <c r="AI29" i="20"/>
  <c r="AI58" i="20"/>
  <c r="AI60" i="20"/>
  <c r="AH36" i="23" l="1"/>
  <c r="AI36" i="23" s="1"/>
  <c r="AH36" i="22"/>
  <c r="AI36" i="22" s="1"/>
  <c r="AG28" i="23"/>
  <c r="AH28" i="23" s="1"/>
  <c r="AI28" i="23" s="1"/>
  <c r="AH28" i="22"/>
  <c r="AI28" i="22" s="1"/>
  <c r="AG13" i="23"/>
  <c r="AH13" i="23" s="1"/>
  <c r="AI13" i="23" s="1"/>
  <c r="AH13" i="22"/>
  <c r="AI13" i="22" s="1"/>
  <c r="AG17" i="23"/>
  <c r="AH17" i="23" s="1"/>
  <c r="AI17" i="23" s="1"/>
  <c r="AH17" i="22"/>
  <c r="AI17" i="22" s="1"/>
  <c r="AG26" i="23"/>
  <c r="AH26" i="23" s="1"/>
  <c r="AI26" i="23" s="1"/>
  <c r="AH26" i="22"/>
  <c r="AI26" i="22" s="1"/>
  <c r="AH39" i="23"/>
  <c r="AI39" i="23" s="1"/>
  <c r="AH39" i="22"/>
  <c r="AI39" i="22" s="1"/>
  <c r="AG7" i="23"/>
  <c r="AH7" i="23" s="1"/>
  <c r="AI7" i="23" s="1"/>
  <c r="AH7" i="22"/>
  <c r="AI7" i="22" s="1"/>
  <c r="AG5" i="23"/>
  <c r="AH5" i="23" s="1"/>
  <c r="AI5" i="23" s="1"/>
  <c r="AH5" i="22"/>
  <c r="AI5" i="22" s="1"/>
  <c r="AG25" i="23"/>
  <c r="AH25" i="23" s="1"/>
  <c r="AI25" i="23" s="1"/>
  <c r="AH25" i="22"/>
  <c r="AI25" i="22" s="1"/>
  <c r="AH41" i="23"/>
  <c r="AI41" i="23" s="1"/>
  <c r="AH41" i="22"/>
  <c r="AI41" i="22" s="1"/>
  <c r="AG6" i="23"/>
  <c r="AH6" i="23" s="1"/>
  <c r="AI6" i="23" s="1"/>
  <c r="AH6" i="22"/>
  <c r="AI6" i="22" s="1"/>
  <c r="AG8" i="23"/>
  <c r="AH8" i="23" s="1"/>
  <c r="AI8" i="23" s="1"/>
  <c r="AH8" i="22"/>
  <c r="AI8" i="22" s="1"/>
  <c r="AG30" i="23"/>
  <c r="AH30" i="23" s="1"/>
  <c r="AI30" i="23" s="1"/>
  <c r="AH30" i="22"/>
  <c r="AI30" i="22" s="1"/>
  <c r="AH38" i="23"/>
  <c r="AI38" i="23" s="1"/>
  <c r="AH38" i="22"/>
  <c r="AI38" i="22" s="1"/>
  <c r="AH33" i="23"/>
  <c r="AI33" i="23" s="1"/>
  <c r="AH33" i="22"/>
  <c r="AI33" i="22" s="1"/>
  <c r="AG22" i="23"/>
  <c r="AH22" i="23" s="1"/>
  <c r="AI22" i="23" s="1"/>
  <c r="AH22" i="22"/>
  <c r="AI22" i="22" s="1"/>
  <c r="AH37" i="23"/>
  <c r="AI37" i="23" s="1"/>
  <c r="AH37" i="22"/>
  <c r="AI37" i="22" s="1"/>
  <c r="AG66" i="22"/>
  <c r="AH4" i="23"/>
  <c r="AH34" i="23"/>
  <c r="AI34" i="23" s="1"/>
  <c r="AH34" i="22"/>
  <c r="AI34" i="22" s="1"/>
  <c r="AI4" i="22"/>
  <c r="AG21" i="23"/>
  <c r="AH21" i="23" s="1"/>
  <c r="AI21" i="23" s="1"/>
  <c r="AH21" i="22"/>
  <c r="AI21" i="22" s="1"/>
  <c r="AG23" i="23"/>
  <c r="AH23" i="23" s="1"/>
  <c r="AI23" i="23" s="1"/>
  <c r="AH23" i="22"/>
  <c r="AI23" i="22" s="1"/>
  <c r="AH40" i="23"/>
  <c r="AI40" i="23" s="1"/>
  <c r="AH40" i="22"/>
  <c r="AI40" i="22" s="1"/>
  <c r="AG19" i="23"/>
  <c r="AH19" i="23" s="1"/>
  <c r="AI19" i="23" s="1"/>
  <c r="AH19" i="22"/>
  <c r="AI19" i="22" s="1"/>
  <c r="AG20" i="23"/>
  <c r="AH20" i="23" s="1"/>
  <c r="AI20" i="23" s="1"/>
  <c r="AH20" i="22"/>
  <c r="AI20" i="22" s="1"/>
  <c r="AG16" i="23"/>
  <c r="AH16" i="23" s="1"/>
  <c r="AI16" i="23" s="1"/>
  <c r="AH16" i="22"/>
  <c r="AI16" i="22" s="1"/>
  <c r="AH35" i="23"/>
  <c r="AI35" i="23" s="1"/>
  <c r="AH35" i="22"/>
  <c r="AI35" i="22" s="1"/>
  <c r="AG31" i="23"/>
  <c r="AH31" i="23" s="1"/>
  <c r="AI31" i="23" s="1"/>
  <c r="AH31" i="22"/>
  <c r="AI31" i="22" s="1"/>
  <c r="AG15" i="23"/>
  <c r="AH15" i="23" s="1"/>
  <c r="AI15" i="23" s="1"/>
  <c r="AH15" i="22"/>
  <c r="AI15" i="22" s="1"/>
  <c r="AG10" i="23"/>
  <c r="AH10" i="23" s="1"/>
  <c r="AI10" i="23" s="1"/>
  <c r="AH10" i="22"/>
  <c r="AI10" i="22" s="1"/>
  <c r="AG24" i="23"/>
  <c r="AH24" i="23" s="1"/>
  <c r="AI24" i="23" s="1"/>
  <c r="AH24" i="22"/>
  <c r="AI24" i="22" s="1"/>
  <c r="AG12" i="23"/>
  <c r="AH12" i="23" s="1"/>
  <c r="AI12" i="23" s="1"/>
  <c r="AH12" i="22"/>
  <c r="AI12" i="22" s="1"/>
  <c r="AG9" i="23"/>
  <c r="AH9" i="23" s="1"/>
  <c r="AI9" i="23" s="1"/>
  <c r="AH9" i="22"/>
  <c r="AI9" i="22" s="1"/>
  <c r="AH32" i="23"/>
  <c r="AI32" i="23" s="1"/>
  <c r="AH32" i="22"/>
  <c r="AI32" i="22" s="1"/>
  <c r="AG27" i="23"/>
  <c r="AH27" i="23" s="1"/>
  <c r="AI27" i="23" s="1"/>
  <c r="AH27" i="22"/>
  <c r="AI27" i="22" s="1"/>
  <c r="AG14" i="23"/>
  <c r="AH14" i="23" s="1"/>
  <c r="AI14" i="23" s="1"/>
  <c r="AH14" i="22"/>
  <c r="AI14" i="22" s="1"/>
  <c r="AG18" i="23"/>
  <c r="AH18" i="23" s="1"/>
  <c r="AI18" i="23" s="1"/>
  <c r="AH18" i="22"/>
  <c r="AI18" i="22" s="1"/>
  <c r="AG29" i="23"/>
  <c r="AH29" i="23" s="1"/>
  <c r="AI29" i="23" s="1"/>
  <c r="AH29" i="22"/>
  <c r="AI29" i="22" s="1"/>
  <c r="AG11" i="23"/>
  <c r="AH11" i="23" s="1"/>
  <c r="AI11" i="23" s="1"/>
  <c r="AH11" i="22"/>
  <c r="AI11" i="22" s="1"/>
  <c r="AG259" i="8"/>
  <c r="AI29" i="18"/>
  <c r="AI15" i="18"/>
  <c r="AI29" i="9"/>
  <c r="AI55" i="9"/>
  <c r="AI37" i="9"/>
  <c r="AI11" i="13"/>
  <c r="AI24" i="9"/>
  <c r="AI14" i="9"/>
  <c r="AI16" i="11"/>
  <c r="AI56" i="9"/>
  <c r="AI13" i="11"/>
  <c r="AI7" i="10"/>
  <c r="AI37" i="12"/>
  <c r="AI25" i="18"/>
  <c r="AI6" i="12"/>
  <c r="AI21" i="12"/>
  <c r="AI5" i="13"/>
  <c r="AI33" i="9"/>
  <c r="AI6" i="9"/>
  <c r="AI34" i="12"/>
  <c r="AI15" i="9"/>
  <c r="AI11" i="9"/>
  <c r="AI20" i="18"/>
  <c r="AI28" i="18"/>
  <c r="AI32" i="12"/>
  <c r="AI11" i="12"/>
  <c r="AI19" i="9"/>
  <c r="AI6" i="18"/>
  <c r="AI5" i="18"/>
  <c r="AI43" i="9"/>
  <c r="AI5" i="9"/>
  <c r="AI46" i="9"/>
  <c r="AI28" i="9"/>
  <c r="AI23" i="18"/>
  <c r="AI64" i="9"/>
  <c r="AI33" i="12"/>
  <c r="AI5" i="11"/>
  <c r="AI8" i="13"/>
  <c r="AI54" i="9"/>
  <c r="AI20" i="9"/>
  <c r="AG17" i="13"/>
  <c r="AI60" i="9"/>
  <c r="AI20" i="12"/>
  <c r="AI24" i="18"/>
  <c r="AI7" i="9"/>
  <c r="AI30" i="9"/>
  <c r="AI25" i="9"/>
  <c r="AI29" i="12"/>
  <c r="AI35" i="9"/>
  <c r="AI17" i="10"/>
  <c r="AI28" i="12"/>
  <c r="AI31" i="12"/>
  <c r="AI57" i="9"/>
  <c r="AI62" i="9"/>
  <c r="AI41" i="9"/>
  <c r="AI27" i="18"/>
  <c r="AI13" i="13"/>
  <c r="AI39" i="9"/>
  <c r="AI13" i="12"/>
  <c r="AI13" i="18"/>
  <c r="AI8" i="12"/>
  <c r="AI6" i="11"/>
  <c r="AI26" i="12"/>
  <c r="AI10" i="13"/>
  <c r="AI40" i="9"/>
  <c r="AI19" i="10"/>
  <c r="AI30" i="18"/>
  <c r="AI7" i="18"/>
  <c r="AI22" i="10"/>
  <c r="AI27" i="9"/>
  <c r="AI7" i="12"/>
  <c r="AI47" i="9"/>
  <c r="AI59" i="9"/>
  <c r="AI32" i="9"/>
  <c r="AI38" i="9"/>
  <c r="AI8" i="10"/>
  <c r="AI21" i="10"/>
  <c r="AI14" i="18"/>
  <c r="AI17" i="11"/>
  <c r="AI8" i="9"/>
  <c r="AI26" i="9"/>
  <c r="AI11" i="10"/>
  <c r="AI22" i="12"/>
  <c r="AI14" i="12"/>
  <c r="AI9" i="11"/>
  <c r="AG43" i="16"/>
  <c r="AG28" i="15"/>
  <c r="AG66" i="20"/>
  <c r="AG33" i="18"/>
  <c r="AI31" i="18"/>
  <c r="AI11" i="11"/>
  <c r="AI5" i="10"/>
  <c r="AI50" i="9"/>
  <c r="AI17" i="9"/>
  <c r="AI12" i="18"/>
  <c r="AI20" i="10"/>
  <c r="AI22" i="18"/>
  <c r="AI19" i="12"/>
  <c r="AI14" i="10"/>
  <c r="AI15" i="10"/>
  <c r="AI24" i="12"/>
  <c r="AI25" i="12"/>
  <c r="AI53" i="9"/>
  <c r="AI45" i="9"/>
  <c r="AI10" i="10"/>
  <c r="AI16" i="18"/>
  <c r="AI27" i="12"/>
  <c r="AI34" i="9"/>
  <c r="AI6" i="10"/>
  <c r="AI13" i="9"/>
  <c r="AI12" i="12"/>
  <c r="AI8" i="11"/>
  <c r="AI49" i="9"/>
  <c r="AI14" i="11"/>
  <c r="AI17" i="18"/>
  <c r="AI31" i="9"/>
  <c r="AI61" i="9"/>
  <c r="AI18" i="10"/>
  <c r="AI51" i="9"/>
  <c r="AI12" i="10"/>
  <c r="AI44" i="9"/>
  <c r="AI9" i="13"/>
  <c r="AI21" i="9"/>
  <c r="AI5" i="12"/>
  <c r="AI9" i="9"/>
  <c r="AG66" i="9"/>
  <c r="AG24" i="10"/>
  <c r="AI7" i="11"/>
  <c r="AI58" i="9"/>
  <c r="AI10" i="11"/>
  <c r="AI14" i="13"/>
  <c r="AI8" i="18"/>
  <c r="AI22" i="9"/>
  <c r="AI52" i="9"/>
  <c r="AI10" i="12"/>
  <c r="AI12" i="9"/>
  <c r="AI9" i="18"/>
  <c r="AI15" i="12"/>
  <c r="AI18" i="18"/>
  <c r="AI9" i="12"/>
  <c r="AH259" i="6"/>
  <c r="AI1" i="6" s="1"/>
  <c r="AI35" i="12"/>
  <c r="AI16" i="12"/>
  <c r="AI63" i="9"/>
  <c r="AI48" i="9"/>
  <c r="AI6" i="13"/>
  <c r="AI16" i="10"/>
  <c r="AI30" i="12"/>
  <c r="AI19" i="18"/>
  <c r="AI36" i="12"/>
  <c r="AI16" i="9"/>
  <c r="AI15" i="11"/>
  <c r="AI18" i="12"/>
  <c r="AI12" i="11"/>
  <c r="AI7" i="13"/>
  <c r="AI36" i="9"/>
  <c r="AI18" i="9"/>
  <c r="AI21" i="18"/>
  <c r="AI26" i="18"/>
  <c r="AI12" i="13"/>
  <c r="AI9" i="10"/>
  <c r="AI10" i="18"/>
  <c r="AI23" i="12"/>
  <c r="AI11" i="18"/>
  <c r="AI42" i="9"/>
  <c r="AI23" i="9"/>
  <c r="AI13" i="10"/>
  <c r="AI10" i="9"/>
  <c r="AG19" i="11"/>
  <c r="AG41" i="17"/>
  <c r="AG15" i="14"/>
  <c r="AG41" i="12"/>
  <c r="AG66" i="23" l="1"/>
  <c r="AH66" i="22"/>
  <c r="AI1" i="22" s="1"/>
  <c r="AI4" i="23"/>
  <c r="AH66" i="23"/>
  <c r="AI1" i="23" s="1"/>
  <c r="AI4" i="20"/>
  <c r="AH66" i="20"/>
  <c r="AI1" i="20" s="1"/>
  <c r="AI4" i="18"/>
  <c r="AH33" i="18"/>
  <c r="AI1" i="18" s="1"/>
  <c r="AI4" i="11"/>
  <c r="AH19" i="11"/>
  <c r="AI1" i="11" s="1"/>
  <c r="AH43" i="16"/>
  <c r="AI1" i="16" s="1"/>
  <c r="AH24" i="10"/>
  <c r="AI1" i="10" s="1"/>
  <c r="AI4" i="10"/>
  <c r="AH259" i="8"/>
  <c r="AI1" i="8" s="1"/>
  <c r="AH17" i="13"/>
  <c r="AI1" i="13" s="1"/>
  <c r="AI4" i="12"/>
  <c r="AH41" i="12"/>
  <c r="AI1" i="12" s="1"/>
  <c r="AH41" i="17"/>
  <c r="AI1" i="17" s="1"/>
  <c r="AH28" i="15"/>
  <c r="AI1" i="15" s="1"/>
  <c r="AH66" i="9"/>
  <c r="AI1" i="9" s="1"/>
  <c r="AI4" i="9"/>
  <c r="AH15" i="14"/>
  <c r="AI1" i="14" s="1"/>
</calcChain>
</file>

<file path=xl/sharedStrings.xml><?xml version="1.0" encoding="utf-8"?>
<sst xmlns="http://schemas.openxmlformats.org/spreadsheetml/2006/main" count="4365" uniqueCount="562">
  <si>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</si>
  <si>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</si>
  <si>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</si>
  <si>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</si>
  <si>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</si>
  <si>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</si>
  <si>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</si>
  <si>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</si>
  <si>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</si>
  <si>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</si>
  <si>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</si>
  <si>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</si>
  <si>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</si>
  <si>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</si>
  <si>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</si>
  <si>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</si>
  <si>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</si>
  <si>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</si>
  <si>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</si>
  <si>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</si>
  <si>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</si>
  <si>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</si>
  <si>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</si>
  <si>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</si>
  <si>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</si>
  <si>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</si>
  <si>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</si>
  <si>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KL CHẤM LT (tiết)</t>
  </si>
  <si>
    <t>SL BÀI TL CHẤM 1</t>
  </si>
  <si>
    <t>SL BÀI TL CHẤM 2</t>
  </si>
  <si>
    <t>KL CHẤM TL (tiết)</t>
  </si>
  <si>
    <t>Ban Giám hiệu</t>
  </si>
  <si>
    <t>Phạm Hữu Lộc</t>
  </si>
  <si>
    <t>Đinh Văn Đệ</t>
  </si>
  <si>
    <t>Nguyễn Văn Dũng</t>
  </si>
  <si>
    <t>Khoa CN Cơ khí</t>
  </si>
  <si>
    <t>Đỗ Thị Phương Khanh</t>
  </si>
  <si>
    <t>Nguyễn Tiến Nhân</t>
  </si>
  <si>
    <t>Chung Trần Thế Vinh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</si>
  <si>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</si>
  <si>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</si>
  <si>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</si>
  <si>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</si>
  <si>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</si>
  <si>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</si>
  <si>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</si>
  <si>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</si>
  <si>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</si>
  <si>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</si>
  <si>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</si>
  <si>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</si>
  <si>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Quỳnh(CK)</t>
  </si>
  <si>
    <t>Trương Thị Phương Hồng</t>
  </si>
  <si>
    <t>Bùi Anh Tuấn</t>
  </si>
  <si>
    <t>Phan Thị Xuân Trang</t>
  </si>
  <si>
    <t>Võ Thúy Phương</t>
  </si>
  <si>
    <t>Vũ Quang Khải</t>
  </si>
  <si>
    <t>Dương Thị Hồng</t>
  </si>
  <si>
    <t>Nguyễn Thanh Vũ</t>
  </si>
  <si>
    <t>Võ Minh Quang</t>
  </si>
  <si>
    <t>Võ Thị Lệ Trân</t>
  </si>
  <si>
    <t>Giáp Đức Nhận</t>
  </si>
  <si>
    <t>Nguyễn Chí Ngãi</t>
  </si>
  <si>
    <t>Khoa CN Điện - Điện tử</t>
  </si>
  <si>
    <t>Lê Thị Hà Giang</t>
  </si>
  <si>
    <t>Đỗ Huỳnh Thanh Phong</t>
  </si>
  <si>
    <t>Ngô Phong Cường</t>
  </si>
  <si>
    <t>Nguyễn Anh Tăng</t>
  </si>
  <si>
    <t>Nguyễn Hồng Đức</t>
  </si>
  <si>
    <t>Nguyễn Minh Đức(A)</t>
  </si>
  <si>
    <t>Nguyễn Minh Đức(B)</t>
  </si>
  <si>
    <t>Nguyễn Thị Ngọc Hiền</t>
  </si>
  <si>
    <t>Nguyễn Trần Thanh Nhàn</t>
  </si>
  <si>
    <t>Trần Công Tiến</t>
  </si>
  <si>
    <t>Tạ Minh Cường</t>
  </si>
  <si>
    <t>Ngô Hoàng Anh</t>
  </si>
  <si>
    <t>Tăng Cẩm Huê</t>
  </si>
  <si>
    <t>Vũ Hạnh Chiêu</t>
  </si>
  <si>
    <t>Nguyễn Minh Đức Cường</t>
  </si>
  <si>
    <t>Trần Hiếu Trinh</t>
  </si>
  <si>
    <t>Võ Cường</t>
  </si>
  <si>
    <t>Lê Thế Huân</t>
  </si>
  <si>
    <t>Nguyễn Thùy Linh</t>
  </si>
  <si>
    <t>Nguyễn Văn Yên</t>
  </si>
  <si>
    <t>Quách Minh Thử</t>
  </si>
  <si>
    <t>Trần Trung Hiếu</t>
  </si>
  <si>
    <t>Bốc Minh Trí</t>
  </si>
  <si>
    <t>Đặng Đức Minh</t>
  </si>
  <si>
    <t>Huỳnh Ngọc Mai</t>
  </si>
  <si>
    <t>Lê Tiến Đạt</t>
  </si>
  <si>
    <t>Mạnh Lê Hoàn</t>
  </si>
  <si>
    <t>Nguyễn Thị Tố Nga</t>
  </si>
  <si>
    <t>Nguyễn Trọng Trí</t>
  </si>
  <si>
    <t>Nguyễn Thùy Dương</t>
  </si>
  <si>
    <t>Trần Nguyên Bảo Trân</t>
  </si>
  <si>
    <t>Châu Văn Bảo</t>
  </si>
  <si>
    <t>Khoa CN Động lực</t>
  </si>
  <si>
    <t>Đặng Thái Sơn</t>
  </si>
  <si>
    <t>Hà Quốc Bảo</t>
  </si>
  <si>
    <t>Nguyễn Thành Đức</t>
  </si>
  <si>
    <t>Trần Minh Tuấn</t>
  </si>
  <si>
    <t>Nguyễn Anh Tuấn</t>
  </si>
  <si>
    <t>Nguyễn Minh Thái</t>
  </si>
  <si>
    <t>Phạm Nguyễn Đức Trung</t>
  </si>
  <si>
    <t>Phan Anh Tuấn Kiệt</t>
  </si>
  <si>
    <t>Trần Quốc Duy</t>
  </si>
  <si>
    <t>Nguyễn Ngọc Phương</t>
  </si>
  <si>
    <t>Hoàng Phúc Bảo</t>
  </si>
  <si>
    <t>Kiều Trung Tín</t>
  </si>
  <si>
    <t>Triệu Phú Nguyên</t>
  </si>
  <si>
    <t>Võ Đắc Thịnh</t>
  </si>
  <si>
    <t>Nguyễn Hữu Mạnh</t>
  </si>
  <si>
    <t>Nguyễn Phụ Thượng Lưu</t>
  </si>
  <si>
    <t>Nguyễn Thái Bình</t>
  </si>
  <si>
    <t>Nguyễn Thanh Hùng</t>
  </si>
  <si>
    <t>Trần Huỳnh Minh Khang</t>
  </si>
  <si>
    <t>Nguyễn Thị Tuyết</t>
  </si>
  <si>
    <t>Khoa CN May - Thời trang</t>
  </si>
  <si>
    <t>Bùi Thị Ngọc Sương</t>
  </si>
  <si>
    <t>Chế Vân Cầm</t>
  </si>
  <si>
    <t>Nguyễn Bạch Cẩm Dung</t>
  </si>
  <si>
    <t>Nguyễn Ngọc Thọ</t>
  </si>
  <si>
    <t>Nguyễn Thị Hiền</t>
  </si>
  <si>
    <t>Phạm Thị Thanh Thúy</t>
  </si>
  <si>
    <t>Mai Nguyễn Hoàng Yến</t>
  </si>
  <si>
    <t>Trương Việt Khánh Trang</t>
  </si>
  <si>
    <t>Khoa CN Nhiệt – Lạnh</t>
  </si>
  <si>
    <t>Võ Thị Tuyết</t>
  </si>
  <si>
    <t>Nguyễn Vũ Xuân Thì</t>
  </si>
  <si>
    <t>Trần Đình Khoa</t>
  </si>
  <si>
    <t>Võ Anh Hào</t>
  </si>
  <si>
    <t>Đinh Đồng Hiệp</t>
  </si>
  <si>
    <t>Đặng Thế Huân</t>
  </si>
  <si>
    <t>Đỗ Trọng Quý</t>
  </si>
  <si>
    <t>Võ Phước Quang</t>
  </si>
  <si>
    <t>Hoàng Văn Viết</t>
  </si>
  <si>
    <t>Khoa CN Thông tin</t>
  </si>
  <si>
    <t>Nguyễn Thị Hải Hà</t>
  </si>
  <si>
    <t>Đỗ Thị Hải Yến</t>
  </si>
  <si>
    <t>Lâm Thanh Hùng</t>
  </si>
  <si>
    <t>Nguyễn Nguyên Hoàng Ngọc Quyên</t>
  </si>
  <si>
    <t>Nguyễn Sanh Cường</t>
  </si>
  <si>
    <t>Trần Việt Khánh</t>
  </si>
  <si>
    <t>Trần Vĩnh Xuyên</t>
  </si>
  <si>
    <t>Võ Anh Trang</t>
  </si>
  <si>
    <t>Nguyễn Văn Danh</t>
  </si>
  <si>
    <t>Vũ Thị Thái Linh</t>
  </si>
  <si>
    <t>Nguyễn Vân Giang</t>
  </si>
  <si>
    <t>Bùi Văn Dũng</t>
  </si>
  <si>
    <t>Đặng Ngọc Đoàn</t>
  </si>
  <si>
    <t>Dương Ngọc Vọng</t>
  </si>
  <si>
    <t>Lê Phi Trường</t>
  </si>
  <si>
    <t>Lê Quý Hưng Quốc</t>
  </si>
  <si>
    <t>Lê Tất Đạt</t>
  </si>
  <si>
    <t>Nguyễn Ngọc Tuyên</t>
  </si>
  <si>
    <t>Nguyễn Văn Đôn</t>
  </si>
  <si>
    <t>Lê Hồng Thái</t>
  </si>
  <si>
    <t>Nguyễn Thị Khánh Thư</t>
  </si>
  <si>
    <t>Nguyễn Thị Thu Hồng</t>
  </si>
  <si>
    <t>Nguyễn Khoa</t>
  </si>
  <si>
    <t>Đào Duy Long</t>
  </si>
  <si>
    <t>Mai Chiếm Tuấn</t>
  </si>
  <si>
    <t>Nguyễn Cao Phong</t>
  </si>
  <si>
    <t>Nguyễn Duy Đạt</t>
  </si>
  <si>
    <t>Nguyễn Thị Thủy(TT)</t>
  </si>
  <si>
    <t>Nguyễn Văn Minh(TT)</t>
  </si>
  <si>
    <t>Bùi Đặng Hoàng Tuấn</t>
  </si>
  <si>
    <t>Lương Minh Dũng</t>
  </si>
  <si>
    <t>Nguyễn Tiến Việt Dũng</t>
  </si>
  <si>
    <t>Khoa Khoa học cơ bản</t>
  </si>
  <si>
    <t>Đinh Trần Phương Thảo</t>
  </si>
  <si>
    <t>Lê Nguyễn Mỹ Trâm</t>
  </si>
  <si>
    <t>Nguyễn Thị Bảo Trân</t>
  </si>
  <si>
    <t>Nguyễn Thị Minh Quý</t>
  </si>
  <si>
    <t>Nguyễn Thị Thanh Tú</t>
  </si>
  <si>
    <t>Nguyễn Thị Thu Tâm</t>
  </si>
  <si>
    <t>Trần Bạch Tuyết</t>
  </si>
  <si>
    <t>Trần Thanh Trúc</t>
  </si>
  <si>
    <t>Trương Thị Minh Hà</t>
  </si>
  <si>
    <t>Võ Thị Hồng Lan</t>
  </si>
  <si>
    <t>Võ Thị Ngọc Ngân</t>
  </si>
  <si>
    <t>Giang Phi Hùng</t>
  </si>
  <si>
    <t>Lê Thái Hùng</t>
  </si>
  <si>
    <t>Nguyễn Đức Thắng</t>
  </si>
  <si>
    <t>Nguyễn Mạnh Phương</t>
  </si>
  <si>
    <t>Nguyễn Phú Tân</t>
  </si>
  <si>
    <t>Nguyễn Huỳnh Mai Hạnh</t>
  </si>
  <si>
    <t>Nguyễn Thị Huyền Nga</t>
  </si>
  <si>
    <t>Trịnh Khắc Vũ</t>
  </si>
  <si>
    <t>Trần Kim Thu Liễu</t>
  </si>
  <si>
    <t>Nguyễn Phương Hà</t>
  </si>
  <si>
    <t>Cao Đình Trung Hậu</t>
  </si>
  <si>
    <t>Đặng Thị Kiến Trúc</t>
  </si>
  <si>
    <t>Nguyễn Quỳnh Giao</t>
  </si>
  <si>
    <t>Nguyễn Thanh Tú</t>
  </si>
  <si>
    <t>Nguyễn Văn Đông</t>
  </si>
  <si>
    <t>Trần Thị Ánh Tuyết</t>
  </si>
  <si>
    <t>Bùi Thị Liễu Trang</t>
  </si>
  <si>
    <t>Nguyễn Thị Ngọc Tuyền</t>
  </si>
  <si>
    <t>Trương Thị Hồng</t>
  </si>
  <si>
    <t>Cao Thị Nga</t>
  </si>
  <si>
    <t>Dương Đức Kiên</t>
  </si>
  <si>
    <t>Hà Như Mai</t>
  </si>
  <si>
    <t>Nguyễn Thị Cẩm Thạch</t>
  </si>
  <si>
    <t>Nguyễn Thị Thanh</t>
  </si>
  <si>
    <t>Nguyễn Thị Thủy(CB)</t>
  </si>
  <si>
    <t>Nguyễn Văn Hậu</t>
  </si>
  <si>
    <t>Phạm Thị Thu Nga</t>
  </si>
  <si>
    <t>Đinh Trần Trọng Hiếu</t>
  </si>
  <si>
    <t>Lê Văn Bình</t>
  </si>
  <si>
    <t>Nguyễn Văn Kiên</t>
  </si>
  <si>
    <t>Nguyễn Văn Minh(CB)</t>
  </si>
  <si>
    <t>Phạm Thị Thu Hiền</t>
  </si>
  <si>
    <t>Võ Thanh Vũ</t>
  </si>
  <si>
    <t>Nguyễn Thị Thảo</t>
  </si>
  <si>
    <t>Bùi Thị Tú Uyên</t>
  </si>
  <si>
    <t>Đoàn Thị Điểm</t>
  </si>
  <si>
    <t>Nguyễn Thị Kim Ánh</t>
  </si>
  <si>
    <t>Khoa Kinh tế</t>
  </si>
  <si>
    <t>Bùi Ánh Tuyết</t>
  </si>
  <si>
    <t>Đào Anh Tuấn</t>
  </si>
  <si>
    <t>Lê Thị Thu Thảo</t>
  </si>
  <si>
    <t>Lê Xuân Thủy</t>
  </si>
  <si>
    <t>Lữ Xuân Trang</t>
  </si>
  <si>
    <t>Lưu Thị Thúy</t>
  </si>
  <si>
    <t>Phạm Quỳnh Như</t>
  </si>
  <si>
    <t>Phạm Thị Gia Tâm</t>
  </si>
  <si>
    <t>Phan Thị Huyền Trang</t>
  </si>
  <si>
    <t>Trịnh Hoàng Hiệp</t>
  </si>
  <si>
    <t>Võ Thị Kim Thư</t>
  </si>
  <si>
    <t>Nguyễn Trọng Nghĩa</t>
  </si>
  <si>
    <t>Khoa Lý luận Chính trị</t>
  </si>
  <si>
    <t>Đinh Thị Huyên</t>
  </si>
  <si>
    <t>Đỗ Thị Thơm</t>
  </si>
  <si>
    <t>Nguyễn Anh Kiệt</t>
  </si>
  <si>
    <t>Phạm Thị Vinh</t>
  </si>
  <si>
    <t>Nguyễn Ngọc Quỳnh(CT)</t>
  </si>
  <si>
    <t>Đỗ Thị Ngát</t>
  </si>
  <si>
    <t>Lê Thị Mai Hường</t>
  </si>
  <si>
    <t>Nguyễn Thị Dinh</t>
  </si>
  <si>
    <t>Phan Thị Thùy Trang</t>
  </si>
  <si>
    <t>Lê Thị Hồng Vân</t>
  </si>
  <si>
    <t>Bùi Thành Dũng</t>
  </si>
  <si>
    <t>Đặng Thị Nhật Minh</t>
  </si>
  <si>
    <t>Nguyễn Thị Mai</t>
  </si>
  <si>
    <t>Trần Văn Lượng</t>
  </si>
  <si>
    <t>Cao Thị Hồng Thắm</t>
  </si>
  <si>
    <t>Lương Thị Thanh Hà</t>
  </si>
  <si>
    <t>Trần Thị Hồng Thu</t>
  </si>
  <si>
    <t>Hoàng Thị Trang</t>
  </si>
  <si>
    <t>Sỹ Thị Chung</t>
  </si>
  <si>
    <t>Phòng KH-TC</t>
  </si>
  <si>
    <t>Nguyễn Kính</t>
  </si>
  <si>
    <t>Phòng KT&amp;ĐBCL</t>
  </si>
  <si>
    <t>Nguyễn Chí Nhân</t>
  </si>
  <si>
    <t>Võ Thị Anh Đào</t>
  </si>
  <si>
    <t>Hà Phước Tuấn</t>
  </si>
  <si>
    <t>Nguyễn Văn Sơn</t>
  </si>
  <si>
    <t>Nguyễn Yến Nhi</t>
  </si>
  <si>
    <t>Vũ Thị Thu Thủy</t>
  </si>
  <si>
    <t>Phòng QLKH-HTQT</t>
  </si>
  <si>
    <t>Nguyễn Ngọc Trang</t>
  </si>
  <si>
    <t>Nguyễn Thành Nam</t>
  </si>
  <si>
    <t>Phòng QT-DV</t>
  </si>
  <si>
    <t>Nguyễn Văn Thành</t>
  </si>
  <si>
    <t>Lê Quang Liêm</t>
  </si>
  <si>
    <t>Nguyễn Ngọc Hiệp</t>
  </si>
  <si>
    <t>Phạm Minh Nghĩa</t>
  </si>
  <si>
    <t>Nguyễn Thanh Lâm</t>
  </si>
  <si>
    <t>Nguyễn Hoài Nam</t>
  </si>
  <si>
    <t>Lâm Viết Dũng</t>
  </si>
  <si>
    <t>Phòng TC-HC-TH</t>
  </si>
  <si>
    <t>Đinh Hồng Minh</t>
  </si>
  <si>
    <t>Hồ Văn Sĩ</t>
  </si>
  <si>
    <t>Lê Hồng Vân</t>
  </si>
  <si>
    <t>Huỳnh Thị Mai</t>
  </si>
  <si>
    <t>Huỳnh Thị Minh Ly</t>
  </si>
  <si>
    <t>Nguyễn Thị Thanh Thảo</t>
  </si>
  <si>
    <t>Nguyễn Hữu Thiện</t>
  </si>
  <si>
    <t>Đỗ Tuấn Việt</t>
  </si>
  <si>
    <t>Lê Phương Ngọc</t>
  </si>
  <si>
    <t>Lê Thị Phương Thúy</t>
  </si>
  <si>
    <t>Ngô Thanh Điền</t>
  </si>
  <si>
    <t>SL CHẤM LT NGHĨA VỤ</t>
  </si>
  <si>
    <t>SL CHẤM TL NGHĨA VỤ</t>
  </si>
  <si>
    <t>01001001</t>
  </si>
  <si>
    <t>01002001</t>
  </si>
  <si>
    <t>01001006</t>
  </si>
  <si>
    <t>01001003</t>
  </si>
  <si>
    <t>01012005</t>
  </si>
  <si>
    <t>01012014</t>
  </si>
  <si>
    <t>01012028</t>
  </si>
  <si>
    <t>01012016</t>
  </si>
  <si>
    <t>01012017</t>
  </si>
  <si>
    <t>01012002</t>
  </si>
  <si>
    <t>01012018</t>
  </si>
  <si>
    <t>01012011</t>
  </si>
  <si>
    <t>01012015</t>
  </si>
  <si>
    <t>01012019</t>
  </si>
  <si>
    <t>01012001</t>
  </si>
  <si>
    <t>01012012</t>
  </si>
  <si>
    <t>01012004</t>
  </si>
  <si>
    <t>01012020</t>
  </si>
  <si>
    <t>01012021</t>
  </si>
  <si>
    <t>01012006</t>
  </si>
  <si>
    <t>01017002</t>
  </si>
  <si>
    <t>01012007</t>
  </si>
  <si>
    <t>01012030</t>
  </si>
  <si>
    <t>01012024</t>
  </si>
  <si>
    <t>01012009</t>
  </si>
  <si>
    <t>01023004</t>
  </si>
  <si>
    <t>01012027</t>
  </si>
  <si>
    <t>01012008</t>
  </si>
  <si>
    <t>01012023</t>
  </si>
  <si>
    <t>01012022</t>
  </si>
  <si>
    <t>01012013</t>
  </si>
  <si>
    <t>01012003</t>
  </si>
  <si>
    <t>01014028</t>
  </si>
  <si>
    <t>01014032</t>
  </si>
  <si>
    <t>01014019</t>
  </si>
  <si>
    <t>01014023</t>
  </si>
  <si>
    <t>01014018</t>
  </si>
  <si>
    <t>01014005</t>
  </si>
  <si>
    <t>01014029</t>
  </si>
  <si>
    <t>01014006</t>
  </si>
  <si>
    <t>01014013</t>
  </si>
  <si>
    <t>01014033</t>
  </si>
  <si>
    <t>01014003</t>
  </si>
  <si>
    <t>01014017</t>
  </si>
  <si>
    <t>01014039</t>
  </si>
  <si>
    <t>01014034</t>
  </si>
  <si>
    <t>01014022</t>
  </si>
  <si>
    <t>01014012</t>
  </si>
  <si>
    <t>01014030</t>
  </si>
  <si>
    <t>01014025</t>
  </si>
  <si>
    <t>01014016</t>
  </si>
  <si>
    <t>01014040</t>
  </si>
  <si>
    <t>01014010</t>
  </si>
  <si>
    <t>01014009</t>
  </si>
  <si>
    <t>01014021</t>
  </si>
  <si>
    <t>01014038</t>
  </si>
  <si>
    <t>01014020</t>
  </si>
  <si>
    <t>01014008</t>
  </si>
  <si>
    <t>01014026</t>
  </si>
  <si>
    <t>01014036</t>
  </si>
  <si>
    <t>01014002</t>
  </si>
  <si>
    <t>01014024</t>
  </si>
  <si>
    <t>01014004</t>
  </si>
  <si>
    <t>01014007</t>
  </si>
  <si>
    <t>01014037</t>
  </si>
  <si>
    <t>01013021</t>
  </si>
  <si>
    <t>01013029</t>
  </si>
  <si>
    <t>01013022</t>
  </si>
  <si>
    <t>01013027</t>
  </si>
  <si>
    <t>01013019</t>
  </si>
  <si>
    <t>01013014</t>
  </si>
  <si>
    <t>01013017</t>
  </si>
  <si>
    <t>01013018</t>
  </si>
  <si>
    <t>01013028</t>
  </si>
  <si>
    <t>01013024</t>
  </si>
  <si>
    <t>01013030</t>
  </si>
  <si>
    <t>01013025</t>
  </si>
  <si>
    <t>01013026</t>
  </si>
  <si>
    <t>01013006</t>
  </si>
  <si>
    <t>01022061</t>
  </si>
  <si>
    <t>01013002</t>
  </si>
  <si>
    <t>01013016</t>
  </si>
  <si>
    <t>01013004</t>
  </si>
  <si>
    <t>01013005</t>
  </si>
  <si>
    <t>01013003</t>
  </si>
  <si>
    <t>01016005</t>
  </si>
  <si>
    <t>01016004</t>
  </si>
  <si>
    <t>01016007</t>
  </si>
  <si>
    <t>01016002</t>
  </si>
  <si>
    <t>01016008</t>
  </si>
  <si>
    <t>01016006</t>
  </si>
  <si>
    <t>01016003</t>
  </si>
  <si>
    <t>01010038</t>
  </si>
  <si>
    <t>01016001</t>
  </si>
  <si>
    <t>01013011</t>
  </si>
  <si>
    <t>01029001</t>
  </si>
  <si>
    <t>01029002</t>
  </si>
  <si>
    <t>01013008</t>
  </si>
  <si>
    <t>01013015</t>
  </si>
  <si>
    <t>01013023</t>
  </si>
  <si>
    <t>01013007</t>
  </si>
  <si>
    <t>01013033</t>
  </si>
  <si>
    <t>01013020</t>
  </si>
  <si>
    <t>01013009</t>
  </si>
  <si>
    <t>01013010</t>
  </si>
  <si>
    <t>01015020</t>
  </si>
  <si>
    <t>01015018</t>
  </si>
  <si>
    <t>01015007</t>
  </si>
  <si>
    <t>01015021</t>
  </si>
  <si>
    <t>01015012</t>
  </si>
  <si>
    <t>01015024</t>
  </si>
  <si>
    <t>01015017</t>
  </si>
  <si>
    <t>01015014</t>
  </si>
  <si>
    <t>01015004</t>
  </si>
  <si>
    <t>01015011</t>
  </si>
  <si>
    <t>01015031</t>
  </si>
  <si>
    <t>01018001</t>
  </si>
  <si>
    <t>01015032</t>
  </si>
  <si>
    <t>01015025</t>
  </si>
  <si>
    <t>01015010</t>
  </si>
  <si>
    <t>01015005</t>
  </si>
  <si>
    <t>01015016</t>
  </si>
  <si>
    <t>01015015</t>
  </si>
  <si>
    <t>01015003</t>
  </si>
  <si>
    <t>01015022</t>
  </si>
  <si>
    <t>01015008</t>
  </si>
  <si>
    <t>01015009</t>
  </si>
  <si>
    <t>01012026</t>
  </si>
  <si>
    <t>01015028</t>
  </si>
  <si>
    <t>01015027</t>
  </si>
  <si>
    <t>01015026</t>
  </si>
  <si>
    <t>01015002</t>
  </si>
  <si>
    <t>01015001</t>
  </si>
  <si>
    <t>01015023</t>
  </si>
  <si>
    <t>01015019</t>
  </si>
  <si>
    <t>01015013</t>
  </si>
  <si>
    <t>01015006</t>
  </si>
  <si>
    <t>01010034</t>
  </si>
  <si>
    <t>01010009</t>
  </si>
  <si>
    <t>01010020</t>
  </si>
  <si>
    <t>01010027</t>
  </si>
  <si>
    <t>01010039</t>
  </si>
  <si>
    <t>01010019</t>
  </si>
  <si>
    <t>01010040</t>
  </si>
  <si>
    <t>01010011</t>
  </si>
  <si>
    <t>01010010</t>
  </si>
  <si>
    <t>01010015</t>
  </si>
  <si>
    <t>01010035</t>
  </si>
  <si>
    <t>01010018</t>
  </si>
  <si>
    <t>01002025</t>
  </si>
  <si>
    <t>01010004</t>
  </si>
  <si>
    <t>01010030</t>
  </si>
  <si>
    <t>01010051</t>
  </si>
  <si>
    <t>01022005</t>
  </si>
  <si>
    <t>01010003</t>
  </si>
  <si>
    <t>01010032</t>
  </si>
  <si>
    <t>01010022</t>
  </si>
  <si>
    <t>01010021</t>
  </si>
  <si>
    <t>01022034</t>
  </si>
  <si>
    <t>01004012</t>
  </si>
  <si>
    <t>01010025</t>
  </si>
  <si>
    <t>01010023</t>
  </si>
  <si>
    <t>01010006</t>
  </si>
  <si>
    <t>01010026</t>
  </si>
  <si>
    <t>01010001</t>
  </si>
  <si>
    <t>01010050</t>
  </si>
  <si>
    <t>01010036</t>
  </si>
  <si>
    <t>01010024</t>
  </si>
  <si>
    <t>01010056</t>
  </si>
  <si>
    <t>01022063</t>
  </si>
  <si>
    <t>01010055</t>
  </si>
  <si>
    <t>01010012</t>
  </si>
  <si>
    <t>01010017</t>
  </si>
  <si>
    <t>01010029</t>
  </si>
  <si>
    <t>01010054</t>
  </si>
  <si>
    <t>01010008</t>
  </si>
  <si>
    <t>01010046</t>
  </si>
  <si>
    <t>01010049</t>
  </si>
  <si>
    <t>01010048</t>
  </si>
  <si>
    <t>01010041</t>
  </si>
  <si>
    <t>01010052</t>
  </si>
  <si>
    <t>01023002</t>
  </si>
  <si>
    <t>01010013</t>
  </si>
  <si>
    <t>01010037</t>
  </si>
  <si>
    <t>01010031</t>
  </si>
  <si>
    <t>01010053</t>
  </si>
  <si>
    <t>01010057</t>
  </si>
  <si>
    <t>01010016</t>
  </si>
  <si>
    <t>01010042</t>
  </si>
  <si>
    <t>01010028</t>
  </si>
  <si>
    <t>01010033</t>
  </si>
  <si>
    <t>01010045</t>
  </si>
  <si>
    <t>01010043</t>
  </si>
  <si>
    <t>01010047</t>
  </si>
  <si>
    <t>01010007</t>
  </si>
  <si>
    <t>01022007</t>
  </si>
  <si>
    <t>01007003</t>
  </si>
  <si>
    <t>01025003</t>
  </si>
  <si>
    <t>01025011</t>
  </si>
  <si>
    <t>01025008</t>
  </si>
  <si>
    <t>01025005</t>
  </si>
  <si>
    <t>01025009</t>
  </si>
  <si>
    <t>01025002</t>
  </si>
  <si>
    <t>01025004</t>
  </si>
  <si>
    <t>01025006</t>
  </si>
  <si>
    <t>01025010</t>
  </si>
  <si>
    <t>01025007</t>
  </si>
  <si>
    <t>01025012</t>
  </si>
  <si>
    <t>01025013</t>
  </si>
  <si>
    <t>01025001</t>
  </si>
  <si>
    <t>01011009</t>
  </si>
  <si>
    <t>01011008</t>
  </si>
  <si>
    <t>01011018</t>
  </si>
  <si>
    <t>01011001</t>
  </si>
  <si>
    <t>01011012</t>
  </si>
  <si>
    <t>01011016</t>
  </si>
  <si>
    <t>01011013</t>
  </si>
  <si>
    <t>01011005</t>
  </si>
  <si>
    <t>01011006</t>
  </si>
  <si>
    <t>01011002</t>
  </si>
  <si>
    <t>01011011</t>
  </si>
  <si>
    <t>01011003</t>
  </si>
  <si>
    <t>01011010</t>
  </si>
  <si>
    <t>01010005</t>
  </si>
  <si>
    <t>01011007</t>
  </si>
  <si>
    <t>01011004</t>
  </si>
  <si>
    <t>01011015</t>
  </si>
  <si>
    <t>01011014</t>
  </si>
  <si>
    <t>01011017</t>
  </si>
  <si>
    <t>01009006</t>
  </si>
  <si>
    <t>01002024</t>
  </si>
  <si>
    <t>01006003</t>
  </si>
  <si>
    <t>01006004</t>
  </si>
  <si>
    <t>01006006</t>
  </si>
  <si>
    <t>01006007</t>
  </si>
  <si>
    <t>01009009</t>
  </si>
  <si>
    <t>01006002</t>
  </si>
  <si>
    <t>01006001</t>
  </si>
  <si>
    <t>01005001</t>
  </si>
  <si>
    <t>01008002</t>
  </si>
  <si>
    <t>01008028</t>
  </si>
  <si>
    <t>01007009</t>
  </si>
  <si>
    <t>01005007</t>
  </si>
  <si>
    <t>01004004</t>
  </si>
  <si>
    <t>01004007</t>
  </si>
  <si>
    <t>01004002</t>
  </si>
  <si>
    <t>01009004</t>
  </si>
  <si>
    <t>01023003</t>
  </si>
  <si>
    <t>01009001</t>
  </si>
  <si>
    <t>01009003</t>
  </si>
  <si>
    <t>01013001</t>
  </si>
  <si>
    <t>01017003</t>
  </si>
  <si>
    <t>01017001</t>
  </si>
  <si>
    <t>Phòng CTCT-HSSV</t>
  </si>
  <si>
    <t>Phòng TB-VT</t>
  </si>
  <si>
    <t>Phòng TS-ĐT</t>
  </si>
  <si>
    <t>Tổ TT-PC</t>
  </si>
  <si>
    <t>TT Quan hệ doanh nghiệp</t>
  </si>
  <si>
    <t>TT Truyền thông - Thư viện</t>
  </si>
  <si>
    <t>Hồ Nhật Linh</t>
  </si>
  <si>
    <t>Nguyễn Thế Kiệt</t>
  </si>
  <si>
    <t>Phan Thanh Hoàng</t>
  </si>
  <si>
    <t>Hồ Văn Hóa</t>
  </si>
  <si>
    <t>Lâm Thị Phương Thùy</t>
  </si>
  <si>
    <t>Nguyễn Ngọc Trí</t>
  </si>
  <si>
    <t>Phan Văn Hòa</t>
  </si>
  <si>
    <t>Nguyễn Thị Thu Hà</t>
  </si>
  <si>
    <t>Vương Thanh Thủy</t>
  </si>
  <si>
    <t>Lê Quang Vinh</t>
  </si>
  <si>
    <t>Đinh Thị Thắng</t>
  </si>
  <si>
    <t>Huỳnh Thị Bích</t>
  </si>
  <si>
    <t>Trần Thị Ngọc Huyền</t>
  </si>
  <si>
    <t>Hồ Khắc Khuyên</t>
  </si>
  <si>
    <t>Phạm Huỳnh Kim Ngân</t>
  </si>
  <si>
    <t>Nguyễn Thanh Sơn</t>
  </si>
  <si>
    <t>01014011</t>
  </si>
  <si>
    <t>Hà Việt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</si>
</sst>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\$#,##0\ ;\(\$#,##0\)"/>
    <numFmt numFmtId="166" formatCode="#&quot;,&quot;##0\ &quot;DM&quot;;\-#&quot;,&quot;##0\ &quot;DM&quot;"/>
    <numFmt numFmtId="167" formatCode="0.000%"/>
    <numFmt numFmtId="168" formatCode="&quot;￥&quot;#&quot;,&quot;##0;&quot;￥&quot;\-#&quot;,&quot;##0"/>
    <numFmt numFmtId="169" formatCode="00.000"/>
    <numFmt numFmtId="170" formatCode="_-* #&quot;,&quot;##0_-;\-* #&quot;,&quot;##0_-;_-* &quot;-&quot;_-;_-@_-"/>
    <numFmt numFmtId="171" formatCode="_-&quot;$&quot;* #&quot;,&quot;##0_-;\-&quot;$&quot;* #&quot;,&quot;##0_-;_-&quot;$&quot;* &quot;-&quot;_-;_-@_-"/>
    <numFmt numFmtId="172" formatCode="&quot;$&quot;#&quot;,&quot;##0_);[Red]\(&quot;$&quot;#&quot;,&quot;##0\)"/>
    <numFmt numFmtId="173" formatCode="_-&quot;$&quot;* #&quot;,&quot;##0.00_-;\-&quot;$&quot;* #&quot;,&quot;##0.00_-;_-&quot;$&quot;* &quot;-&quot;??_-;_-@_-"/>
  </numFmts>
  <fonts count="25"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2"/>
      <color theme="1"/>
      <name val="Times New Roman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1" fillId="0" borderId="0"/>
    <xf numFmtId="0" fontId="3" fillId="0" borderId="0"/>
    <xf numFmtId="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10" fillId="0" borderId="2" applyNumberFormat="0" applyAlignment="0" applyProtection="0">
      <alignment horizontal="left" vertical="center"/>
    </xf>
    <xf numFmtId="0" fontId="10" fillId="0" borderId="3">
      <alignment horizontal="left" vertical="center"/>
    </xf>
    <xf numFmtId="49" fontId="11" fillId="0" borderId="1">
      <alignment vertical="center"/>
    </xf>
    <xf numFmtId="0" fontId="12" fillId="0" borderId="0" applyNumberFormat="0" applyFont="0" applyFill="0" applyAlignment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7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1" fontId="21" fillId="0" borderId="0" applyFont="0" applyFill="0" applyBorder="0" applyAlignment="0" applyProtection="0"/>
    <xf numFmtId="172" fontId="22" fillId="0" borderId="0" applyFont="0" applyFill="0" applyBorder="0" applyAlignment="0" applyProtection="0"/>
    <xf numFmtId="173" fontId="21" fillId="0" borderId="0" applyFont="0" applyFill="0" applyBorder="0" applyAlignment="0" applyProtection="0"/>
    <xf numFmtId="0" fontId="23" fillId="0" borderId="0"/>
  </cellStyleXfs>
  <cellXfs count="120">
    <xf numFmtId="0" fontId="0" fillId="0" borderId="0" xfId="0"/>
    <xf numFmtId="0" fontId="2" fillId="0" borderId="0" xfId="1" applyNumberFormat="1" applyFont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hidden="1"/>
    </xf>
    <xf numFmtId="0" fontId="5" fillId="0" borderId="1" xfId="1" applyFont="1" applyBorder="1" applyAlignment="1" applyProtection="1">
      <alignment horizontal="center" vertical="center" textRotation="90" wrapText="1"/>
      <protection hidden="1"/>
    </xf>
    <xf numFmtId="0" fontId="6" fillId="0" borderId="1" xfId="1" applyFont="1" applyBorder="1" applyAlignment="1" applyProtection="1">
      <alignment horizontal="center" vertical="center" textRotation="90" wrapText="1"/>
      <protection hidden="1"/>
    </xf>
    <xf numFmtId="0" fontId="6" fillId="0" borderId="1" xfId="1" applyFont="1" applyFill="1" applyBorder="1" applyAlignment="1" applyProtection="1">
      <alignment horizontal="center" vertical="center" textRotation="90" wrapText="1"/>
      <protection hidden="1"/>
    </xf>
    <xf numFmtId="0" fontId="5" fillId="0" borderId="0" xfId="1" applyNumberFormat="1" applyFont="1" applyProtection="1">
      <protection hidden="1"/>
    </xf>
    <xf numFmtId="0" fontId="5" fillId="0" borderId="0" xfId="1" applyFont="1" applyProtection="1">
      <protection hidden="1"/>
    </xf>
    <xf numFmtId="0" fontId="8" fillId="2" borderId="1" xfId="2" applyNumberFormat="1" applyFont="1" applyFill="1" applyBorder="1" applyAlignment="1" applyProtection="1">
      <alignment vertical="center"/>
      <protection hidden="1"/>
    </xf>
    <xf numFmtId="0" fontId="8" fillId="2" borderId="1" xfId="2" applyFont="1" applyFill="1" applyBorder="1" applyAlignment="1" applyProtection="1">
      <alignment vertical="center"/>
      <protection hidden="1"/>
    </xf>
    <xf numFmtId="0" fontId="4" fillId="2" borderId="1" xfId="2" applyFont="1" applyFill="1" applyBorder="1" applyAlignment="1" applyProtection="1">
      <alignment horizontal="center" vertical="center"/>
      <protection hidden="1"/>
    </xf>
    <xf numFmtId="0" fontId="7" fillId="0" borderId="1" xfId="1" applyFont="1" applyBorder="1" applyAlignment="1" applyProtection="1">
      <alignment vertical="center"/>
      <protection hidden="1"/>
    </xf>
    <xf numFmtId="164" fontId="2" fillId="0" borderId="1" xfId="1" applyNumberFormat="1" applyFont="1" applyBorder="1" applyAlignment="1" applyProtection="1">
      <alignment horizontal="center" vertical="center"/>
      <protection hidden="1"/>
    </xf>
    <xf numFmtId="0" fontId="2" fillId="0" borderId="1" xfId="1" applyNumberFormat="1" applyFont="1" applyBorder="1" applyAlignment="1" applyProtection="1">
      <alignment horizontal="center" vertical="center"/>
      <protection hidden="1"/>
    </xf>
    <xf numFmtId="0" fontId="7" fillId="0" borderId="0" xfId="1" applyNumberFormat="1" applyFont="1" applyProtection="1">
      <protection hidden="1"/>
    </xf>
    <xf numFmtId="0" fontId="7" fillId="0" borderId="0" xfId="1" applyFont="1" applyProtection="1">
      <protection hidden="1"/>
    </xf>
    <xf numFmtId="1" fontId="7" fillId="0" borderId="1" xfId="1" applyNumberFormat="1" applyFont="1" applyBorder="1" applyAlignment="1" applyProtection="1">
      <alignment wrapText="1"/>
      <protection locked="0"/>
    </xf>
    <xf numFmtId="0" fontId="7" fillId="0" borderId="1" xfId="1" applyFont="1" applyBorder="1" applyProtection="1">
      <protection hidden="1"/>
    </xf>
    <xf numFmtId="0" fontId="7" fillId="0" borderId="0" xfId="1" applyFont="1" applyAlignment="1" applyProtection="1">
      <alignment horizontal="center"/>
      <protection hidden="1"/>
    </xf>
    <xf numFmtId="0" fontId="7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1" xfId="0" applyNumberFormat="1" applyFont="1" applyBorder="1" applyAlignment="1" applyProtection="1">
      <alignment vertical="center" wrapText="1"/>
    </xf>
    <xf numFmtId="0" fontId="7" fillId="0" borderId="1" xfId="0" quotePrefix="1" applyFont="1" applyBorder="1" applyAlignment="1">
      <alignment vertical="center" wrapText="1"/>
    </xf>
    <xf numFmtId="0" fontId="7" fillId="0" borderId="1" xfId="0" applyFont="1" applyBorder="1"/>
    <xf numFmtId="0" fontId="7" fillId="3" borderId="1" xfId="0" quotePrefix="1" applyFont="1" applyFill="1" applyBorder="1" applyAlignment="1">
      <alignment vertical="center" wrapText="1"/>
    </xf>
    <xf numFmtId="0" fontId="7" fillId="3" borderId="1" xfId="0" applyFont="1" applyFill="1" applyBorder="1"/>
    <xf numFmtId="0" fontId="7" fillId="3" borderId="1" xfId="0" applyFont="1" applyFill="1" applyBorder="1" applyAlignment="1">
      <alignment vertical="center" wrapText="1"/>
    </xf>
    <xf numFmtId="0" fontId="7" fillId="0" borderId="1" xfId="0" applyNumberFormat="1" applyFont="1" applyBorder="1" applyAlignment="1" applyProtection="1">
      <alignment vertical="center" wrapText="1"/>
      <protection locked="0"/>
    </xf>
    <xf numFmtId="0" fontId="7" fillId="0" borderId="1" xfId="0" applyNumberFormat="1" applyFont="1" applyFill="1" applyBorder="1" applyAlignment="1" applyProtection="1">
      <alignment vertical="center" wrapText="1"/>
    </xf>
    <xf numFmtId="0" fontId="7" fillId="3" borderId="1" xfId="0" quotePrefix="1" applyFont="1" applyFill="1" applyBorder="1" applyAlignment="1" applyProtection="1">
      <alignment vertical="center" wrapText="1"/>
    </xf>
    <xf numFmtId="0" fontId="7" fillId="3" borderId="1" xfId="0" applyFont="1" applyFill="1" applyBorder="1" applyProtection="1"/>
    <xf numFmtId="0" fontId="7" fillId="3" borderId="1" xfId="0" applyFont="1" applyFill="1" applyBorder="1" applyAlignment="1" applyProtection="1">
      <alignment vertical="center" wrapText="1"/>
    </xf>
    <xf numFmtId="0" fontId="4" fillId="2" borderId="1" xfId="2" applyNumberFormat="1" applyFont="1" applyFill="1" applyBorder="1" applyAlignment="1" applyProtection="1">
      <alignment vertical="center"/>
      <protection hidden="1"/>
    </xf>
    <xf numFmtId="0" fontId="2" fillId="0" borderId="0" xfId="1" applyNumberFormat="1" applyFont="1" applyProtection="1">
      <protection hidden="1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 textRotation="90" wrapText="1"/>
      <protection locked="0"/>
    </xf>
    <xf numFmtId="0" fontId="6" fillId="0" borderId="1" xfId="1" applyFont="1" applyBorder="1" applyAlignment="1" applyProtection="1">
      <alignment horizontal="center" vertical="center" textRotation="90" wrapText="1"/>
      <protection locked="0"/>
    </xf>
    <xf numFmtId="0" fontId="6" fillId="0" borderId="1" xfId="1" applyFont="1" applyFill="1" applyBorder="1" applyAlignment="1" applyProtection="1">
      <alignment horizontal="center" vertical="center" textRotation="90" wrapText="1"/>
      <protection locked="0"/>
    </xf>
    <xf numFmtId="0" fontId="5" fillId="0" borderId="1" xfId="0" applyFont="1" applyBorder="1" applyAlignment="1" applyProtection="1">
      <alignment horizontal="center" vertical="center" textRotation="90" wrapText="1"/>
      <protection locked="0"/>
    </xf>
    <xf numFmtId="0" fontId="5" fillId="0" borderId="0" xfId="1" applyNumberFormat="1" applyFont="1" applyProtection="1">
      <protection locked="0"/>
    </xf>
    <xf numFmtId="0" fontId="5" fillId="0" borderId="0" xfId="1" applyFont="1" applyProtection="1">
      <protection locked="0"/>
    </xf>
    <xf numFmtId="0" fontId="7" fillId="0" borderId="1" xfId="0" quotePrefix="1" applyNumberFormat="1" applyFont="1" applyBorder="1" applyAlignment="1" applyProtection="1">
      <alignment vertical="center" wrapText="1"/>
      <protection locked="0"/>
    </xf>
    <xf numFmtId="0" fontId="7" fillId="0" borderId="0" xfId="1" applyNumberFormat="1" applyFont="1" applyProtection="1">
      <protection locked="0"/>
    </xf>
    <xf numFmtId="0" fontId="7" fillId="0" borderId="0" xfId="1" applyFont="1" applyProtection="1">
      <protection locked="0"/>
    </xf>
    <xf numFmtId="0" fontId="24" fillId="0" borderId="1" xfId="31" quotePrefix="1" applyFont="1" applyBorder="1" applyAlignment="1" applyProtection="1">
      <alignment vertical="center" wrapText="1"/>
      <protection locked="0"/>
    </xf>
    <xf numFmtId="0" fontId="24" fillId="0" borderId="1" xfId="31" applyFont="1" applyBorder="1" applyAlignment="1" applyProtection="1">
      <alignment vertical="center" wrapText="1"/>
      <protection locked="0"/>
    </xf>
    <xf numFmtId="0" fontId="7" fillId="0" borderId="1" xfId="1" applyFont="1" applyBorder="1" applyProtection="1">
      <protection locked="0"/>
    </xf>
    <xf numFmtId="0" fontId="7" fillId="0" borderId="0" xfId="1" applyFont="1" applyAlignment="1" applyProtection="1">
      <alignment horizontal="center"/>
      <protection locked="0"/>
    </xf>
    <xf numFmtId="0" fontId="2" fillId="0" borderId="0" xfId="1" applyNumberFormat="1" applyFont="1" applyProtection="1">
      <protection locked="0"/>
    </xf>
    <xf numFmtId="0" fontId="2" fillId="0" borderId="0" xfId="1" applyFont="1" applyProtection="1">
      <protection locked="0"/>
    </xf>
    <xf numFmtId="0" fontId="7" fillId="0" borderId="1" xfId="0" applyNumberFormat="1" applyFont="1" applyFill="1" applyBorder="1" applyAlignment="1" applyProtection="1">
      <alignment vertical="center" wrapText="1"/>
      <protection hidden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quotePrefix="1" applyFont="1" applyBorder="1" applyAlignment="1" applyProtection="1">
      <alignment vertical="center" wrapText="1"/>
      <protection locked="0"/>
    </xf>
    <xf numFmtId="0" fontId="7" fillId="0" borderId="1" xfId="0" applyFont="1" applyBorder="1" applyProtection="1"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7" fillId="3" borderId="1" xfId="0" quotePrefix="1" applyFont="1" applyFill="1" applyBorder="1" applyAlignment="1" applyProtection="1">
      <alignment vertical="center" wrapText="1"/>
      <protection locked="0"/>
    </xf>
    <xf numFmtId="0" fontId="7" fillId="3" borderId="1" xfId="0" applyFont="1" applyFill="1" applyBorder="1" applyProtection="1">
      <protection locked="0"/>
    </xf>
    <xf numFmtId="0" fontId="7" fillId="3" borderId="1" xfId="0" applyFont="1" applyFill="1" applyBorder="1" applyAlignment="1" applyProtection="1">
      <alignment vertical="center" wrapText="1"/>
      <protection locked="0"/>
    </xf>
    <xf numFmtId="0" fontId="2" fillId="0" borderId="0" xfId="1" applyFont="1" applyProtection="1">
      <protection hidden="1"/>
    </xf>
    <xf numFmtId="0" fontId="2" fillId="0" borderId="1" xfId="0" applyNumberFormat="1" applyFont="1" applyBorder="1" applyAlignment="1" applyProtection="1">
      <alignment horizontal="right" vertical="center"/>
      <protection hidden="1"/>
    </xf>
    <xf numFmtId="0" fontId="7" fillId="0" borderId="1" xfId="0" quotePrefix="1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Protection="1">
      <protection locked="0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7" fillId="0" borderId="1" xfId="0" quotePrefix="1" applyNumberFormat="1" applyFont="1" applyFill="1" applyBorder="1" applyAlignment="1" applyProtection="1">
      <alignment vertical="center" wrapText="1"/>
      <protection locked="0"/>
    </xf>
    <xf numFmtId="0" fontId="7" fillId="0" borderId="1" xfId="0" applyNumberFormat="1" applyFont="1" applyFill="1" applyBorder="1" applyAlignment="1" applyProtection="1">
      <alignment vertical="center"/>
      <protection locked="0"/>
    </xf>
    <xf numFmtId="0" fontId="7" fillId="0" borderId="1" xfId="0" applyNumberFormat="1" applyFont="1" applyFill="1" applyBorder="1" applyAlignment="1" applyProtection="1">
      <alignment vertical="center" wrapText="1"/>
      <protection locked="0"/>
    </xf>
    <xf numFmtId="0" fontId="5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6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6" fillId="0" borderId="1" xfId="1" applyNumberFormat="1" applyFont="1" applyFill="1" applyBorder="1" applyAlignment="1" applyProtection="1">
      <alignment horizontal="center" vertical="center" textRotation="90" wrapText="1"/>
      <protection locked="0"/>
    </xf>
    <xf numFmtId="0" fontId="5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7" fillId="0" borderId="1" xfId="0" applyNumberFormat="1" applyFont="1" applyBorder="1" applyProtection="1">
      <protection locked="0"/>
    </xf>
    <xf numFmtId="0" fontId="4" fillId="2" borderId="1" xfId="2" applyNumberFormat="1" applyFont="1" applyFill="1" applyBorder="1" applyAlignment="1" applyProtection="1">
      <alignment horizontal="center" vertical="center"/>
      <protection hidden="1"/>
    </xf>
    <xf numFmtId="0" fontId="7" fillId="0" borderId="1" xfId="1" applyNumberFormat="1" applyFont="1" applyBorder="1" applyAlignment="1" applyProtection="1">
      <alignment wrapText="1"/>
      <protection locked="0"/>
    </xf>
    <xf numFmtId="0" fontId="7" fillId="0" borderId="1" xfId="1" applyNumberFormat="1" applyFont="1" applyBorder="1" applyProtection="1">
      <protection locked="0"/>
    </xf>
    <xf numFmtId="0" fontId="7" fillId="0" borderId="0" xfId="1" applyNumberFormat="1" applyFont="1" applyAlignment="1" applyProtection="1">
      <alignment horizontal="center"/>
      <protection locked="0"/>
    </xf>
    <xf numFmtId="0" fontId="7" fillId="3" borderId="1" xfId="0" quotePrefix="1" applyNumberFormat="1" applyFont="1" applyFill="1" applyBorder="1" applyAlignment="1" applyProtection="1">
      <alignment vertical="center" wrapText="1"/>
      <protection locked="0"/>
    </xf>
    <xf numFmtId="0" fontId="7" fillId="3" borderId="1" xfId="0" applyNumberFormat="1" applyFont="1" applyFill="1" applyBorder="1" applyProtection="1">
      <protection locked="0"/>
    </xf>
    <xf numFmtId="0" fontId="7" fillId="3" borderId="1" xfId="0" applyNumberFormat="1" applyFont="1" applyFill="1" applyBorder="1" applyAlignment="1" applyProtection="1">
      <alignment vertical="center" wrapText="1"/>
      <protection locked="0"/>
    </xf>
    <xf numFmtId="0" fontId="7" fillId="0" borderId="1" xfId="0" quotePrefix="1" applyNumberFormat="1" applyFont="1" applyBorder="1" applyAlignment="1">
      <alignment vertical="center" wrapText="1"/>
    </xf>
    <xf numFmtId="0" fontId="7" fillId="0" borderId="1" xfId="0" applyNumberFormat="1" applyFont="1" applyBorder="1"/>
    <xf numFmtId="0" fontId="7" fillId="0" borderId="1" xfId="0" applyNumberFormat="1" applyFont="1" applyBorder="1" applyAlignment="1">
      <alignment vertical="center" wrapText="1"/>
    </xf>
    <xf numFmtId="0" fontId="5" fillId="0" borderId="1" xfId="1" applyNumberFormat="1" applyFont="1" applyBorder="1" applyAlignment="1" applyProtection="1">
      <alignment horizontal="center" vertical="center" textRotation="90" wrapText="1"/>
      <protection hidden="1"/>
    </xf>
    <xf numFmtId="0" fontId="6" fillId="0" borderId="1" xfId="1" applyNumberFormat="1" applyFont="1" applyBorder="1" applyAlignment="1" applyProtection="1">
      <alignment horizontal="center" vertical="center" textRotation="90" wrapText="1"/>
      <protection hidden="1"/>
    </xf>
    <xf numFmtId="0" fontId="6" fillId="0" borderId="1" xfId="1" applyNumberFormat="1" applyFont="1" applyFill="1" applyBorder="1" applyAlignment="1" applyProtection="1">
      <alignment horizontal="center" vertical="center" textRotation="90" wrapText="1"/>
      <protection hidden="1"/>
    </xf>
    <xf numFmtId="0" fontId="5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7" fillId="3" borderId="1" xfId="0" quotePrefix="1" applyNumberFormat="1" applyFont="1" applyFill="1" applyBorder="1" applyAlignment="1">
      <alignment vertical="center" wrapText="1"/>
    </xf>
    <xf numFmtId="0" fontId="7" fillId="3" borderId="1" xfId="0" applyNumberFormat="1" applyFont="1" applyFill="1" applyBorder="1"/>
    <xf numFmtId="0" fontId="7" fillId="3" borderId="1" xfId="0" applyNumberFormat="1" applyFont="1" applyFill="1" applyBorder="1" applyAlignment="1">
      <alignment vertical="center" wrapText="1"/>
    </xf>
    <xf numFmtId="0" fontId="24" fillId="0" borderId="1" xfId="31" quotePrefix="1" applyNumberFormat="1" applyFont="1" applyBorder="1" applyAlignment="1" applyProtection="1">
      <alignment vertical="center" wrapText="1"/>
      <protection locked="0"/>
    </xf>
    <xf numFmtId="0" fontId="24" fillId="0" borderId="1" xfId="31" applyNumberFormat="1" applyFont="1" applyBorder="1" applyAlignment="1" applyProtection="1">
      <alignment vertical="center" wrapText="1"/>
      <protection locked="0"/>
    </xf>
    <xf numFmtId="0" fontId="7" fillId="3" borderId="1" xfId="0" quotePrefix="1" applyNumberFormat="1" applyFont="1" applyFill="1" applyBorder="1" applyAlignment="1" applyProtection="1">
      <alignment vertical="center" wrapText="1"/>
    </xf>
    <xf numFmtId="0" fontId="7" fillId="3" borderId="1" xfId="0" applyNumberFormat="1" applyFont="1" applyFill="1" applyBorder="1" applyProtection="1"/>
    <xf numFmtId="0" fontId="7" fillId="3" borderId="1" xfId="0" applyNumberFormat="1" applyFont="1" applyFill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hidden="1"/>
    </xf>
    <xf numFmtId="0" fontId="7" fillId="0" borderId="1" xfId="1" applyNumberFormat="1" applyFont="1" applyBorder="1" applyProtection="1">
      <protection hidden="1"/>
    </xf>
    <xf numFmtId="0" fontId="7" fillId="0" borderId="1" xfId="1" applyNumberFormat="1" applyFont="1" applyBorder="1" applyAlignment="1" applyProtection="1">
      <alignment vertical="center"/>
      <protection hidden="1"/>
    </xf>
    <xf numFmtId="0" fontId="7" fillId="0" borderId="0" xfId="1" applyNumberFormat="1" applyFont="1" applyAlignment="1" applyProtection="1">
      <alignment horizontal="center"/>
      <protection hidden="1"/>
    </xf>
    <xf numFmtId="0" fontId="7" fillId="4" borderId="0" xfId="1" applyNumberFormat="1" applyFont="1" applyFill="1" applyProtection="1">
      <protection hidden="1"/>
    </xf>
    <xf numFmtId="0" fontId="7" fillId="4" borderId="0" xfId="1" applyNumberFormat="1" applyFont="1" applyFill="1" applyProtection="1">
      <protection locked="0"/>
    </xf>
    <xf numFmtId="0" fontId="2" fillId="0" borderId="1" xfId="1" applyNumberFormat="1" applyFont="1" applyBorder="1" applyAlignment="1" applyProtection="1">
      <alignment horizontal="center" vertical="center" wrapText="1"/>
      <protection hidden="1"/>
    </xf>
    <xf numFmtId="0" fontId="2" fillId="0" borderId="1" xfId="1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1" applyNumberFormat="1" applyFont="1" applyBorder="1" applyAlignment="1" applyProtection="1">
      <alignment horizontal="center" vertical="center"/>
      <protection hidden="1"/>
    </xf>
    <xf numFmtId="0" fontId="4" fillId="0" borderId="1" xfId="2" applyNumberFormat="1" applyFont="1" applyFill="1" applyBorder="1" applyAlignment="1" applyProtection="1">
      <alignment horizontal="center" vertical="center"/>
      <protection hidden="1"/>
    </xf>
    <xf numFmtId="0" fontId="2" fillId="0" borderId="1" xfId="1" applyFont="1" applyBorder="1" applyAlignment="1" applyProtection="1">
      <alignment horizontal="center" vertical="center" wrapText="1"/>
      <protection hidden="1"/>
    </xf>
    <xf numFmtId="0" fontId="2" fillId="0" borderId="1" xfId="1" applyFont="1" applyBorder="1" applyAlignment="1" applyProtection="1">
      <alignment horizontal="center" vertical="center" textRotation="90" wrapText="1"/>
      <protection hidden="1"/>
    </xf>
    <xf numFmtId="0" fontId="2" fillId="0" borderId="1" xfId="1" applyFont="1" applyBorder="1" applyAlignment="1" applyProtection="1">
      <alignment horizontal="center" vertical="center"/>
      <protection hidden="1"/>
    </xf>
    <xf numFmtId="0" fontId="4" fillId="0" borderId="1" xfId="2" applyFont="1" applyFill="1" applyBorder="1" applyAlignment="1" applyProtection="1">
      <alignment horizontal="center" vertical="center"/>
      <protection hidden="1"/>
    </xf>
    <xf numFmtId="0" fontId="2" fillId="0" borderId="1" xfId="1" applyFont="1" applyBorder="1" applyAlignment="1" applyProtection="1">
      <alignment horizontal="center" vertical="center" wrapText="1"/>
      <protection locked="0"/>
    </xf>
    <xf numFmtId="0" fontId="2" fillId="0" borderId="1" xfId="1" applyFont="1" applyBorder="1" applyAlignment="1" applyProtection="1">
      <alignment horizontal="center" vertical="center" textRotation="90" wrapText="1"/>
      <protection locked="0"/>
    </xf>
    <xf numFmtId="0" fontId="2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4" fillId="0" borderId="1" xfId="2" applyFont="1" applyFill="1" applyBorder="1" applyAlignment="1" applyProtection="1">
      <alignment horizontal="center" vertical="center"/>
      <protection locked="0"/>
    </xf>
    <xf numFmtId="0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1" xfId="1" applyNumberFormat="1" applyFont="1" applyBorder="1" applyAlignment="1" applyProtection="1">
      <alignment horizontal="center" vertical="center"/>
      <protection locked="0"/>
    </xf>
    <xf numFmtId="0" fontId="4" fillId="0" borderId="1" xfId="2" applyNumberFormat="1" applyFont="1" applyFill="1" applyBorder="1" applyAlignment="1" applyProtection="1">
      <alignment horizontal="center" vertical="center"/>
      <protection locked="0"/>
    </xf>
  </cellXfs>
  <cellStyles count="32">
    <cellStyle name="Comma0" xfId="3"/>
    <cellStyle name="Currency0" xfId="4"/>
    <cellStyle name="Date" xfId="5"/>
    <cellStyle name="Fixed" xfId="6"/>
    <cellStyle name="Header1" xfId="7"/>
    <cellStyle name="Header2" xfId="8"/>
    <cellStyle name="Hoa-Scholl" xfId="9"/>
    <cellStyle name="n" xfId="10"/>
    <cellStyle name="Normal" xfId="0" builtinId="0"/>
    <cellStyle name="Normal 2" xfId="1"/>
    <cellStyle name="Normal 6" xfId="31"/>
    <cellStyle name="Normal_THONG KE RA DE - COI THI - CHAM THI" xfId="2"/>
    <cellStyle name=" [0.00]_ Att. 1- Cover" xfId="11"/>
    <cellStyle name="_ Att. 1- Cover" xfId="12"/>
    <cellStyle name="?_ Att. 1- Cover" xfId="13"/>
    <cellStyle name="똿뗦먛귟 [0.00]_PRODUCT DETAIL Q1" xfId="14"/>
    <cellStyle name="똿뗦먛귟_PRODUCT DETAIL Q1" xfId="15"/>
    <cellStyle name="믅됞 [0.00]_PRODUCT DETAIL Q1" xfId="16"/>
    <cellStyle name="믅됞_PRODUCT DETAIL Q1" xfId="17"/>
    <cellStyle name="백분율_95" xfId="18"/>
    <cellStyle name="뷭?_BOOKSHIP" xfId="19"/>
    <cellStyle name="콤마 [0]_1202" xfId="20"/>
    <cellStyle name="콤마_1202" xfId="21"/>
    <cellStyle name="통화 [0]_1202" xfId="22"/>
    <cellStyle name="통화_1202" xfId="23"/>
    <cellStyle name="표준_(정보부문)월별인원계획" xfId="24"/>
    <cellStyle name="一般_99Q3647-ALL-CAS2" xfId="25"/>
    <cellStyle name="千分位[0]_Book1" xfId="26"/>
    <cellStyle name="千分位_99Q3647-ALL-CAS2" xfId="27"/>
    <cellStyle name="貨幣 [0]_Book1" xfId="28"/>
    <cellStyle name="貨幣[0]_BRE" xfId="29"/>
    <cellStyle name="貨幣_Book1" xfId="30"/>
  </cellStyles>
  <dxfs count="179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K1/TKKL%20COI%20CHAM%20THI%20HK1%20NH16-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K2/TKKL%20COI%20CHAM%20THI%20HK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"/>
      <sheetName val="TK COI THI TOT NGHIEP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/>
      <sheetData sheetId="5">
        <row r="1">
          <cell r="E1">
            <v>80</v>
          </cell>
          <cell r="F1">
            <v>2</v>
          </cell>
          <cell r="G1">
            <v>0</v>
          </cell>
          <cell r="H1">
            <v>0</v>
          </cell>
          <cell r="I1">
            <v>84</v>
          </cell>
          <cell r="J1">
            <v>189.19999999999993</v>
          </cell>
          <cell r="K1">
            <v>204</v>
          </cell>
          <cell r="L1">
            <v>0</v>
          </cell>
          <cell r="M1">
            <v>0</v>
          </cell>
          <cell r="N1">
            <v>393.19999999999993</v>
          </cell>
          <cell r="O1">
            <v>3592</v>
          </cell>
          <cell r="P1">
            <v>3592</v>
          </cell>
          <cell r="Q1">
            <v>3592</v>
          </cell>
          <cell r="R1">
            <v>179.6</v>
          </cell>
          <cell r="S1">
            <v>419</v>
          </cell>
          <cell r="T1">
            <v>320</v>
          </cell>
          <cell r="U1">
            <v>419</v>
          </cell>
          <cell r="V1">
            <v>32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F1">
            <v>7.1999999999999993</v>
          </cell>
          <cell r="AG1">
            <v>47.599999999999994</v>
          </cell>
          <cell r="AH1">
            <v>744.3</v>
          </cell>
        </row>
        <row r="2">
          <cell r="B2" t="str">
            <v>Mã
nhân sự</v>
          </cell>
          <cell r="C2" t="str">
            <v>Đơn vị</v>
          </cell>
          <cell r="D2" t="str">
            <v>HỌ VÀ TÊN GIẢNG VIÊN</v>
          </cell>
          <cell r="E2" t="str">
            <v>ĐỀ THI</v>
          </cell>
          <cell r="F2"/>
          <cell r="G2"/>
          <cell r="H2"/>
          <cell r="I2"/>
          <cell r="J2" t="str">
            <v>COI THI</v>
          </cell>
          <cell r="K2"/>
          <cell r="L2"/>
          <cell r="M2"/>
          <cell r="N2"/>
          <cell r="O2" t="str">
            <v>CHẤM THI KTHP</v>
          </cell>
          <cell r="P2"/>
          <cell r="Q2"/>
          <cell r="R2"/>
          <cell r="S2"/>
          <cell r="T2"/>
          <cell r="U2"/>
          <cell r="V2"/>
          <cell r="W2" t="str">
            <v>CHẤM THI TỐT NGHIỆP</v>
          </cell>
          <cell r="X2"/>
          <cell r="Y2"/>
          <cell r="Z2"/>
          <cell r="AA2"/>
          <cell r="AB2"/>
          <cell r="AC2"/>
          <cell r="AD2"/>
          <cell r="AE2"/>
          <cell r="AF2" t="str">
            <v>DỰ PHÒNG KỲ THI</v>
          </cell>
          <cell r="AG2" t="str">
            <v>GIÁM SÁT</v>
          </cell>
          <cell r="AH2" t="str">
            <v>TỔNG KHỐI LƯỢNG</v>
          </cell>
        </row>
        <row r="3">
          <cell r="B3"/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 t="str">
            <v>LÝ THUYẾT</v>
          </cell>
          <cell r="P3"/>
          <cell r="Q3"/>
          <cell r="R3"/>
          <cell r="S3" t="str">
            <v>TIỂU LUẬN</v>
          </cell>
          <cell r="T3"/>
          <cell r="U3"/>
          <cell r="V3"/>
          <cell r="W3" t="str">
            <v>LÝ THUYẾT</v>
          </cell>
          <cell r="X3"/>
          <cell r="Y3"/>
          <cell r="Z3" t="str">
            <v>T.HÀNH CHUNG</v>
          </cell>
          <cell r="AA3"/>
          <cell r="AB3"/>
          <cell r="AC3" t="str">
            <v>T.HÀNH RIÊNG</v>
          </cell>
          <cell r="AD3"/>
          <cell r="AE3"/>
          <cell r="AF3"/>
          <cell r="AG3"/>
          <cell r="AH3"/>
        </row>
        <row r="4">
          <cell r="B4"/>
          <cell r="C4"/>
          <cell r="D4"/>
          <cell r="E4" t="str">
            <v>SL ĐỀ LT KTHP</v>
          </cell>
          <cell r="F4" t="str">
            <v>SL ĐỀ TN KTHP</v>
          </cell>
          <cell r="G4" t="str">
            <v>SL ĐỀ LT TN</v>
          </cell>
          <cell r="H4" t="str">
            <v>SL ĐỀ TH TN</v>
          </cell>
          <cell r="I4" t="str">
            <v>KL SOẠN ĐỀ (tiết)</v>
          </cell>
          <cell r="J4" t="str">
            <v>KTHPLT COITHI 1</v>
          </cell>
          <cell r="K4" t="str">
            <v>KTHPLT COITHI 2</v>
          </cell>
          <cell r="L4" t="str">
            <v>ThiTN COITHI 1</v>
          </cell>
          <cell r="M4" t="str">
            <v>ThiTN COITHI 2</v>
          </cell>
          <cell r="N4" t="str">
            <v>KL COITHI (tiết)</v>
          </cell>
          <cell r="O4" t="str">
            <v>SL CHẤM LT 1</v>
          </cell>
          <cell r="P4" t="str">
            <v>SL CHẤM LT 2</v>
          </cell>
          <cell r="Q4" t="str">
            <v>SL CHẤM LT NGHĨA VỤ</v>
          </cell>
          <cell r="R4" t="str">
            <v>KL CHẤM LT (tiết)</v>
          </cell>
          <cell r="S4" t="str">
            <v>SL CHẤM TL 1</v>
          </cell>
          <cell r="T4" t="str">
            <v>SL CHẤM TL 2</v>
          </cell>
          <cell r="U4" t="str">
            <v>SL CHẤM TL NGHĨA VỤ</v>
          </cell>
          <cell r="V4" t="str">
            <v>KL CHẤM TL (tiết)</v>
          </cell>
          <cell r="W4" t="str">
            <v>SL BÀI LT CHẤM 1</v>
          </cell>
          <cell r="X4" t="str">
            <v>SL BÀI LT CHẤM 2</v>
          </cell>
          <cell r="Y4" t="str">
            <v>KL CHẤM LT (tiết)</v>
          </cell>
          <cell r="Z4" t="str">
            <v>SL BÀI TL CHẤM 1</v>
          </cell>
          <cell r="AA4" t="str">
            <v>SL BÀI TL CHẤM 2</v>
          </cell>
          <cell r="AB4" t="str">
            <v>KL CHẤM TL (tiết)</v>
          </cell>
          <cell r="AC4" t="str">
            <v>SL BÀI TL CHẤM 1</v>
          </cell>
          <cell r="AD4" t="str">
            <v>SL BÀI TL CHẤM 2</v>
          </cell>
          <cell r="AE4" t="str">
            <v>KL CHẤM TL (tiết)</v>
          </cell>
          <cell r="AF4"/>
          <cell r="AG4"/>
          <cell r="AH4"/>
        </row>
        <row r="5">
          <cell r="B5" t="str">
            <v>01002001</v>
          </cell>
          <cell r="C5" t="str">
            <v>Ban Giám hiệu</v>
          </cell>
          <cell r="D5" t="str">
            <v>Đinh Hồng Minh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</row>
        <row r="6">
          <cell r="B6" t="str">
            <v>01001006</v>
          </cell>
          <cell r="C6" t="str">
            <v>Ban Giám hiệu</v>
          </cell>
          <cell r="D6" t="str">
            <v>Đinh Văn Đệ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187</v>
          </cell>
          <cell r="R6">
            <v>-9.35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-9.4</v>
          </cell>
        </row>
        <row r="7">
          <cell r="B7" t="str">
            <v>01001003</v>
          </cell>
          <cell r="C7" t="str">
            <v>Ban Giám hiệu</v>
          </cell>
          <cell r="D7" t="str">
            <v>Nguyễn Văn Dũng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</row>
        <row r="8">
          <cell r="B8" t="str">
            <v>01001001</v>
          </cell>
          <cell r="C8" t="str">
            <v>Ban Giám hiệu</v>
          </cell>
          <cell r="D8" t="str">
            <v>Phạm Hữu Lộc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</row>
        <row r="9">
          <cell r="B9" t="str">
            <v>01012023</v>
          </cell>
          <cell r="C9" t="str">
            <v>Khoa CN Cơ khí</v>
          </cell>
          <cell r="D9" t="str">
            <v>Bùi Anh Tuấn</v>
          </cell>
          <cell r="E9">
            <v>11</v>
          </cell>
          <cell r="F9">
            <v>0</v>
          </cell>
          <cell r="G9">
            <v>0</v>
          </cell>
          <cell r="H9">
            <v>0</v>
          </cell>
          <cell r="I9">
            <v>11</v>
          </cell>
          <cell r="J9">
            <v>9.6000000000000014</v>
          </cell>
          <cell r="K9">
            <v>7.2000000000000011</v>
          </cell>
          <cell r="L9">
            <v>0</v>
          </cell>
          <cell r="M9">
            <v>0</v>
          </cell>
          <cell r="N9">
            <v>16.800000000000004</v>
          </cell>
          <cell r="O9">
            <v>158</v>
          </cell>
          <cell r="P9">
            <v>31</v>
          </cell>
          <cell r="Q9">
            <v>178</v>
          </cell>
          <cell r="R9">
            <v>0.55000000000000004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2.4</v>
          </cell>
          <cell r="AH9">
            <v>30.8</v>
          </cell>
        </row>
        <row r="10">
          <cell r="B10" t="str">
            <v>01012003</v>
          </cell>
          <cell r="C10" t="str">
            <v>Khoa CN Cơ khí</v>
          </cell>
          <cell r="D10" t="str">
            <v>Chung Trần Thế Vinh</v>
          </cell>
          <cell r="E10">
            <v>2</v>
          </cell>
          <cell r="F10">
            <v>0</v>
          </cell>
          <cell r="G10">
            <v>0</v>
          </cell>
          <cell r="H10">
            <v>0</v>
          </cell>
          <cell r="I10">
            <v>2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16</v>
          </cell>
          <cell r="P10">
            <v>118</v>
          </cell>
          <cell r="Q10">
            <v>45</v>
          </cell>
          <cell r="R10">
            <v>4.45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26.4</v>
          </cell>
          <cell r="AH10">
            <v>32.9</v>
          </cell>
        </row>
        <row r="11">
          <cell r="B11" t="str">
            <v>01012005</v>
          </cell>
          <cell r="C11" t="str">
            <v>Khoa CN Cơ khí</v>
          </cell>
          <cell r="D11" t="str">
            <v>Đỗ Thị Phương Khanh</v>
          </cell>
          <cell r="E11">
            <v>0</v>
          </cell>
          <cell r="F11">
            <v>4</v>
          </cell>
          <cell r="G11">
            <v>0</v>
          </cell>
          <cell r="H11">
            <v>0</v>
          </cell>
          <cell r="I11">
            <v>8</v>
          </cell>
          <cell r="J11">
            <v>12.8</v>
          </cell>
          <cell r="K11">
            <v>3.5999999999999996</v>
          </cell>
          <cell r="L11">
            <v>0</v>
          </cell>
          <cell r="M11">
            <v>0</v>
          </cell>
          <cell r="N11">
            <v>16.399999999999999</v>
          </cell>
          <cell r="O11">
            <v>80</v>
          </cell>
          <cell r="P11">
            <v>71</v>
          </cell>
          <cell r="Q11">
            <v>22</v>
          </cell>
          <cell r="R11">
            <v>6.45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2.4</v>
          </cell>
          <cell r="AH11">
            <v>33.299999999999997</v>
          </cell>
        </row>
        <row r="12">
          <cell r="B12" t="str">
            <v>01012014</v>
          </cell>
          <cell r="C12" t="str">
            <v>Khoa CN Cơ khí</v>
          </cell>
          <cell r="D12" t="str">
            <v>Dương Minh Chung</v>
          </cell>
          <cell r="E12">
            <v>4</v>
          </cell>
          <cell r="F12">
            <v>0</v>
          </cell>
          <cell r="G12">
            <v>0</v>
          </cell>
          <cell r="H12">
            <v>0</v>
          </cell>
          <cell r="I12">
            <v>4</v>
          </cell>
          <cell r="J12">
            <v>10.799999999999999</v>
          </cell>
          <cell r="K12">
            <v>0</v>
          </cell>
          <cell r="L12">
            <v>0</v>
          </cell>
          <cell r="M12">
            <v>0</v>
          </cell>
          <cell r="N12">
            <v>10.799999999999999</v>
          </cell>
          <cell r="O12">
            <v>93</v>
          </cell>
          <cell r="P12">
            <v>65</v>
          </cell>
          <cell r="Q12">
            <v>40</v>
          </cell>
          <cell r="R12">
            <v>5.9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20.7</v>
          </cell>
        </row>
        <row r="13">
          <cell r="B13" t="str">
            <v>01012028</v>
          </cell>
          <cell r="C13" t="str">
            <v>Khoa CN Cơ khí</v>
          </cell>
          <cell r="D13" t="str">
            <v>Dương Thị Hồng</v>
          </cell>
          <cell r="E13">
            <v>10</v>
          </cell>
          <cell r="F13">
            <v>0</v>
          </cell>
          <cell r="G13">
            <v>0</v>
          </cell>
          <cell r="H13">
            <v>0</v>
          </cell>
          <cell r="I13">
            <v>10</v>
          </cell>
          <cell r="J13">
            <v>3.5999999999999996</v>
          </cell>
          <cell r="K13">
            <v>0</v>
          </cell>
          <cell r="L13">
            <v>0</v>
          </cell>
          <cell r="M13">
            <v>0</v>
          </cell>
          <cell r="N13">
            <v>3.5999999999999996</v>
          </cell>
          <cell r="O13">
            <v>489</v>
          </cell>
          <cell r="P13">
            <v>529</v>
          </cell>
          <cell r="Q13">
            <v>515</v>
          </cell>
          <cell r="R13">
            <v>25.15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38.799999999999997</v>
          </cell>
        </row>
        <row r="14">
          <cell r="B14" t="str">
            <v>01012027</v>
          </cell>
          <cell r="C14" t="str">
            <v>Khoa CN Cơ khí</v>
          </cell>
          <cell r="D14" t="str">
            <v>Giáp Đức Nhận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</row>
        <row r="15">
          <cell r="B15" t="str">
            <v>01012016</v>
          </cell>
          <cell r="C15" t="str">
            <v>Khoa CN Cơ khí</v>
          </cell>
          <cell r="D15" t="str">
            <v>Lư Thị Yến Vũ</v>
          </cell>
          <cell r="E15">
            <v>4</v>
          </cell>
          <cell r="F15">
            <v>3</v>
          </cell>
          <cell r="G15">
            <v>0</v>
          </cell>
          <cell r="H15">
            <v>0</v>
          </cell>
          <cell r="I15">
            <v>10</v>
          </cell>
          <cell r="J15">
            <v>0</v>
          </cell>
          <cell r="K15">
            <v>14.8</v>
          </cell>
          <cell r="L15">
            <v>0</v>
          </cell>
          <cell r="M15">
            <v>0</v>
          </cell>
          <cell r="N15">
            <v>14.8</v>
          </cell>
          <cell r="O15">
            <v>114</v>
          </cell>
          <cell r="P15">
            <v>187</v>
          </cell>
          <cell r="Q15">
            <v>152</v>
          </cell>
          <cell r="R15">
            <v>7.45</v>
          </cell>
          <cell r="S15">
            <v>181</v>
          </cell>
          <cell r="T15">
            <v>201</v>
          </cell>
          <cell r="U15">
            <v>181</v>
          </cell>
          <cell r="V15">
            <v>20.100000000000001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1.6</v>
          </cell>
          <cell r="AH15">
            <v>54</v>
          </cell>
        </row>
        <row r="16">
          <cell r="B16" t="str">
            <v>01012024</v>
          </cell>
          <cell r="C16" t="str">
            <v>Khoa CN Cơ khí</v>
          </cell>
          <cell r="D16" t="str">
            <v>Nguyễn Chí Ngãi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29</v>
          </cell>
          <cell r="P16">
            <v>0</v>
          </cell>
          <cell r="Q16">
            <v>53</v>
          </cell>
          <cell r="R16">
            <v>-1.2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-1.2</v>
          </cell>
        </row>
        <row r="17">
          <cell r="B17" t="str">
            <v>01012022</v>
          </cell>
          <cell r="C17" t="str">
            <v>Khoa CN Cơ khí</v>
          </cell>
          <cell r="D17" t="str">
            <v>Nguyễn Duy Hải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8.4</v>
          </cell>
          <cell r="K17">
            <v>2.4</v>
          </cell>
          <cell r="L17">
            <v>0</v>
          </cell>
          <cell r="M17">
            <v>0</v>
          </cell>
          <cell r="N17">
            <v>10.8</v>
          </cell>
          <cell r="O17">
            <v>63</v>
          </cell>
          <cell r="P17">
            <v>119</v>
          </cell>
          <cell r="Q17">
            <v>132</v>
          </cell>
          <cell r="R17">
            <v>2.5</v>
          </cell>
          <cell r="S17">
            <v>0</v>
          </cell>
          <cell r="T17">
            <v>47</v>
          </cell>
          <cell r="U17">
            <v>0</v>
          </cell>
          <cell r="V17">
            <v>4.7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8.8000000000000007</v>
          </cell>
          <cell r="AH17">
            <v>26.8</v>
          </cell>
        </row>
        <row r="18">
          <cell r="B18" t="str">
            <v>01012017</v>
          </cell>
          <cell r="C18" t="str">
            <v>Khoa CN Cơ khí</v>
          </cell>
          <cell r="D18" t="str">
            <v>Nguyễn Ngọc Quỳnh(CK)</v>
          </cell>
          <cell r="E18">
            <v>4</v>
          </cell>
          <cell r="F18">
            <v>0</v>
          </cell>
          <cell r="G18">
            <v>0</v>
          </cell>
          <cell r="H18">
            <v>0</v>
          </cell>
          <cell r="I18">
            <v>4</v>
          </cell>
          <cell r="J18">
            <v>7.6</v>
          </cell>
          <cell r="K18">
            <v>9.1999999999999993</v>
          </cell>
          <cell r="L18">
            <v>0</v>
          </cell>
          <cell r="M18">
            <v>0</v>
          </cell>
          <cell r="N18">
            <v>16.799999999999997</v>
          </cell>
          <cell r="O18">
            <v>177</v>
          </cell>
          <cell r="P18">
            <v>45</v>
          </cell>
          <cell r="Q18">
            <v>60</v>
          </cell>
          <cell r="R18">
            <v>8.1</v>
          </cell>
          <cell r="S18">
            <v>113</v>
          </cell>
          <cell r="T18">
            <v>139</v>
          </cell>
          <cell r="U18">
            <v>113</v>
          </cell>
          <cell r="V18">
            <v>13.9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42.8</v>
          </cell>
        </row>
        <row r="19">
          <cell r="B19" t="str">
            <v>01012002</v>
          </cell>
          <cell r="C19" t="str">
            <v>Khoa CN Cơ khí</v>
          </cell>
          <cell r="D19" t="str">
            <v>Nguyễn Tam Cương</v>
          </cell>
          <cell r="E19">
            <v>2</v>
          </cell>
          <cell r="F19">
            <v>0</v>
          </cell>
          <cell r="G19">
            <v>0</v>
          </cell>
          <cell r="H19">
            <v>0</v>
          </cell>
          <cell r="I19">
            <v>2</v>
          </cell>
          <cell r="J19">
            <v>10</v>
          </cell>
          <cell r="K19">
            <v>0</v>
          </cell>
          <cell r="L19">
            <v>0</v>
          </cell>
          <cell r="M19">
            <v>0</v>
          </cell>
          <cell r="N19">
            <v>10</v>
          </cell>
          <cell r="O19">
            <v>40</v>
          </cell>
          <cell r="P19">
            <v>68</v>
          </cell>
          <cell r="Q19">
            <v>51</v>
          </cell>
          <cell r="R19">
            <v>2.85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14.9</v>
          </cell>
        </row>
        <row r="20">
          <cell r="B20" t="str">
            <v>01012018</v>
          </cell>
          <cell r="C20" t="str">
            <v>Khoa CN Cơ khí</v>
          </cell>
          <cell r="D20" t="str">
            <v>Nguyễn Thành Long</v>
          </cell>
          <cell r="E20">
            <v>0</v>
          </cell>
          <cell r="F20">
            <v>2</v>
          </cell>
          <cell r="G20">
            <v>0</v>
          </cell>
          <cell r="H20">
            <v>0</v>
          </cell>
          <cell r="I20">
            <v>4</v>
          </cell>
          <cell r="J20">
            <v>14.399999999999999</v>
          </cell>
          <cell r="K20">
            <v>2.4</v>
          </cell>
          <cell r="L20">
            <v>0</v>
          </cell>
          <cell r="M20">
            <v>0</v>
          </cell>
          <cell r="N20">
            <v>16.799999999999997</v>
          </cell>
          <cell r="O20">
            <v>0</v>
          </cell>
          <cell r="P20">
            <v>32</v>
          </cell>
          <cell r="Q20">
            <v>0</v>
          </cell>
          <cell r="R20">
            <v>1.6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22.4</v>
          </cell>
        </row>
        <row r="21">
          <cell r="B21" t="str">
            <v>01012011</v>
          </cell>
          <cell r="C21" t="str">
            <v>Khoa CN Cơ khí</v>
          </cell>
          <cell r="D21" t="str">
            <v>Nguyễn Thanh Vĩnh Phúc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1.2</v>
          </cell>
          <cell r="K21">
            <v>15.599999999999996</v>
          </cell>
          <cell r="L21">
            <v>0</v>
          </cell>
          <cell r="M21">
            <v>0</v>
          </cell>
          <cell r="N21">
            <v>16.799999999999997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16.8</v>
          </cell>
        </row>
        <row r="22">
          <cell r="B22" t="str">
            <v>01012015</v>
          </cell>
          <cell r="C22" t="str">
            <v>Khoa CN Cơ khí</v>
          </cell>
          <cell r="D22" t="str">
            <v>Nguyễn Thanh Vũ</v>
          </cell>
          <cell r="E22">
            <v>2</v>
          </cell>
          <cell r="F22">
            <v>0</v>
          </cell>
          <cell r="G22">
            <v>0</v>
          </cell>
          <cell r="H22">
            <v>0</v>
          </cell>
          <cell r="I22">
            <v>2</v>
          </cell>
          <cell r="J22">
            <v>17.999999999999996</v>
          </cell>
          <cell r="K22">
            <v>0</v>
          </cell>
          <cell r="L22">
            <v>0</v>
          </cell>
          <cell r="M22">
            <v>0</v>
          </cell>
          <cell r="N22">
            <v>17.999999999999996</v>
          </cell>
          <cell r="O22">
            <v>622</v>
          </cell>
          <cell r="P22">
            <v>623</v>
          </cell>
          <cell r="Q22">
            <v>425</v>
          </cell>
          <cell r="R22">
            <v>41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61</v>
          </cell>
        </row>
        <row r="23">
          <cell r="B23" t="str">
            <v>01012019</v>
          </cell>
          <cell r="C23" t="str">
            <v>Khoa CN Cơ khí</v>
          </cell>
          <cell r="D23" t="str">
            <v>Nguyễn Tiến Dũng</v>
          </cell>
          <cell r="E23">
            <v>4</v>
          </cell>
          <cell r="F23">
            <v>0</v>
          </cell>
          <cell r="G23">
            <v>0</v>
          </cell>
          <cell r="H23">
            <v>0</v>
          </cell>
          <cell r="I23">
            <v>4</v>
          </cell>
          <cell r="J23">
            <v>11.2</v>
          </cell>
          <cell r="K23">
            <v>8.4</v>
          </cell>
          <cell r="L23">
            <v>0</v>
          </cell>
          <cell r="M23">
            <v>0</v>
          </cell>
          <cell r="N23">
            <v>19.600000000000001</v>
          </cell>
          <cell r="O23">
            <v>121</v>
          </cell>
          <cell r="P23">
            <v>40</v>
          </cell>
          <cell r="Q23">
            <v>110</v>
          </cell>
          <cell r="R23">
            <v>2.5499999999999998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26.2</v>
          </cell>
        </row>
        <row r="24">
          <cell r="B24" t="str">
            <v>01012001</v>
          </cell>
          <cell r="C24" t="str">
            <v>Khoa CN Cơ khí</v>
          </cell>
          <cell r="D24" t="str">
            <v>Nguyễn Tiến Nhân</v>
          </cell>
          <cell r="E24">
            <v>9</v>
          </cell>
          <cell r="F24">
            <v>0</v>
          </cell>
          <cell r="G24">
            <v>0</v>
          </cell>
          <cell r="H24">
            <v>0</v>
          </cell>
          <cell r="I24">
            <v>9</v>
          </cell>
          <cell r="J24">
            <v>9.6</v>
          </cell>
          <cell r="K24">
            <v>7.2000000000000011</v>
          </cell>
          <cell r="L24">
            <v>0</v>
          </cell>
          <cell r="M24">
            <v>0</v>
          </cell>
          <cell r="N24">
            <v>16.8</v>
          </cell>
          <cell r="O24">
            <v>114</v>
          </cell>
          <cell r="P24">
            <v>61</v>
          </cell>
          <cell r="Q24">
            <v>137</v>
          </cell>
          <cell r="R24">
            <v>1.9</v>
          </cell>
          <cell r="S24">
            <v>0</v>
          </cell>
          <cell r="T24">
            <v>20</v>
          </cell>
          <cell r="U24">
            <v>0</v>
          </cell>
          <cell r="V24">
            <v>2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2.4</v>
          </cell>
          <cell r="AH24">
            <v>32.1</v>
          </cell>
        </row>
        <row r="25">
          <cell r="B25" t="str">
            <v>01012012</v>
          </cell>
          <cell r="C25" t="str">
            <v>Khoa CN Cơ khí</v>
          </cell>
          <cell r="D25" t="str">
            <v>Phan Thị Xuân Trang</v>
          </cell>
          <cell r="E25">
            <v>8</v>
          </cell>
          <cell r="F25">
            <v>0</v>
          </cell>
          <cell r="G25">
            <v>0</v>
          </cell>
          <cell r="H25">
            <v>0</v>
          </cell>
          <cell r="I25">
            <v>8</v>
          </cell>
          <cell r="J25">
            <v>7.1999999999999993</v>
          </cell>
          <cell r="K25">
            <v>6</v>
          </cell>
          <cell r="L25">
            <v>0</v>
          </cell>
          <cell r="M25">
            <v>0</v>
          </cell>
          <cell r="N25">
            <v>13.2</v>
          </cell>
          <cell r="O25">
            <v>498</v>
          </cell>
          <cell r="P25">
            <v>570</v>
          </cell>
          <cell r="Q25">
            <v>506</v>
          </cell>
          <cell r="R25">
            <v>28.1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1.2</v>
          </cell>
          <cell r="AG25">
            <v>0</v>
          </cell>
          <cell r="AH25">
            <v>50.5</v>
          </cell>
        </row>
        <row r="26">
          <cell r="B26" t="str">
            <v>01012004</v>
          </cell>
          <cell r="C26" t="str">
            <v>Khoa CN Cơ khí</v>
          </cell>
          <cell r="D26" t="str">
            <v>Phan Văn Thành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6</v>
          </cell>
          <cell r="K26">
            <v>3.5999999999999996</v>
          </cell>
          <cell r="L26">
            <v>0</v>
          </cell>
          <cell r="M26">
            <v>0</v>
          </cell>
          <cell r="N26">
            <v>9.6</v>
          </cell>
          <cell r="O26">
            <v>200</v>
          </cell>
          <cell r="P26">
            <v>127</v>
          </cell>
          <cell r="Q26">
            <v>115</v>
          </cell>
          <cell r="R26">
            <v>10.6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20.2</v>
          </cell>
        </row>
        <row r="27">
          <cell r="B27" t="str">
            <v>01012008</v>
          </cell>
          <cell r="C27" t="str">
            <v>Khoa CN Cơ khí</v>
          </cell>
          <cell r="D27" t="str">
            <v>Trần Đình Khải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4.8</v>
          </cell>
          <cell r="K27">
            <v>3.5999999999999996</v>
          </cell>
          <cell r="L27">
            <v>0</v>
          </cell>
          <cell r="M27">
            <v>0</v>
          </cell>
          <cell r="N27">
            <v>8.3999999999999986</v>
          </cell>
          <cell r="O27">
            <v>141</v>
          </cell>
          <cell r="P27">
            <v>134</v>
          </cell>
          <cell r="Q27">
            <v>107</v>
          </cell>
          <cell r="R27">
            <v>8.4</v>
          </cell>
          <cell r="S27">
            <v>101</v>
          </cell>
          <cell r="T27">
            <v>0</v>
          </cell>
          <cell r="U27">
            <v>101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16.8</v>
          </cell>
        </row>
        <row r="28">
          <cell r="B28" t="str">
            <v>01012020</v>
          </cell>
          <cell r="C28" t="str">
            <v>Khoa CN Cơ khí</v>
          </cell>
          <cell r="D28" t="str">
            <v>Trần Minh Thông</v>
          </cell>
          <cell r="E28">
            <v>6</v>
          </cell>
          <cell r="F28">
            <v>0</v>
          </cell>
          <cell r="G28">
            <v>0</v>
          </cell>
          <cell r="H28">
            <v>0</v>
          </cell>
          <cell r="I28">
            <v>6</v>
          </cell>
          <cell r="J28">
            <v>3.5999999999999996</v>
          </cell>
          <cell r="K28">
            <v>6.4</v>
          </cell>
          <cell r="L28">
            <v>0</v>
          </cell>
          <cell r="M28">
            <v>0</v>
          </cell>
          <cell r="N28">
            <v>10</v>
          </cell>
          <cell r="O28">
            <v>217</v>
          </cell>
          <cell r="P28">
            <v>270</v>
          </cell>
          <cell r="Q28">
            <v>329</v>
          </cell>
          <cell r="R28">
            <v>7.9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1.2</v>
          </cell>
          <cell r="AG28">
            <v>0</v>
          </cell>
          <cell r="AH28">
            <v>25.1</v>
          </cell>
        </row>
        <row r="29">
          <cell r="B29" t="str">
            <v>01012021</v>
          </cell>
          <cell r="C29" t="str">
            <v>Khoa CN Cơ khí</v>
          </cell>
          <cell r="D29" t="str">
            <v>Trần Thị Hương</v>
          </cell>
          <cell r="E29">
            <v>0</v>
          </cell>
          <cell r="F29">
            <v>6</v>
          </cell>
          <cell r="G29">
            <v>0</v>
          </cell>
          <cell r="H29">
            <v>0</v>
          </cell>
          <cell r="I29">
            <v>12</v>
          </cell>
          <cell r="J29">
            <v>1.2</v>
          </cell>
          <cell r="K29">
            <v>1.2</v>
          </cell>
          <cell r="L29">
            <v>0</v>
          </cell>
          <cell r="M29">
            <v>0</v>
          </cell>
          <cell r="N29">
            <v>2.4</v>
          </cell>
          <cell r="O29">
            <v>0</v>
          </cell>
          <cell r="P29">
            <v>28</v>
          </cell>
          <cell r="Q29">
            <v>0</v>
          </cell>
          <cell r="R29">
            <v>1.4</v>
          </cell>
          <cell r="S29">
            <v>173</v>
          </cell>
          <cell r="T29">
            <v>183</v>
          </cell>
          <cell r="U29">
            <v>173</v>
          </cell>
          <cell r="V29">
            <v>18.3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34.1</v>
          </cell>
        </row>
        <row r="30">
          <cell r="B30" t="str">
            <v>01012006</v>
          </cell>
          <cell r="C30" t="str">
            <v>Khoa CN Cơ khí</v>
          </cell>
          <cell r="D30" t="str">
            <v>Trương Thị Phương Hồng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11.600000000000001</v>
          </cell>
          <cell r="K30">
            <v>3.5999999999999996</v>
          </cell>
          <cell r="L30">
            <v>0</v>
          </cell>
          <cell r="M30">
            <v>0</v>
          </cell>
          <cell r="N30">
            <v>15.200000000000001</v>
          </cell>
          <cell r="O30">
            <v>61</v>
          </cell>
          <cell r="P30">
            <v>96</v>
          </cell>
          <cell r="Q30">
            <v>38</v>
          </cell>
          <cell r="R30">
            <v>5.95</v>
          </cell>
          <cell r="S30">
            <v>293</v>
          </cell>
          <cell r="T30">
            <v>269</v>
          </cell>
          <cell r="U30">
            <v>293</v>
          </cell>
          <cell r="V30">
            <v>26.9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48.1</v>
          </cell>
        </row>
        <row r="31">
          <cell r="B31" t="str">
            <v>01017002</v>
          </cell>
          <cell r="C31" t="str">
            <v>Khoa CN Cơ khí</v>
          </cell>
          <cell r="D31" t="str">
            <v>Võ Minh Quang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1.6</v>
          </cell>
          <cell r="L31">
            <v>0</v>
          </cell>
          <cell r="M31">
            <v>0</v>
          </cell>
          <cell r="N31">
            <v>1.6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1.2</v>
          </cell>
          <cell r="AG31">
            <v>12.4</v>
          </cell>
          <cell r="AH31">
            <v>15.2</v>
          </cell>
        </row>
        <row r="32">
          <cell r="B32" t="str">
            <v>01023004</v>
          </cell>
          <cell r="C32" t="str">
            <v>Khoa CN Cơ khí</v>
          </cell>
          <cell r="D32" t="str">
            <v>Võ Thị Lệ Trân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8</v>
          </cell>
          <cell r="L32">
            <v>0</v>
          </cell>
          <cell r="M32">
            <v>0</v>
          </cell>
          <cell r="N32">
            <v>8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8</v>
          </cell>
        </row>
        <row r="33">
          <cell r="B33" t="str">
            <v>01012009</v>
          </cell>
          <cell r="C33" t="str">
            <v>Khoa CN Cơ khí</v>
          </cell>
          <cell r="D33" t="str">
            <v>Võ Thúy Phương</v>
          </cell>
          <cell r="E33">
            <v>2</v>
          </cell>
          <cell r="F33">
            <v>0</v>
          </cell>
          <cell r="G33">
            <v>0</v>
          </cell>
          <cell r="H33">
            <v>0</v>
          </cell>
          <cell r="I33">
            <v>2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71</v>
          </cell>
          <cell r="P33">
            <v>0</v>
          </cell>
          <cell r="Q33">
            <v>71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2</v>
          </cell>
        </row>
        <row r="34">
          <cell r="B34" t="str">
            <v>01012013</v>
          </cell>
          <cell r="C34" t="str">
            <v>Khoa CN Cơ khí</v>
          </cell>
          <cell r="D34" t="str">
            <v>Vũ Đức Pháp</v>
          </cell>
          <cell r="E34">
            <v>2</v>
          </cell>
          <cell r="F34">
            <v>0</v>
          </cell>
          <cell r="G34">
            <v>0</v>
          </cell>
          <cell r="H34">
            <v>0</v>
          </cell>
          <cell r="I34">
            <v>2</v>
          </cell>
          <cell r="J34">
            <v>8.4</v>
          </cell>
          <cell r="K34">
            <v>3.5999999999999996</v>
          </cell>
          <cell r="L34">
            <v>0</v>
          </cell>
          <cell r="M34">
            <v>0</v>
          </cell>
          <cell r="N34">
            <v>12</v>
          </cell>
          <cell r="O34">
            <v>171</v>
          </cell>
          <cell r="P34">
            <v>234</v>
          </cell>
          <cell r="Q34">
            <v>71</v>
          </cell>
          <cell r="R34">
            <v>16.7</v>
          </cell>
          <cell r="S34">
            <v>0</v>
          </cell>
          <cell r="T34">
            <v>101</v>
          </cell>
          <cell r="U34">
            <v>0</v>
          </cell>
          <cell r="V34">
            <v>10.1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40.799999999999997</v>
          </cell>
        </row>
        <row r="35">
          <cell r="B35" t="str">
            <v>01012007</v>
          </cell>
          <cell r="C35" t="str">
            <v>Khoa CN Cơ khí</v>
          </cell>
          <cell r="D35" t="str">
            <v>Vũ Quang Khải</v>
          </cell>
          <cell r="E35">
            <v>14</v>
          </cell>
          <cell r="F35">
            <v>0</v>
          </cell>
          <cell r="G35">
            <v>0</v>
          </cell>
          <cell r="H35">
            <v>0</v>
          </cell>
          <cell r="I35">
            <v>14</v>
          </cell>
          <cell r="J35">
            <v>14.399999999999997</v>
          </cell>
          <cell r="K35">
            <v>0</v>
          </cell>
          <cell r="L35">
            <v>0</v>
          </cell>
          <cell r="M35">
            <v>0</v>
          </cell>
          <cell r="N35">
            <v>14.399999999999997</v>
          </cell>
          <cell r="O35">
            <v>462</v>
          </cell>
          <cell r="P35">
            <v>425</v>
          </cell>
          <cell r="Q35">
            <v>424</v>
          </cell>
          <cell r="R35">
            <v>23.15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3.6</v>
          </cell>
          <cell r="AH35">
            <v>55.2</v>
          </cell>
        </row>
        <row r="36">
          <cell r="B36" t="str">
            <v>01014028</v>
          </cell>
          <cell r="C36" t="str">
            <v>Khoa CN Điện - Điện tử</v>
          </cell>
          <cell r="D36" t="str">
            <v>Bốc Minh Trí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2.4</v>
          </cell>
          <cell r="L36">
            <v>0</v>
          </cell>
          <cell r="M36">
            <v>0</v>
          </cell>
          <cell r="N36">
            <v>2.4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3.6</v>
          </cell>
          <cell r="AH36">
            <v>6</v>
          </cell>
        </row>
        <row r="37">
          <cell r="B37" t="str">
            <v>01014037</v>
          </cell>
          <cell r="C37" t="str">
            <v>Khoa CN Điện - Điện tử</v>
          </cell>
          <cell r="D37" t="str">
            <v>Châu Văn Bảo</v>
          </cell>
          <cell r="E37">
            <v>2</v>
          </cell>
          <cell r="F37">
            <v>0</v>
          </cell>
          <cell r="G37">
            <v>0</v>
          </cell>
          <cell r="H37">
            <v>0</v>
          </cell>
          <cell r="I37">
            <v>2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98</v>
          </cell>
          <cell r="P37">
            <v>279</v>
          </cell>
          <cell r="Q37">
            <v>165</v>
          </cell>
          <cell r="R37">
            <v>10.6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12.6</v>
          </cell>
        </row>
        <row r="38">
          <cell r="B38" t="str">
            <v>01014024</v>
          </cell>
          <cell r="C38" t="str">
            <v>Khoa CN Điện - Điện tử</v>
          </cell>
          <cell r="D38" t="str">
            <v>Đặng Đức Minh</v>
          </cell>
          <cell r="E38">
            <v>2</v>
          </cell>
          <cell r="F38">
            <v>0</v>
          </cell>
          <cell r="G38">
            <v>0</v>
          </cell>
          <cell r="H38">
            <v>0</v>
          </cell>
          <cell r="I38">
            <v>2</v>
          </cell>
          <cell r="J38">
            <v>10.799999999999999</v>
          </cell>
          <cell r="K38">
            <v>1.2</v>
          </cell>
          <cell r="L38">
            <v>0</v>
          </cell>
          <cell r="M38">
            <v>0</v>
          </cell>
          <cell r="N38">
            <v>11.999999999999998</v>
          </cell>
          <cell r="O38">
            <v>40</v>
          </cell>
          <cell r="P38">
            <v>67</v>
          </cell>
          <cell r="Q38">
            <v>39</v>
          </cell>
          <cell r="R38">
            <v>3.4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17.399999999999999</v>
          </cell>
        </row>
        <row r="39">
          <cell r="B39" t="str">
            <v>01014032</v>
          </cell>
          <cell r="C39" t="str">
            <v>Khoa CN Điện - Điện tử</v>
          </cell>
          <cell r="D39" t="str">
            <v>Đỗ Huỳnh Thanh Phong</v>
          </cell>
          <cell r="E39">
            <v>4</v>
          </cell>
          <cell r="F39">
            <v>0</v>
          </cell>
          <cell r="G39">
            <v>0</v>
          </cell>
          <cell r="H39">
            <v>0</v>
          </cell>
          <cell r="I39">
            <v>4</v>
          </cell>
          <cell r="J39">
            <v>10.799999999999999</v>
          </cell>
          <cell r="K39">
            <v>1.2</v>
          </cell>
          <cell r="L39">
            <v>0</v>
          </cell>
          <cell r="M39">
            <v>0</v>
          </cell>
          <cell r="N39">
            <v>11.999999999999998</v>
          </cell>
          <cell r="O39">
            <v>109</v>
          </cell>
          <cell r="P39">
            <v>167</v>
          </cell>
          <cell r="Q39">
            <v>84</v>
          </cell>
          <cell r="R39">
            <v>9.6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25.6</v>
          </cell>
        </row>
        <row r="40">
          <cell r="B40" t="str">
            <v>01014004</v>
          </cell>
          <cell r="C40" t="str">
            <v>Khoa CN Điện - Điện tử</v>
          </cell>
          <cell r="D40" t="str">
            <v>Huỳnh Ngọc Mai</v>
          </cell>
          <cell r="E40">
            <v>4</v>
          </cell>
          <cell r="F40">
            <v>0</v>
          </cell>
          <cell r="G40">
            <v>0</v>
          </cell>
          <cell r="H40">
            <v>0</v>
          </cell>
          <cell r="I40">
            <v>4</v>
          </cell>
          <cell r="J40">
            <v>4.8</v>
          </cell>
          <cell r="K40">
            <v>0</v>
          </cell>
          <cell r="L40">
            <v>0</v>
          </cell>
          <cell r="M40">
            <v>0</v>
          </cell>
          <cell r="N40">
            <v>4.8</v>
          </cell>
          <cell r="O40">
            <v>78</v>
          </cell>
          <cell r="P40">
            <v>75</v>
          </cell>
          <cell r="Q40">
            <v>38</v>
          </cell>
          <cell r="R40">
            <v>5.75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4.8</v>
          </cell>
          <cell r="AH40">
            <v>19.399999999999999</v>
          </cell>
        </row>
        <row r="41">
          <cell r="B41" t="str">
            <v>01014019</v>
          </cell>
          <cell r="C41" t="str">
            <v>Khoa CN Điện - Điện tử</v>
          </cell>
          <cell r="D41" t="str">
            <v>Lê Thế Huân</v>
          </cell>
          <cell r="E41">
            <v>2</v>
          </cell>
          <cell r="F41">
            <v>0</v>
          </cell>
          <cell r="G41">
            <v>0</v>
          </cell>
          <cell r="H41">
            <v>0</v>
          </cell>
          <cell r="I41">
            <v>2</v>
          </cell>
          <cell r="J41">
            <v>15.599999999999996</v>
          </cell>
          <cell r="K41">
            <v>0</v>
          </cell>
          <cell r="L41">
            <v>0</v>
          </cell>
          <cell r="M41">
            <v>0</v>
          </cell>
          <cell r="N41">
            <v>15.599999999999996</v>
          </cell>
          <cell r="O41">
            <v>125</v>
          </cell>
          <cell r="P41">
            <v>197</v>
          </cell>
          <cell r="Q41">
            <v>96</v>
          </cell>
          <cell r="R41">
            <v>11.3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28.9</v>
          </cell>
        </row>
        <row r="42">
          <cell r="B42" t="str">
            <v>01014036</v>
          </cell>
          <cell r="C42" t="str">
            <v>Khoa CN Điện - Điện tử</v>
          </cell>
          <cell r="D42" t="str">
            <v>Lê Thị Hà Giang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2.4</v>
          </cell>
          <cell r="L42">
            <v>0</v>
          </cell>
          <cell r="M42">
            <v>0</v>
          </cell>
          <cell r="N42">
            <v>2.4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2.4</v>
          </cell>
        </row>
        <row r="43">
          <cell r="B43" t="str">
            <v>01014023</v>
          </cell>
          <cell r="C43" t="str">
            <v>Khoa CN Điện - Điện tử</v>
          </cell>
          <cell r="D43" t="str">
            <v>Lê Tiến Đạt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7.2</v>
          </cell>
          <cell r="K43">
            <v>1.2</v>
          </cell>
          <cell r="L43">
            <v>0</v>
          </cell>
          <cell r="M43">
            <v>0</v>
          </cell>
          <cell r="N43">
            <v>8.4</v>
          </cell>
          <cell r="O43">
            <v>40</v>
          </cell>
          <cell r="P43">
            <v>0</v>
          </cell>
          <cell r="Q43">
            <v>41</v>
          </cell>
          <cell r="R43">
            <v>-0.05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8.4</v>
          </cell>
        </row>
        <row r="44">
          <cell r="B44" t="str">
            <v>01014018</v>
          </cell>
          <cell r="C44" t="str">
            <v>Khoa CN Điện - Điện tử</v>
          </cell>
          <cell r="D44" t="str">
            <v>Mạnh Lê Hoàn</v>
          </cell>
          <cell r="E44">
            <v>8</v>
          </cell>
          <cell r="F44">
            <v>0</v>
          </cell>
          <cell r="G44">
            <v>0</v>
          </cell>
          <cell r="H44">
            <v>0</v>
          </cell>
          <cell r="I44">
            <v>8</v>
          </cell>
          <cell r="J44">
            <v>2.4</v>
          </cell>
          <cell r="K44">
            <v>6.4</v>
          </cell>
          <cell r="L44">
            <v>0</v>
          </cell>
          <cell r="M44">
            <v>0</v>
          </cell>
          <cell r="N44">
            <v>8.8000000000000007</v>
          </cell>
          <cell r="O44">
            <v>131</v>
          </cell>
          <cell r="P44">
            <v>13</v>
          </cell>
          <cell r="Q44">
            <v>167</v>
          </cell>
          <cell r="R44">
            <v>-1.1499999999999999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1.2</v>
          </cell>
          <cell r="AG44">
            <v>0</v>
          </cell>
          <cell r="AH44">
            <v>16.899999999999999</v>
          </cell>
        </row>
        <row r="45">
          <cell r="B45" t="str">
            <v>01014005</v>
          </cell>
          <cell r="C45" t="str">
            <v>Khoa CN Điện - Điện tử</v>
          </cell>
          <cell r="D45" t="str">
            <v>Ngô Hoàng Anh</v>
          </cell>
          <cell r="E45">
            <v>2</v>
          </cell>
          <cell r="F45">
            <v>0</v>
          </cell>
          <cell r="G45">
            <v>0</v>
          </cell>
          <cell r="H45">
            <v>0</v>
          </cell>
          <cell r="I45">
            <v>2</v>
          </cell>
          <cell r="J45">
            <v>6</v>
          </cell>
          <cell r="K45">
            <v>2.8</v>
          </cell>
          <cell r="L45">
            <v>0</v>
          </cell>
          <cell r="M45">
            <v>0</v>
          </cell>
          <cell r="N45">
            <v>8.8000000000000007</v>
          </cell>
          <cell r="O45">
            <v>197</v>
          </cell>
          <cell r="P45">
            <v>98</v>
          </cell>
          <cell r="Q45">
            <v>245</v>
          </cell>
          <cell r="R45">
            <v>2.5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13.3</v>
          </cell>
        </row>
        <row r="46">
          <cell r="B46" t="str">
            <v>01014029</v>
          </cell>
          <cell r="C46" t="str">
            <v>Khoa CN Điện - Điện tử</v>
          </cell>
          <cell r="D46" t="str">
            <v>Ngô Phong Cường</v>
          </cell>
          <cell r="E46">
            <v>2</v>
          </cell>
          <cell r="F46">
            <v>0</v>
          </cell>
          <cell r="G46">
            <v>0</v>
          </cell>
          <cell r="H46">
            <v>0</v>
          </cell>
          <cell r="I46">
            <v>2</v>
          </cell>
          <cell r="J46">
            <v>5.6</v>
          </cell>
          <cell r="K46">
            <v>1.2</v>
          </cell>
          <cell r="L46">
            <v>0</v>
          </cell>
          <cell r="M46">
            <v>0</v>
          </cell>
          <cell r="N46">
            <v>6.8</v>
          </cell>
          <cell r="O46">
            <v>129</v>
          </cell>
          <cell r="P46">
            <v>36</v>
          </cell>
          <cell r="Q46">
            <v>97</v>
          </cell>
          <cell r="R46">
            <v>3.4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12.2</v>
          </cell>
        </row>
        <row r="47">
          <cell r="B47" t="str">
            <v>01014006</v>
          </cell>
          <cell r="C47" t="str">
            <v>Khoa CN Điện - Điện tử</v>
          </cell>
          <cell r="D47" t="str">
            <v>Nguyễn Anh Tăng</v>
          </cell>
          <cell r="E47">
            <v>2</v>
          </cell>
          <cell r="F47">
            <v>0</v>
          </cell>
          <cell r="G47">
            <v>0</v>
          </cell>
          <cell r="H47">
            <v>0</v>
          </cell>
          <cell r="I47">
            <v>2</v>
          </cell>
          <cell r="J47">
            <v>4</v>
          </cell>
          <cell r="K47">
            <v>1.2</v>
          </cell>
          <cell r="L47">
            <v>0</v>
          </cell>
          <cell r="M47">
            <v>0</v>
          </cell>
          <cell r="N47">
            <v>5.2</v>
          </cell>
          <cell r="O47">
            <v>67</v>
          </cell>
          <cell r="P47">
            <v>0</v>
          </cell>
          <cell r="Q47">
            <v>67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1.2</v>
          </cell>
          <cell r="AH47">
            <v>8.4</v>
          </cell>
        </row>
        <row r="48">
          <cell r="B48" t="str">
            <v>01014013</v>
          </cell>
          <cell r="C48" t="str">
            <v>Khoa CN Điện - Điện tử</v>
          </cell>
          <cell r="D48" t="str">
            <v>Nguyễn Hồng Đức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6.4</v>
          </cell>
          <cell r="K48">
            <v>2</v>
          </cell>
          <cell r="L48">
            <v>0</v>
          </cell>
          <cell r="M48">
            <v>0</v>
          </cell>
          <cell r="N48">
            <v>8.4</v>
          </cell>
          <cell r="O48">
            <v>0</v>
          </cell>
          <cell r="P48">
            <v>61</v>
          </cell>
          <cell r="Q48">
            <v>30</v>
          </cell>
          <cell r="R48">
            <v>1.55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10</v>
          </cell>
        </row>
        <row r="49">
          <cell r="B49" t="str">
            <v>01014033</v>
          </cell>
          <cell r="C49" t="str">
            <v>Khoa CN Điện - Điện tử</v>
          </cell>
          <cell r="D49" t="str">
            <v>Nguyễn Minh Đức Cường</v>
          </cell>
          <cell r="E49">
            <v>4</v>
          </cell>
          <cell r="F49">
            <v>0</v>
          </cell>
          <cell r="G49">
            <v>0</v>
          </cell>
          <cell r="H49">
            <v>0</v>
          </cell>
          <cell r="I49">
            <v>4</v>
          </cell>
          <cell r="J49">
            <v>7.6</v>
          </cell>
          <cell r="K49">
            <v>1.2</v>
          </cell>
          <cell r="L49">
            <v>0</v>
          </cell>
          <cell r="M49">
            <v>0</v>
          </cell>
          <cell r="N49">
            <v>8.7999999999999989</v>
          </cell>
          <cell r="O49">
            <v>67</v>
          </cell>
          <cell r="P49">
            <v>118</v>
          </cell>
          <cell r="Q49">
            <v>133</v>
          </cell>
          <cell r="R49">
            <v>2.6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15.4</v>
          </cell>
        </row>
        <row r="50">
          <cell r="B50" t="str">
            <v>01014003</v>
          </cell>
          <cell r="C50" t="str">
            <v>Khoa CN Điện - Điện tử</v>
          </cell>
          <cell r="D50" t="str">
            <v>Nguyễn Minh Đức(A)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4.8</v>
          </cell>
          <cell r="K50">
            <v>1.2</v>
          </cell>
          <cell r="L50">
            <v>0</v>
          </cell>
          <cell r="M50">
            <v>0</v>
          </cell>
          <cell r="N50">
            <v>6</v>
          </cell>
          <cell r="O50">
            <v>0</v>
          </cell>
          <cell r="P50">
            <v>26</v>
          </cell>
          <cell r="Q50">
            <v>0</v>
          </cell>
          <cell r="R50">
            <v>1.3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6</v>
          </cell>
          <cell r="AH50">
            <v>13.3</v>
          </cell>
        </row>
        <row r="51">
          <cell r="B51" t="str">
            <v>01014017</v>
          </cell>
          <cell r="C51" t="str">
            <v>Khoa CN Điện - Điện tử</v>
          </cell>
          <cell r="D51" t="str">
            <v>Nguyễn Minh Đức(B)</v>
          </cell>
          <cell r="E51">
            <v>4</v>
          </cell>
          <cell r="F51">
            <v>0</v>
          </cell>
          <cell r="G51">
            <v>0</v>
          </cell>
          <cell r="H51">
            <v>0</v>
          </cell>
          <cell r="I51">
            <v>4</v>
          </cell>
          <cell r="J51">
            <v>7.2</v>
          </cell>
          <cell r="K51">
            <v>0</v>
          </cell>
          <cell r="L51">
            <v>0</v>
          </cell>
          <cell r="M51">
            <v>0</v>
          </cell>
          <cell r="N51">
            <v>7.2</v>
          </cell>
          <cell r="O51">
            <v>208</v>
          </cell>
          <cell r="P51">
            <v>230</v>
          </cell>
          <cell r="Q51">
            <v>197</v>
          </cell>
          <cell r="R51">
            <v>12.05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23.3</v>
          </cell>
        </row>
        <row r="52">
          <cell r="B52" t="str">
            <v>01014039</v>
          </cell>
          <cell r="C52" t="str">
            <v>Khoa CN Điện - Điện tử</v>
          </cell>
          <cell r="D52" t="str">
            <v>Nguyễn Thế Kiệt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131</v>
          </cell>
          <cell r="P52">
            <v>70</v>
          </cell>
          <cell r="Q52">
            <v>151</v>
          </cell>
          <cell r="R52">
            <v>2.5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2.5</v>
          </cell>
        </row>
        <row r="53">
          <cell r="B53" t="str">
            <v>01014034</v>
          </cell>
          <cell r="C53" t="str">
            <v>Khoa CN Điện - Điện tử</v>
          </cell>
          <cell r="D53" t="str">
            <v>Nguyễn Thị Ngọc Hiền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15.199999999999998</v>
          </cell>
          <cell r="K53">
            <v>0</v>
          </cell>
          <cell r="L53">
            <v>0</v>
          </cell>
          <cell r="M53">
            <v>0</v>
          </cell>
          <cell r="N53">
            <v>15.199999999999998</v>
          </cell>
          <cell r="O53">
            <v>75</v>
          </cell>
          <cell r="P53">
            <v>179</v>
          </cell>
          <cell r="Q53">
            <v>89</v>
          </cell>
          <cell r="R53">
            <v>8.25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23.5</v>
          </cell>
        </row>
        <row r="54">
          <cell r="B54" t="str">
            <v>01014022</v>
          </cell>
          <cell r="C54" t="str">
            <v>Khoa CN Điện - Điện tử</v>
          </cell>
          <cell r="D54" t="str">
            <v>Nguyễn Thị Tố Nga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1.2</v>
          </cell>
          <cell r="K54">
            <v>1.2</v>
          </cell>
          <cell r="L54">
            <v>0</v>
          </cell>
          <cell r="M54">
            <v>0</v>
          </cell>
          <cell r="N54">
            <v>2.4</v>
          </cell>
          <cell r="O54">
            <v>141</v>
          </cell>
          <cell r="P54">
            <v>144</v>
          </cell>
          <cell r="Q54">
            <v>160</v>
          </cell>
          <cell r="R54">
            <v>6.25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8.6999999999999993</v>
          </cell>
        </row>
        <row r="55">
          <cell r="B55" t="str">
            <v>01014012</v>
          </cell>
          <cell r="C55" t="str">
            <v>Khoa CN Điện - Điện tử</v>
          </cell>
          <cell r="D55" t="str">
            <v>Nguyễn Thùy Dương</v>
          </cell>
          <cell r="E55">
            <v>6</v>
          </cell>
          <cell r="F55">
            <v>0</v>
          </cell>
          <cell r="G55">
            <v>0</v>
          </cell>
          <cell r="H55">
            <v>0</v>
          </cell>
          <cell r="I55">
            <v>6</v>
          </cell>
          <cell r="J55">
            <v>2.4</v>
          </cell>
          <cell r="K55">
            <v>8.4</v>
          </cell>
          <cell r="L55">
            <v>0</v>
          </cell>
          <cell r="M55">
            <v>0</v>
          </cell>
          <cell r="N55">
            <v>10.8</v>
          </cell>
          <cell r="O55">
            <v>331</v>
          </cell>
          <cell r="P55">
            <v>184</v>
          </cell>
          <cell r="Q55">
            <v>330</v>
          </cell>
          <cell r="R55">
            <v>9.25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1.2</v>
          </cell>
          <cell r="AG55">
            <v>0</v>
          </cell>
          <cell r="AH55">
            <v>27.3</v>
          </cell>
        </row>
        <row r="56">
          <cell r="B56" t="str">
            <v>01014030</v>
          </cell>
          <cell r="C56" t="str">
            <v>Khoa CN Điện - Điện tử</v>
          </cell>
          <cell r="D56" t="str">
            <v>Nguyễn Thùy Linh</v>
          </cell>
          <cell r="E56">
            <v>2</v>
          </cell>
          <cell r="F56">
            <v>0</v>
          </cell>
          <cell r="G56">
            <v>0</v>
          </cell>
          <cell r="H56">
            <v>0</v>
          </cell>
          <cell r="I56">
            <v>2</v>
          </cell>
          <cell r="J56">
            <v>11.2</v>
          </cell>
          <cell r="K56">
            <v>0</v>
          </cell>
          <cell r="L56">
            <v>0</v>
          </cell>
          <cell r="M56">
            <v>0</v>
          </cell>
          <cell r="N56">
            <v>11.2</v>
          </cell>
          <cell r="O56">
            <v>26</v>
          </cell>
          <cell r="P56">
            <v>80</v>
          </cell>
          <cell r="Q56">
            <v>26</v>
          </cell>
          <cell r="R56">
            <v>4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17.2</v>
          </cell>
        </row>
        <row r="57">
          <cell r="B57" t="str">
            <v>01014025</v>
          </cell>
          <cell r="C57" t="str">
            <v>Khoa CN Điện - Điện tử</v>
          </cell>
          <cell r="D57" t="str">
            <v>Nguyễn Trần Thanh Nhàn</v>
          </cell>
          <cell r="E57">
            <v>4</v>
          </cell>
          <cell r="F57">
            <v>0</v>
          </cell>
          <cell r="G57">
            <v>0</v>
          </cell>
          <cell r="H57">
            <v>0</v>
          </cell>
          <cell r="I57">
            <v>4</v>
          </cell>
          <cell r="J57">
            <v>2.4</v>
          </cell>
          <cell r="K57">
            <v>1.2</v>
          </cell>
          <cell r="L57">
            <v>0</v>
          </cell>
          <cell r="M57">
            <v>0</v>
          </cell>
          <cell r="N57">
            <v>3.5999999999999996</v>
          </cell>
          <cell r="O57">
            <v>204</v>
          </cell>
          <cell r="P57">
            <v>101</v>
          </cell>
          <cell r="Q57">
            <v>183</v>
          </cell>
          <cell r="R57">
            <v>6.1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1.2</v>
          </cell>
          <cell r="AG57">
            <v>0</v>
          </cell>
          <cell r="AH57">
            <v>14.9</v>
          </cell>
        </row>
        <row r="58">
          <cell r="B58" t="str">
            <v>01014011</v>
          </cell>
          <cell r="C58" t="str">
            <v>Khoa CN Điện - Điện tử</v>
          </cell>
          <cell r="D58" t="str">
            <v>Nguyễn Trọng Trí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67</v>
          </cell>
          <cell r="P58">
            <v>80</v>
          </cell>
          <cell r="Q58">
            <v>67</v>
          </cell>
          <cell r="R58">
            <v>4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4</v>
          </cell>
        </row>
        <row r="59">
          <cell r="B59" t="str">
            <v>01014016</v>
          </cell>
          <cell r="C59" t="str">
            <v>Khoa CN Điện - Điện tử</v>
          </cell>
          <cell r="D59" t="str">
            <v>Nguyễn Văn Yên</v>
          </cell>
          <cell r="E59">
            <v>8</v>
          </cell>
          <cell r="F59">
            <v>0</v>
          </cell>
          <cell r="G59">
            <v>0</v>
          </cell>
          <cell r="H59">
            <v>0</v>
          </cell>
          <cell r="I59">
            <v>8</v>
          </cell>
          <cell r="J59">
            <v>2.4</v>
          </cell>
          <cell r="K59">
            <v>1.2</v>
          </cell>
          <cell r="L59">
            <v>0</v>
          </cell>
          <cell r="M59">
            <v>0</v>
          </cell>
          <cell r="N59">
            <v>3.5999999999999996</v>
          </cell>
          <cell r="O59">
            <v>246</v>
          </cell>
          <cell r="P59">
            <v>159</v>
          </cell>
          <cell r="Q59">
            <v>219</v>
          </cell>
          <cell r="R59">
            <v>9.3000000000000007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20.9</v>
          </cell>
        </row>
        <row r="60">
          <cell r="B60" t="str">
            <v>01014040</v>
          </cell>
          <cell r="C60" t="str">
            <v>Khoa CN Điện - Điện tử</v>
          </cell>
          <cell r="D60" t="str">
            <v>Phan Thanh Hoàng</v>
          </cell>
          <cell r="E60">
            <v>2</v>
          </cell>
          <cell r="F60">
            <v>0</v>
          </cell>
          <cell r="G60">
            <v>0</v>
          </cell>
          <cell r="H60">
            <v>0</v>
          </cell>
          <cell r="I60">
            <v>2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45</v>
          </cell>
          <cell r="P60">
            <v>0</v>
          </cell>
          <cell r="Q60">
            <v>45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2</v>
          </cell>
        </row>
        <row r="61">
          <cell r="B61" t="str">
            <v>01014007</v>
          </cell>
          <cell r="C61" t="str">
            <v>Khoa CN Điện - Điện tử</v>
          </cell>
          <cell r="D61" t="str">
            <v>Quách Minh Thử</v>
          </cell>
          <cell r="E61">
            <v>8</v>
          </cell>
          <cell r="F61">
            <v>0</v>
          </cell>
          <cell r="G61">
            <v>0</v>
          </cell>
          <cell r="H61">
            <v>0</v>
          </cell>
          <cell r="I61">
            <v>8</v>
          </cell>
          <cell r="J61">
            <v>0</v>
          </cell>
          <cell r="K61">
            <v>1.2</v>
          </cell>
          <cell r="L61">
            <v>0</v>
          </cell>
          <cell r="M61">
            <v>0</v>
          </cell>
          <cell r="N61">
            <v>1.2</v>
          </cell>
          <cell r="O61">
            <v>126</v>
          </cell>
          <cell r="P61">
            <v>119</v>
          </cell>
          <cell r="Q61">
            <v>53</v>
          </cell>
          <cell r="R61">
            <v>9.6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4.8</v>
          </cell>
          <cell r="AH61">
            <v>23.6</v>
          </cell>
        </row>
        <row r="62">
          <cell r="B62" t="str">
            <v>01014002</v>
          </cell>
          <cell r="C62" t="str">
            <v>Khoa CN Điện - Điện tử</v>
          </cell>
          <cell r="D62" t="str">
            <v>Tạ Minh Cường</v>
          </cell>
          <cell r="E62">
            <v>4</v>
          </cell>
          <cell r="F62">
            <v>0</v>
          </cell>
          <cell r="G62">
            <v>0</v>
          </cell>
          <cell r="H62">
            <v>0</v>
          </cell>
          <cell r="I62">
            <v>4</v>
          </cell>
          <cell r="J62">
            <v>2.4</v>
          </cell>
          <cell r="K62">
            <v>2.4</v>
          </cell>
          <cell r="L62">
            <v>0</v>
          </cell>
          <cell r="M62">
            <v>0</v>
          </cell>
          <cell r="N62">
            <v>4.8</v>
          </cell>
          <cell r="O62">
            <v>99</v>
          </cell>
          <cell r="P62">
            <v>45</v>
          </cell>
          <cell r="Q62">
            <v>99</v>
          </cell>
          <cell r="R62">
            <v>2.25</v>
          </cell>
          <cell r="S62">
            <v>0</v>
          </cell>
          <cell r="T62">
            <v>2</v>
          </cell>
          <cell r="U62">
            <v>0</v>
          </cell>
          <cell r="V62">
            <v>0.2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3.6</v>
          </cell>
          <cell r="AH62">
            <v>14.9</v>
          </cell>
        </row>
        <row r="63">
          <cell r="B63" t="str">
            <v>01014010</v>
          </cell>
          <cell r="C63" t="str">
            <v>Khoa CN Điện - Điện tử</v>
          </cell>
          <cell r="D63" t="str">
            <v>Tăng Cẩm Huê</v>
          </cell>
          <cell r="E63">
            <v>2</v>
          </cell>
          <cell r="F63">
            <v>0</v>
          </cell>
          <cell r="G63">
            <v>0</v>
          </cell>
          <cell r="H63">
            <v>0</v>
          </cell>
          <cell r="I63">
            <v>2</v>
          </cell>
          <cell r="J63">
            <v>11.999999999999998</v>
          </cell>
          <cell r="K63">
            <v>0</v>
          </cell>
          <cell r="L63">
            <v>0</v>
          </cell>
          <cell r="M63">
            <v>0</v>
          </cell>
          <cell r="N63">
            <v>11.999999999999998</v>
          </cell>
          <cell r="O63">
            <v>50</v>
          </cell>
          <cell r="P63">
            <v>71</v>
          </cell>
          <cell r="Q63">
            <v>0</v>
          </cell>
          <cell r="R63">
            <v>6.05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20.100000000000001</v>
          </cell>
        </row>
        <row r="64">
          <cell r="B64" t="str">
            <v>01014009</v>
          </cell>
          <cell r="C64" t="str">
            <v>Khoa CN Điện - Điện tử</v>
          </cell>
          <cell r="D64" t="str">
            <v>Trần Công Tiến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8.4</v>
          </cell>
          <cell r="K64">
            <v>0</v>
          </cell>
          <cell r="L64">
            <v>0</v>
          </cell>
          <cell r="M64">
            <v>0</v>
          </cell>
          <cell r="N64">
            <v>8.4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4.8</v>
          </cell>
          <cell r="AH64">
            <v>13.2</v>
          </cell>
        </row>
        <row r="65">
          <cell r="B65" t="str">
            <v>01014021</v>
          </cell>
          <cell r="C65" t="str">
            <v>Khoa CN Điện - Điện tử</v>
          </cell>
          <cell r="D65" t="str">
            <v>Trần Hiếu Trinh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7.1999999999999993</v>
          </cell>
          <cell r="K65">
            <v>1.2</v>
          </cell>
          <cell r="L65">
            <v>0</v>
          </cell>
          <cell r="M65">
            <v>0</v>
          </cell>
          <cell r="N65">
            <v>8.3999999999999986</v>
          </cell>
          <cell r="O65">
            <v>101</v>
          </cell>
          <cell r="P65">
            <v>75</v>
          </cell>
          <cell r="Q65">
            <v>78</v>
          </cell>
          <cell r="R65">
            <v>4.9000000000000004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13.3</v>
          </cell>
        </row>
        <row r="66">
          <cell r="B66" t="str">
            <v>01014038</v>
          </cell>
          <cell r="C66" t="str">
            <v>Khoa CN Điện - Điện tử</v>
          </cell>
          <cell r="D66" t="str">
            <v>Trần Nguyên Bảo Trân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6</v>
          </cell>
          <cell r="L66">
            <v>0</v>
          </cell>
          <cell r="M66">
            <v>0</v>
          </cell>
          <cell r="N66">
            <v>6</v>
          </cell>
          <cell r="O66">
            <v>74</v>
          </cell>
          <cell r="P66">
            <v>106</v>
          </cell>
          <cell r="Q66">
            <v>102</v>
          </cell>
          <cell r="R66">
            <v>3.9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1.2</v>
          </cell>
          <cell r="AG66">
            <v>0</v>
          </cell>
          <cell r="AH66">
            <v>11.1</v>
          </cell>
        </row>
        <row r="67">
          <cell r="B67" t="str">
            <v>01014020</v>
          </cell>
          <cell r="C67" t="str">
            <v>Khoa CN Điện - Điện tử</v>
          </cell>
          <cell r="D67" t="str">
            <v>Trần Trung Hiếu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10.799999999999999</v>
          </cell>
          <cell r="K67">
            <v>0</v>
          </cell>
          <cell r="L67">
            <v>0</v>
          </cell>
          <cell r="M67">
            <v>0</v>
          </cell>
          <cell r="N67">
            <v>10.799999999999999</v>
          </cell>
          <cell r="O67">
            <v>0</v>
          </cell>
          <cell r="P67">
            <v>26</v>
          </cell>
          <cell r="Q67">
            <v>0</v>
          </cell>
          <cell r="R67">
            <v>1.3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12.1</v>
          </cell>
        </row>
        <row r="68">
          <cell r="B68" t="str">
            <v>01014008</v>
          </cell>
          <cell r="C68" t="str">
            <v>Khoa CN Điện - Điện tử</v>
          </cell>
          <cell r="D68" t="str">
            <v>Võ Cường</v>
          </cell>
          <cell r="E68">
            <v>2</v>
          </cell>
          <cell r="F68">
            <v>0</v>
          </cell>
          <cell r="G68">
            <v>0</v>
          </cell>
          <cell r="H68">
            <v>0</v>
          </cell>
          <cell r="I68">
            <v>2</v>
          </cell>
          <cell r="J68">
            <v>1.2</v>
          </cell>
          <cell r="K68">
            <v>0</v>
          </cell>
          <cell r="L68">
            <v>0</v>
          </cell>
          <cell r="M68">
            <v>0</v>
          </cell>
          <cell r="N68">
            <v>1.2</v>
          </cell>
          <cell r="O68">
            <v>0</v>
          </cell>
          <cell r="P68">
            <v>152</v>
          </cell>
          <cell r="Q68">
            <v>0</v>
          </cell>
          <cell r="R68">
            <v>7.6</v>
          </cell>
          <cell r="S68">
            <v>2</v>
          </cell>
          <cell r="T68">
            <v>0</v>
          </cell>
          <cell r="U68">
            <v>2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1.2</v>
          </cell>
          <cell r="AH68">
            <v>12</v>
          </cell>
        </row>
        <row r="69">
          <cell r="B69" t="str">
            <v>01014026</v>
          </cell>
          <cell r="C69" t="str">
            <v>Khoa CN Điện - Điện tử</v>
          </cell>
          <cell r="D69" t="str">
            <v>Vũ Hạnh Chiêu</v>
          </cell>
          <cell r="E69">
            <v>2</v>
          </cell>
          <cell r="F69">
            <v>2</v>
          </cell>
          <cell r="G69">
            <v>0</v>
          </cell>
          <cell r="H69">
            <v>0</v>
          </cell>
          <cell r="I69">
            <v>6</v>
          </cell>
          <cell r="J69">
            <v>8.8000000000000007</v>
          </cell>
          <cell r="K69">
            <v>1.2</v>
          </cell>
          <cell r="L69">
            <v>0</v>
          </cell>
          <cell r="M69">
            <v>0</v>
          </cell>
          <cell r="N69">
            <v>10</v>
          </cell>
          <cell r="O69">
            <v>213</v>
          </cell>
          <cell r="P69">
            <v>260</v>
          </cell>
          <cell r="Q69">
            <v>185</v>
          </cell>
          <cell r="R69">
            <v>14.4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30.4</v>
          </cell>
        </row>
        <row r="70">
          <cell r="B70" t="str">
            <v>01013016</v>
          </cell>
          <cell r="C70" t="str">
            <v>Khoa CN Động lực</v>
          </cell>
          <cell r="D70" t="str">
            <v>Đặng Thái Sơn</v>
          </cell>
          <cell r="E70">
            <v>8</v>
          </cell>
          <cell r="F70">
            <v>0</v>
          </cell>
          <cell r="G70">
            <v>0</v>
          </cell>
          <cell r="H70">
            <v>0</v>
          </cell>
          <cell r="I70">
            <v>8</v>
          </cell>
          <cell r="J70">
            <v>10.799999999999999</v>
          </cell>
          <cell r="K70">
            <v>3.5999999999999996</v>
          </cell>
          <cell r="L70">
            <v>0</v>
          </cell>
          <cell r="M70">
            <v>0</v>
          </cell>
          <cell r="N70">
            <v>14.399999999999999</v>
          </cell>
          <cell r="O70">
            <v>218</v>
          </cell>
          <cell r="P70">
            <v>277</v>
          </cell>
          <cell r="Q70">
            <v>140</v>
          </cell>
          <cell r="R70">
            <v>17.75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1.2</v>
          </cell>
          <cell r="AG70">
            <v>2.4</v>
          </cell>
          <cell r="AH70">
            <v>43.8</v>
          </cell>
        </row>
        <row r="71">
          <cell r="B71" t="str">
            <v>01013021</v>
          </cell>
          <cell r="C71" t="str">
            <v>Khoa CN Động lực</v>
          </cell>
          <cell r="D71" t="str">
            <v>Hà Quốc Bảo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8.4</v>
          </cell>
          <cell r="K71">
            <v>4.8</v>
          </cell>
          <cell r="L71">
            <v>0</v>
          </cell>
          <cell r="M71">
            <v>0</v>
          </cell>
          <cell r="N71">
            <v>13.2</v>
          </cell>
          <cell r="O71">
            <v>76</v>
          </cell>
          <cell r="P71">
            <v>68</v>
          </cell>
          <cell r="Q71">
            <v>51</v>
          </cell>
          <cell r="R71">
            <v>4.6500000000000004</v>
          </cell>
          <cell r="S71">
            <v>51</v>
          </cell>
          <cell r="T71">
            <v>0</v>
          </cell>
          <cell r="U71">
            <v>51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1.2</v>
          </cell>
          <cell r="AG71">
            <v>0</v>
          </cell>
          <cell r="AH71">
            <v>19.100000000000001</v>
          </cell>
        </row>
        <row r="72">
          <cell r="B72" t="str">
            <v>01013029</v>
          </cell>
          <cell r="C72" t="str">
            <v>Khoa CN Động lực</v>
          </cell>
          <cell r="D72" t="str">
            <v>Hồ Văn Hóa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15.599999999999996</v>
          </cell>
          <cell r="K72">
            <v>2.4</v>
          </cell>
          <cell r="L72">
            <v>0</v>
          </cell>
          <cell r="M72">
            <v>0</v>
          </cell>
          <cell r="N72">
            <v>17.999999999999996</v>
          </cell>
          <cell r="O72">
            <v>114</v>
          </cell>
          <cell r="P72">
            <v>231</v>
          </cell>
          <cell r="Q72">
            <v>137</v>
          </cell>
          <cell r="R72">
            <v>10.4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28.4</v>
          </cell>
        </row>
        <row r="73">
          <cell r="B73" t="str">
            <v>01013022</v>
          </cell>
          <cell r="C73" t="str">
            <v>Khoa CN Động lực</v>
          </cell>
          <cell r="D73" t="str">
            <v>Hoàng Phúc Bảo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3.5999999999999996</v>
          </cell>
          <cell r="K73">
            <v>11.2</v>
          </cell>
          <cell r="L73">
            <v>0</v>
          </cell>
          <cell r="M73">
            <v>0</v>
          </cell>
          <cell r="N73">
            <v>14.799999999999999</v>
          </cell>
          <cell r="O73">
            <v>101</v>
          </cell>
          <cell r="P73">
            <v>93</v>
          </cell>
          <cell r="Q73">
            <v>80</v>
          </cell>
          <cell r="R73">
            <v>5.7</v>
          </cell>
          <cell r="S73">
            <v>170</v>
          </cell>
          <cell r="T73">
            <v>0</v>
          </cell>
          <cell r="U73">
            <v>170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20.5</v>
          </cell>
        </row>
        <row r="74">
          <cell r="B74" t="str">
            <v>01013027</v>
          </cell>
          <cell r="C74" t="str">
            <v>Khoa CN Động lực</v>
          </cell>
          <cell r="D74" t="str">
            <v>Kiều Trung Tín</v>
          </cell>
          <cell r="E74">
            <v>2</v>
          </cell>
          <cell r="F74">
            <v>0</v>
          </cell>
          <cell r="G74">
            <v>0</v>
          </cell>
          <cell r="H74">
            <v>0</v>
          </cell>
          <cell r="I74">
            <v>2</v>
          </cell>
          <cell r="J74">
            <v>3.5999999999999996</v>
          </cell>
          <cell r="K74">
            <v>4.4000000000000004</v>
          </cell>
          <cell r="L74">
            <v>0</v>
          </cell>
          <cell r="M74">
            <v>0</v>
          </cell>
          <cell r="N74">
            <v>8</v>
          </cell>
          <cell r="O74">
            <v>53</v>
          </cell>
          <cell r="P74">
            <v>35</v>
          </cell>
          <cell r="Q74">
            <v>63</v>
          </cell>
          <cell r="R74">
            <v>1.25</v>
          </cell>
          <cell r="S74">
            <v>299</v>
          </cell>
          <cell r="T74">
            <v>0</v>
          </cell>
          <cell r="U74">
            <v>299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1.2</v>
          </cell>
          <cell r="AG74">
            <v>2</v>
          </cell>
          <cell r="AH74">
            <v>14.5</v>
          </cell>
        </row>
        <row r="75">
          <cell r="B75" t="str">
            <v>01013003</v>
          </cell>
          <cell r="C75" t="str">
            <v>Khoa CN Động lực</v>
          </cell>
          <cell r="D75" t="str">
            <v>Nguyễn Anh Tuấn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124</v>
          </cell>
          <cell r="Q75">
            <v>98</v>
          </cell>
          <cell r="R75">
            <v>1.3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1.3</v>
          </cell>
        </row>
        <row r="76">
          <cell r="B76" t="str">
            <v>01013004</v>
          </cell>
          <cell r="C76" t="str">
            <v>Khoa CN Động lực</v>
          </cell>
          <cell r="D76" t="str">
            <v>Nguyễn Hữu Mạnh</v>
          </cell>
          <cell r="E76">
            <v>2</v>
          </cell>
          <cell r="F76">
            <v>0</v>
          </cell>
          <cell r="G76">
            <v>0</v>
          </cell>
          <cell r="H76">
            <v>0</v>
          </cell>
          <cell r="I76">
            <v>2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75</v>
          </cell>
          <cell r="P76">
            <v>28</v>
          </cell>
          <cell r="Q76">
            <v>101</v>
          </cell>
          <cell r="R76">
            <v>0.1</v>
          </cell>
          <cell r="S76">
            <v>204</v>
          </cell>
          <cell r="T76">
            <v>0</v>
          </cell>
          <cell r="U76">
            <v>204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4.8</v>
          </cell>
          <cell r="AH76">
            <v>6.9</v>
          </cell>
        </row>
        <row r="77">
          <cell r="B77" t="str">
            <v>01013019</v>
          </cell>
          <cell r="C77" t="str">
            <v>Khoa CN Động lực</v>
          </cell>
          <cell r="D77" t="str">
            <v>Nguyễn Minh Thái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9.6</v>
          </cell>
          <cell r="K77">
            <v>11.2</v>
          </cell>
          <cell r="L77">
            <v>0</v>
          </cell>
          <cell r="M77">
            <v>0</v>
          </cell>
          <cell r="N77">
            <v>20.799999999999997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114</v>
          </cell>
          <cell r="T77">
            <v>0</v>
          </cell>
          <cell r="U77">
            <v>114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20.8</v>
          </cell>
        </row>
        <row r="78">
          <cell r="B78" t="str">
            <v>01013014</v>
          </cell>
          <cell r="C78" t="str">
            <v>Khoa CN Động lực</v>
          </cell>
          <cell r="D78" t="str">
            <v>Nguyễn Phụ Thượng Lưu</v>
          </cell>
          <cell r="E78">
            <v>10</v>
          </cell>
          <cell r="F78">
            <v>0</v>
          </cell>
          <cell r="G78">
            <v>0</v>
          </cell>
          <cell r="H78">
            <v>0</v>
          </cell>
          <cell r="I78">
            <v>10</v>
          </cell>
          <cell r="J78">
            <v>2.4</v>
          </cell>
          <cell r="K78">
            <v>0</v>
          </cell>
          <cell r="L78">
            <v>0</v>
          </cell>
          <cell r="M78">
            <v>0</v>
          </cell>
          <cell r="N78">
            <v>2.4</v>
          </cell>
          <cell r="O78">
            <v>121</v>
          </cell>
          <cell r="P78">
            <v>0</v>
          </cell>
          <cell r="Q78">
            <v>121</v>
          </cell>
          <cell r="R78">
            <v>0</v>
          </cell>
          <cell r="S78">
            <v>47</v>
          </cell>
          <cell r="T78">
            <v>0</v>
          </cell>
          <cell r="U78">
            <v>47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1.2</v>
          </cell>
          <cell r="AG78">
            <v>0</v>
          </cell>
          <cell r="AH78">
            <v>13.6</v>
          </cell>
        </row>
        <row r="79">
          <cell r="B79" t="str">
            <v>01013017</v>
          </cell>
          <cell r="C79" t="str">
            <v>Khoa CN Động lực</v>
          </cell>
          <cell r="D79" t="str">
            <v>Nguyễn Thái Bình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7.2</v>
          </cell>
          <cell r="K79">
            <v>10</v>
          </cell>
          <cell r="L79">
            <v>0</v>
          </cell>
          <cell r="M79">
            <v>0</v>
          </cell>
          <cell r="N79">
            <v>17.2</v>
          </cell>
          <cell r="O79">
            <v>157</v>
          </cell>
          <cell r="P79">
            <v>106</v>
          </cell>
          <cell r="Q79">
            <v>91</v>
          </cell>
          <cell r="R79">
            <v>8.6</v>
          </cell>
          <cell r="S79">
            <v>350</v>
          </cell>
          <cell r="T79">
            <v>0</v>
          </cell>
          <cell r="U79">
            <v>350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2.4</v>
          </cell>
          <cell r="AG79">
            <v>0</v>
          </cell>
          <cell r="AH79">
            <v>28.2</v>
          </cell>
        </row>
        <row r="80">
          <cell r="B80" t="str">
            <v>01013018</v>
          </cell>
          <cell r="C80" t="str">
            <v>Khoa CN Động lực</v>
          </cell>
          <cell r="D80" t="str">
            <v>Nguyễn Thành Đức</v>
          </cell>
          <cell r="E80">
            <v>2</v>
          </cell>
          <cell r="F80">
            <v>0</v>
          </cell>
          <cell r="G80">
            <v>0</v>
          </cell>
          <cell r="H80">
            <v>0</v>
          </cell>
          <cell r="I80">
            <v>2</v>
          </cell>
          <cell r="J80">
            <v>7.2</v>
          </cell>
          <cell r="K80">
            <v>6</v>
          </cell>
          <cell r="L80">
            <v>0</v>
          </cell>
          <cell r="M80">
            <v>0</v>
          </cell>
          <cell r="N80">
            <v>13.2</v>
          </cell>
          <cell r="O80">
            <v>214</v>
          </cell>
          <cell r="P80">
            <v>179</v>
          </cell>
          <cell r="Q80">
            <v>310</v>
          </cell>
          <cell r="R80">
            <v>4.1500000000000004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19.399999999999999</v>
          </cell>
        </row>
        <row r="81">
          <cell r="B81" t="str">
            <v>01013028</v>
          </cell>
          <cell r="C81" t="str">
            <v>Khoa CN Động lực</v>
          </cell>
          <cell r="D81" t="str">
            <v>Nguyễn Thanh Hùng</v>
          </cell>
          <cell r="E81">
            <v>2</v>
          </cell>
          <cell r="F81">
            <v>0</v>
          </cell>
          <cell r="G81">
            <v>0</v>
          </cell>
          <cell r="H81">
            <v>0</v>
          </cell>
          <cell r="I81">
            <v>2</v>
          </cell>
          <cell r="J81">
            <v>3.5999999999999996</v>
          </cell>
          <cell r="K81">
            <v>6</v>
          </cell>
          <cell r="L81">
            <v>0</v>
          </cell>
          <cell r="M81">
            <v>0</v>
          </cell>
          <cell r="N81">
            <v>9.6</v>
          </cell>
          <cell r="O81">
            <v>70</v>
          </cell>
          <cell r="P81">
            <v>0</v>
          </cell>
          <cell r="Q81">
            <v>28</v>
          </cell>
          <cell r="R81">
            <v>2.1</v>
          </cell>
          <cell r="S81">
            <v>106</v>
          </cell>
          <cell r="T81">
            <v>0</v>
          </cell>
          <cell r="U81">
            <v>106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1.2</v>
          </cell>
          <cell r="AG81">
            <v>0</v>
          </cell>
          <cell r="AH81">
            <v>14.9</v>
          </cell>
        </row>
        <row r="82">
          <cell r="B82" t="str">
            <v>01022061</v>
          </cell>
          <cell r="C82" t="str">
            <v>Khoa CN Động lực</v>
          </cell>
          <cell r="D82" t="str">
            <v>Nguyễn Thị Tuyết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</row>
        <row r="83">
          <cell r="B83" t="str">
            <v>01013024</v>
          </cell>
          <cell r="C83" t="str">
            <v>Khoa CN Động lực</v>
          </cell>
          <cell r="D83" t="str">
            <v>Phạm Nguyễn Đức Trung</v>
          </cell>
          <cell r="E83">
            <v>6</v>
          </cell>
          <cell r="F83">
            <v>0</v>
          </cell>
          <cell r="G83">
            <v>0</v>
          </cell>
          <cell r="H83">
            <v>0</v>
          </cell>
          <cell r="I83">
            <v>6</v>
          </cell>
          <cell r="J83">
            <v>6</v>
          </cell>
          <cell r="K83">
            <v>0</v>
          </cell>
          <cell r="L83">
            <v>0</v>
          </cell>
          <cell r="M83">
            <v>0</v>
          </cell>
          <cell r="N83">
            <v>6</v>
          </cell>
          <cell r="O83">
            <v>108</v>
          </cell>
          <cell r="P83">
            <v>223</v>
          </cell>
          <cell r="Q83">
            <v>158</v>
          </cell>
          <cell r="R83">
            <v>8.65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7.2</v>
          </cell>
          <cell r="AH83">
            <v>27.9</v>
          </cell>
        </row>
        <row r="84">
          <cell r="B84" t="str">
            <v>01013005</v>
          </cell>
          <cell r="C84" t="str">
            <v>Khoa CN Động lực</v>
          </cell>
          <cell r="D84" t="str">
            <v>Phan Anh Tuấn Kiệt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4.8</v>
          </cell>
          <cell r="K84">
            <v>2.4</v>
          </cell>
          <cell r="L84">
            <v>0</v>
          </cell>
          <cell r="M84">
            <v>0</v>
          </cell>
          <cell r="N84">
            <v>7.1999999999999993</v>
          </cell>
          <cell r="O84">
            <v>70</v>
          </cell>
          <cell r="P84">
            <v>77</v>
          </cell>
          <cell r="Q84">
            <v>52</v>
          </cell>
          <cell r="R84">
            <v>4.75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12</v>
          </cell>
        </row>
        <row r="85">
          <cell r="B85" t="str">
            <v>01013030</v>
          </cell>
          <cell r="C85" t="str">
            <v>Khoa CN Động lực</v>
          </cell>
          <cell r="D85" t="str">
            <v>Trần Huỳnh Minh Khang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</row>
        <row r="86">
          <cell r="B86" t="str">
            <v>01013025</v>
          </cell>
          <cell r="C86" t="str">
            <v>Khoa CN Động lực</v>
          </cell>
          <cell r="D86" t="str">
            <v>Trần Minh Tuấn</v>
          </cell>
          <cell r="E86">
            <v>4</v>
          </cell>
          <cell r="F86">
            <v>0</v>
          </cell>
          <cell r="G86">
            <v>0</v>
          </cell>
          <cell r="H86">
            <v>0</v>
          </cell>
          <cell r="I86">
            <v>4</v>
          </cell>
          <cell r="J86">
            <v>7.2</v>
          </cell>
          <cell r="K86">
            <v>0</v>
          </cell>
          <cell r="L86">
            <v>0</v>
          </cell>
          <cell r="M86">
            <v>0</v>
          </cell>
          <cell r="N86">
            <v>7.2</v>
          </cell>
          <cell r="O86">
            <v>63</v>
          </cell>
          <cell r="P86">
            <v>0</v>
          </cell>
          <cell r="Q86">
            <v>63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11.2</v>
          </cell>
        </row>
        <row r="87">
          <cell r="B87" t="str">
            <v>01013026</v>
          </cell>
          <cell r="C87" t="str">
            <v>Khoa CN Động lực</v>
          </cell>
          <cell r="D87" t="str">
            <v>Trần Quốc Duy</v>
          </cell>
          <cell r="E87">
            <v>2</v>
          </cell>
          <cell r="F87">
            <v>0</v>
          </cell>
          <cell r="G87">
            <v>0</v>
          </cell>
          <cell r="H87">
            <v>0</v>
          </cell>
          <cell r="I87">
            <v>2</v>
          </cell>
          <cell r="J87">
            <v>15.599999999999996</v>
          </cell>
          <cell r="K87">
            <v>0</v>
          </cell>
          <cell r="L87">
            <v>0</v>
          </cell>
          <cell r="M87">
            <v>0</v>
          </cell>
          <cell r="N87">
            <v>15.599999999999996</v>
          </cell>
          <cell r="O87">
            <v>109</v>
          </cell>
          <cell r="P87">
            <v>0</v>
          </cell>
          <cell r="Q87">
            <v>24</v>
          </cell>
          <cell r="R87">
            <v>4.25</v>
          </cell>
          <cell r="S87">
            <v>104</v>
          </cell>
          <cell r="T87">
            <v>0</v>
          </cell>
          <cell r="U87">
            <v>104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21.9</v>
          </cell>
        </row>
        <row r="88">
          <cell r="B88" t="str">
            <v>01013006</v>
          </cell>
          <cell r="C88" t="str">
            <v>Khoa CN Động lực</v>
          </cell>
          <cell r="D88" t="str">
            <v>Triệu Phú Nguyên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8</v>
          </cell>
          <cell r="K88">
            <v>0</v>
          </cell>
          <cell r="L88">
            <v>0</v>
          </cell>
          <cell r="M88">
            <v>0</v>
          </cell>
          <cell r="N88">
            <v>8</v>
          </cell>
          <cell r="O88">
            <v>40</v>
          </cell>
          <cell r="P88">
            <v>78</v>
          </cell>
          <cell r="Q88">
            <v>105</v>
          </cell>
          <cell r="R88">
            <v>0.65</v>
          </cell>
          <cell r="S88">
            <v>104</v>
          </cell>
          <cell r="T88">
            <v>57</v>
          </cell>
          <cell r="U88">
            <v>104</v>
          </cell>
          <cell r="V88">
            <v>5.7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4.8</v>
          </cell>
          <cell r="AH88">
            <v>19.2</v>
          </cell>
        </row>
        <row r="89">
          <cell r="B89" t="str">
            <v>01013002</v>
          </cell>
          <cell r="C89" t="str">
            <v>Khoa CN Động lực</v>
          </cell>
          <cell r="D89" t="str">
            <v>Võ Đắc Thịnh</v>
          </cell>
          <cell r="E89">
            <v>6</v>
          </cell>
          <cell r="F89">
            <v>0</v>
          </cell>
          <cell r="G89">
            <v>0</v>
          </cell>
          <cell r="H89">
            <v>0</v>
          </cell>
          <cell r="I89">
            <v>6</v>
          </cell>
          <cell r="J89">
            <v>1.2</v>
          </cell>
          <cell r="K89">
            <v>0</v>
          </cell>
          <cell r="L89">
            <v>0</v>
          </cell>
          <cell r="M89">
            <v>0</v>
          </cell>
          <cell r="N89">
            <v>1.2</v>
          </cell>
          <cell r="O89">
            <v>76</v>
          </cell>
          <cell r="P89">
            <v>173</v>
          </cell>
          <cell r="Q89">
            <v>43</v>
          </cell>
          <cell r="R89">
            <v>10.3</v>
          </cell>
          <cell r="S89">
            <v>59</v>
          </cell>
          <cell r="T89">
            <v>110</v>
          </cell>
          <cell r="U89">
            <v>59</v>
          </cell>
          <cell r="V89">
            <v>11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7.2</v>
          </cell>
          <cell r="AH89">
            <v>35.700000000000003</v>
          </cell>
        </row>
        <row r="90">
          <cell r="B90" t="str">
            <v>01016005</v>
          </cell>
          <cell r="C90" t="str">
            <v>Khoa CN May - Thời trang</v>
          </cell>
          <cell r="D90" t="str">
            <v>Bùi Thị Ngọc Sương</v>
          </cell>
          <cell r="E90">
            <v>6</v>
          </cell>
          <cell r="F90">
            <v>0</v>
          </cell>
          <cell r="G90">
            <v>0</v>
          </cell>
          <cell r="H90">
            <v>0</v>
          </cell>
          <cell r="I90">
            <v>6</v>
          </cell>
          <cell r="J90">
            <v>1.2</v>
          </cell>
          <cell r="K90">
            <v>10.799999999999999</v>
          </cell>
          <cell r="L90">
            <v>0</v>
          </cell>
          <cell r="M90">
            <v>0</v>
          </cell>
          <cell r="N90">
            <v>11.999999999999998</v>
          </cell>
          <cell r="O90">
            <v>73</v>
          </cell>
          <cell r="P90">
            <v>40</v>
          </cell>
          <cell r="Q90">
            <v>80</v>
          </cell>
          <cell r="R90">
            <v>1.65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1.2</v>
          </cell>
          <cell r="AG90">
            <v>0</v>
          </cell>
          <cell r="AH90">
            <v>20.9</v>
          </cell>
        </row>
        <row r="91">
          <cell r="B91" t="str">
            <v>01016004</v>
          </cell>
          <cell r="C91" t="str">
            <v>Khoa CN May - Thời trang</v>
          </cell>
          <cell r="D91" t="str">
            <v>Chế Vân Cầm</v>
          </cell>
          <cell r="E91">
            <v>2</v>
          </cell>
          <cell r="F91">
            <v>0</v>
          </cell>
          <cell r="G91">
            <v>0</v>
          </cell>
          <cell r="H91">
            <v>0</v>
          </cell>
          <cell r="I91">
            <v>2</v>
          </cell>
          <cell r="J91">
            <v>2.4</v>
          </cell>
          <cell r="K91">
            <v>8.8000000000000007</v>
          </cell>
          <cell r="L91">
            <v>0</v>
          </cell>
          <cell r="M91">
            <v>0</v>
          </cell>
          <cell r="N91">
            <v>11.200000000000001</v>
          </cell>
          <cell r="O91">
            <v>5</v>
          </cell>
          <cell r="P91">
            <v>127</v>
          </cell>
          <cell r="Q91">
            <v>5</v>
          </cell>
          <cell r="R91">
            <v>6.35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1.2</v>
          </cell>
          <cell r="AH91">
            <v>20.8</v>
          </cell>
        </row>
        <row r="92">
          <cell r="B92" t="str">
            <v>01016007</v>
          </cell>
          <cell r="C92" t="str">
            <v>Khoa CN May - Thời trang</v>
          </cell>
          <cell r="D92" t="str">
            <v>Lâm Thị Phương Thùy</v>
          </cell>
          <cell r="E92">
            <v>8</v>
          </cell>
          <cell r="F92">
            <v>0</v>
          </cell>
          <cell r="G92">
            <v>0</v>
          </cell>
          <cell r="H92">
            <v>0</v>
          </cell>
          <cell r="I92">
            <v>8</v>
          </cell>
          <cell r="J92">
            <v>1.2</v>
          </cell>
          <cell r="K92">
            <v>15.999999999999996</v>
          </cell>
          <cell r="L92">
            <v>0</v>
          </cell>
          <cell r="M92">
            <v>0</v>
          </cell>
          <cell r="N92">
            <v>17.199999999999996</v>
          </cell>
          <cell r="O92">
            <v>99</v>
          </cell>
          <cell r="P92">
            <v>67</v>
          </cell>
          <cell r="Q92">
            <v>87</v>
          </cell>
          <cell r="R92">
            <v>3.95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1.2</v>
          </cell>
          <cell r="AG92">
            <v>0</v>
          </cell>
          <cell r="AH92">
            <v>30.4</v>
          </cell>
        </row>
        <row r="93">
          <cell r="B93" t="str">
            <v>01010038</v>
          </cell>
          <cell r="C93" t="str">
            <v>Khoa CN May - Thời trang</v>
          </cell>
          <cell r="D93" t="str">
            <v>Mai Nguyễn Hoàng Yến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6</v>
          </cell>
          <cell r="L93">
            <v>0</v>
          </cell>
          <cell r="M93">
            <v>0</v>
          </cell>
          <cell r="N93">
            <v>6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6</v>
          </cell>
        </row>
        <row r="94">
          <cell r="B94" t="str">
            <v>01016002</v>
          </cell>
          <cell r="C94" t="str">
            <v>Khoa CN May - Thời trang</v>
          </cell>
          <cell r="D94" t="str">
            <v>Nguyễn Bạch Cẩm Dung</v>
          </cell>
          <cell r="E94">
            <v>12</v>
          </cell>
          <cell r="F94">
            <v>0</v>
          </cell>
          <cell r="G94">
            <v>0</v>
          </cell>
          <cell r="H94">
            <v>0</v>
          </cell>
          <cell r="I94">
            <v>12</v>
          </cell>
          <cell r="J94">
            <v>6</v>
          </cell>
          <cell r="K94">
            <v>6</v>
          </cell>
          <cell r="L94">
            <v>0</v>
          </cell>
          <cell r="M94">
            <v>0</v>
          </cell>
          <cell r="N94">
            <v>12</v>
          </cell>
          <cell r="O94">
            <v>186</v>
          </cell>
          <cell r="P94">
            <v>35</v>
          </cell>
          <cell r="Q94">
            <v>186</v>
          </cell>
          <cell r="R94">
            <v>1.75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2.4</v>
          </cell>
          <cell r="AG94">
            <v>0</v>
          </cell>
          <cell r="AH94">
            <v>28.2</v>
          </cell>
        </row>
        <row r="95">
          <cell r="B95" t="str">
            <v>01016008</v>
          </cell>
          <cell r="C95" t="str">
            <v>Khoa CN May - Thời trang</v>
          </cell>
          <cell r="D95" t="str">
            <v>Nguyễn Ngọc Thọ</v>
          </cell>
          <cell r="E95">
            <v>4</v>
          </cell>
          <cell r="F95">
            <v>0</v>
          </cell>
          <cell r="G95">
            <v>0</v>
          </cell>
          <cell r="H95">
            <v>0</v>
          </cell>
          <cell r="I95">
            <v>4</v>
          </cell>
          <cell r="J95">
            <v>2.4</v>
          </cell>
          <cell r="K95">
            <v>9.6</v>
          </cell>
          <cell r="L95">
            <v>0</v>
          </cell>
          <cell r="M95">
            <v>0</v>
          </cell>
          <cell r="N95">
            <v>12</v>
          </cell>
          <cell r="O95">
            <v>147</v>
          </cell>
          <cell r="P95">
            <v>140</v>
          </cell>
          <cell r="Q95">
            <v>168</v>
          </cell>
          <cell r="R95">
            <v>5.95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22</v>
          </cell>
        </row>
        <row r="96">
          <cell r="B96" t="str">
            <v>01016006</v>
          </cell>
          <cell r="C96" t="str">
            <v>Khoa CN May - Thời trang</v>
          </cell>
          <cell r="D96" t="str">
            <v>Nguyễn Thị Hiền</v>
          </cell>
          <cell r="E96">
            <v>2</v>
          </cell>
          <cell r="F96">
            <v>2</v>
          </cell>
          <cell r="G96">
            <v>0</v>
          </cell>
          <cell r="H96">
            <v>0</v>
          </cell>
          <cell r="I96">
            <v>6</v>
          </cell>
          <cell r="J96">
            <v>3.5999999999999996</v>
          </cell>
          <cell r="K96">
            <v>9.6</v>
          </cell>
          <cell r="L96">
            <v>0</v>
          </cell>
          <cell r="M96">
            <v>0</v>
          </cell>
          <cell r="N96">
            <v>13.2</v>
          </cell>
          <cell r="O96">
            <v>68</v>
          </cell>
          <cell r="P96">
            <v>100</v>
          </cell>
          <cell r="Q96">
            <v>74</v>
          </cell>
          <cell r="R96">
            <v>4.7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23.9</v>
          </cell>
        </row>
        <row r="97">
          <cell r="B97" t="str">
            <v>01016003</v>
          </cell>
          <cell r="C97" t="str">
            <v>Khoa CN May - Thời trang</v>
          </cell>
          <cell r="D97" t="str">
            <v>Phạm Thị Thanh Thúy</v>
          </cell>
          <cell r="E97">
            <v>4</v>
          </cell>
          <cell r="F97">
            <v>2</v>
          </cell>
          <cell r="G97">
            <v>0</v>
          </cell>
          <cell r="H97">
            <v>0</v>
          </cell>
          <cell r="I97">
            <v>8</v>
          </cell>
          <cell r="J97">
            <v>6</v>
          </cell>
          <cell r="K97">
            <v>8.8000000000000007</v>
          </cell>
          <cell r="L97">
            <v>0</v>
          </cell>
          <cell r="M97">
            <v>0</v>
          </cell>
          <cell r="N97">
            <v>14.8</v>
          </cell>
          <cell r="O97">
            <v>129</v>
          </cell>
          <cell r="P97">
            <v>161</v>
          </cell>
          <cell r="Q97">
            <v>128</v>
          </cell>
          <cell r="R97">
            <v>8.1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3.6</v>
          </cell>
          <cell r="AH97">
            <v>34.5</v>
          </cell>
        </row>
        <row r="98">
          <cell r="B98" t="str">
            <v>01016001</v>
          </cell>
          <cell r="C98" t="str">
            <v>Khoa CN May - Thời trang</v>
          </cell>
          <cell r="D98" t="str">
            <v>Trương Việt Khánh Trang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21</v>
          </cell>
          <cell r="P98">
            <v>53</v>
          </cell>
          <cell r="Q98">
            <v>0</v>
          </cell>
          <cell r="R98">
            <v>3.7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3.7</v>
          </cell>
        </row>
        <row r="99">
          <cell r="B99" t="str">
            <v>01013009</v>
          </cell>
          <cell r="C99" t="str">
            <v>Khoa CN Nhiệt – Lạnh</v>
          </cell>
          <cell r="D99" t="str">
            <v>Đặng Thế Huân</v>
          </cell>
          <cell r="E99">
            <v>0</v>
          </cell>
          <cell r="F99">
            <v>6</v>
          </cell>
          <cell r="G99">
            <v>0</v>
          </cell>
          <cell r="H99">
            <v>0</v>
          </cell>
          <cell r="I99">
            <v>12</v>
          </cell>
          <cell r="J99">
            <v>2.4</v>
          </cell>
          <cell r="K99">
            <v>2.4</v>
          </cell>
          <cell r="L99">
            <v>0</v>
          </cell>
          <cell r="M99">
            <v>0</v>
          </cell>
          <cell r="N99">
            <v>4.8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1.2</v>
          </cell>
          <cell r="AG99">
            <v>8.8000000000000007</v>
          </cell>
          <cell r="AH99">
            <v>26.8</v>
          </cell>
        </row>
        <row r="100">
          <cell r="B100" t="str">
            <v>01013020</v>
          </cell>
          <cell r="C100" t="str">
            <v>Khoa CN Nhiệt – Lạnh</v>
          </cell>
          <cell r="D100" t="str">
            <v>Đinh Đồng Hiệp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93</v>
          </cell>
          <cell r="P100">
            <v>83</v>
          </cell>
          <cell r="Q100">
            <v>70</v>
          </cell>
          <cell r="R100">
            <v>5.3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4.8</v>
          </cell>
          <cell r="AH100">
            <v>10.1</v>
          </cell>
        </row>
        <row r="101">
          <cell r="B101" t="str">
            <v>01013011</v>
          </cell>
          <cell r="C101" t="str">
            <v>Khoa CN Nhiệt – Lạnh</v>
          </cell>
          <cell r="D101" t="str">
            <v>Đỗ Trọng Quý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20.799999999999997</v>
          </cell>
          <cell r="K101">
            <v>4.8</v>
          </cell>
          <cell r="L101">
            <v>0</v>
          </cell>
          <cell r="M101">
            <v>0</v>
          </cell>
          <cell r="N101">
            <v>25.599999999999998</v>
          </cell>
          <cell r="O101">
            <v>0</v>
          </cell>
          <cell r="P101">
            <v>5</v>
          </cell>
          <cell r="Q101">
            <v>0</v>
          </cell>
          <cell r="R101">
            <v>0.25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1.2</v>
          </cell>
          <cell r="AG101">
            <v>0</v>
          </cell>
          <cell r="AH101">
            <v>27.1</v>
          </cell>
        </row>
        <row r="102">
          <cell r="B102" t="str">
            <v>01029001</v>
          </cell>
          <cell r="C102" t="str">
            <v>Khoa CN Nhiệt – Lạnh</v>
          </cell>
          <cell r="D102" t="str">
            <v>Hoàng Văn Viết</v>
          </cell>
          <cell r="E102">
            <v>2</v>
          </cell>
          <cell r="F102">
            <v>2</v>
          </cell>
          <cell r="G102">
            <v>0</v>
          </cell>
          <cell r="H102">
            <v>0</v>
          </cell>
          <cell r="I102">
            <v>6</v>
          </cell>
          <cell r="J102">
            <v>13.999999999999998</v>
          </cell>
          <cell r="K102">
            <v>15.599999999999996</v>
          </cell>
          <cell r="L102">
            <v>0</v>
          </cell>
          <cell r="M102">
            <v>0</v>
          </cell>
          <cell r="N102">
            <v>29.599999999999994</v>
          </cell>
          <cell r="O102">
            <v>25</v>
          </cell>
          <cell r="P102">
            <v>224</v>
          </cell>
          <cell r="Q102">
            <v>25</v>
          </cell>
          <cell r="R102">
            <v>11.2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1.2</v>
          </cell>
          <cell r="AG102">
            <v>0</v>
          </cell>
          <cell r="AH102">
            <v>48</v>
          </cell>
        </row>
        <row r="103">
          <cell r="B103" t="str">
            <v>01029002</v>
          </cell>
          <cell r="C103" t="str">
            <v>Khoa CN Nhiệt – Lạnh</v>
          </cell>
          <cell r="D103" t="str">
            <v>Nguyễn Ngọc Trí</v>
          </cell>
          <cell r="E103">
            <v>4</v>
          </cell>
          <cell r="F103">
            <v>0</v>
          </cell>
          <cell r="G103">
            <v>0</v>
          </cell>
          <cell r="H103">
            <v>0</v>
          </cell>
          <cell r="I103">
            <v>4</v>
          </cell>
          <cell r="J103">
            <v>0</v>
          </cell>
          <cell r="K103">
            <v>22.799999999999997</v>
          </cell>
          <cell r="L103">
            <v>0</v>
          </cell>
          <cell r="M103">
            <v>0</v>
          </cell>
          <cell r="N103">
            <v>22.799999999999997</v>
          </cell>
          <cell r="O103">
            <v>59</v>
          </cell>
          <cell r="P103">
            <v>66</v>
          </cell>
          <cell r="Q103">
            <v>59</v>
          </cell>
          <cell r="R103">
            <v>3.3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2.4</v>
          </cell>
          <cell r="AG103">
            <v>0</v>
          </cell>
          <cell r="AH103">
            <v>32.5</v>
          </cell>
        </row>
        <row r="104">
          <cell r="B104" t="str">
            <v>01013008</v>
          </cell>
          <cell r="C104" t="str">
            <v>Khoa CN Nhiệt – Lạnh</v>
          </cell>
          <cell r="D104" t="str">
            <v>Nguyễn Vũ Xuân Thì</v>
          </cell>
          <cell r="E104">
            <v>6</v>
          </cell>
          <cell r="F104">
            <v>0</v>
          </cell>
          <cell r="G104">
            <v>0</v>
          </cell>
          <cell r="H104">
            <v>0</v>
          </cell>
          <cell r="I104">
            <v>6</v>
          </cell>
          <cell r="J104">
            <v>0</v>
          </cell>
          <cell r="K104">
            <v>1.2</v>
          </cell>
          <cell r="L104">
            <v>0</v>
          </cell>
          <cell r="M104">
            <v>0</v>
          </cell>
          <cell r="N104">
            <v>1.2</v>
          </cell>
          <cell r="O104">
            <v>87</v>
          </cell>
          <cell r="P104">
            <v>0</v>
          </cell>
          <cell r="Q104">
            <v>87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7.2</v>
          </cell>
          <cell r="AH104">
            <v>14.4</v>
          </cell>
        </row>
        <row r="105">
          <cell r="B105" t="str">
            <v>01013015</v>
          </cell>
          <cell r="C105" t="str">
            <v>Khoa CN Nhiệt – Lạnh</v>
          </cell>
          <cell r="D105" t="str">
            <v>Phan Văn Hòa</v>
          </cell>
          <cell r="E105">
            <v>2</v>
          </cell>
          <cell r="F105">
            <v>0</v>
          </cell>
          <cell r="G105">
            <v>0</v>
          </cell>
          <cell r="H105">
            <v>0</v>
          </cell>
          <cell r="I105">
            <v>2</v>
          </cell>
          <cell r="J105">
            <v>2.4</v>
          </cell>
          <cell r="K105">
            <v>14.799999999999997</v>
          </cell>
          <cell r="L105">
            <v>0</v>
          </cell>
          <cell r="M105">
            <v>0</v>
          </cell>
          <cell r="N105">
            <v>17.199999999999996</v>
          </cell>
          <cell r="O105">
            <v>7</v>
          </cell>
          <cell r="P105">
            <v>0</v>
          </cell>
          <cell r="Q105">
            <v>7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19.2</v>
          </cell>
        </row>
        <row r="106">
          <cell r="B106" t="str">
            <v>01013023</v>
          </cell>
          <cell r="C106" t="str">
            <v>Khoa CN Nhiệt – Lạnh</v>
          </cell>
          <cell r="D106" t="str">
            <v>Trần Đình Khoa</v>
          </cell>
          <cell r="E106">
            <v>8</v>
          </cell>
          <cell r="F106">
            <v>0</v>
          </cell>
          <cell r="G106">
            <v>0</v>
          </cell>
          <cell r="H106">
            <v>0</v>
          </cell>
          <cell r="I106">
            <v>8</v>
          </cell>
          <cell r="J106">
            <v>16.799999999999997</v>
          </cell>
          <cell r="K106">
            <v>1.2</v>
          </cell>
          <cell r="L106">
            <v>0</v>
          </cell>
          <cell r="M106">
            <v>0</v>
          </cell>
          <cell r="N106">
            <v>17.999999999999996</v>
          </cell>
          <cell r="O106">
            <v>165</v>
          </cell>
          <cell r="P106">
            <v>0</v>
          </cell>
          <cell r="Q106">
            <v>165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26</v>
          </cell>
        </row>
        <row r="107">
          <cell r="B107" t="str">
            <v>01013010</v>
          </cell>
          <cell r="C107" t="str">
            <v>Khoa CN Nhiệt – Lạnh</v>
          </cell>
          <cell r="D107" t="str">
            <v>Võ Anh Hào</v>
          </cell>
          <cell r="E107">
            <v>2</v>
          </cell>
          <cell r="F107">
            <v>2</v>
          </cell>
          <cell r="G107">
            <v>0</v>
          </cell>
          <cell r="H107">
            <v>0</v>
          </cell>
          <cell r="I107">
            <v>6</v>
          </cell>
          <cell r="J107">
            <v>25.599999999999994</v>
          </cell>
          <cell r="K107">
            <v>2.4</v>
          </cell>
          <cell r="L107">
            <v>0</v>
          </cell>
          <cell r="M107">
            <v>0</v>
          </cell>
          <cell r="N107">
            <v>27.999999999999993</v>
          </cell>
          <cell r="O107">
            <v>35</v>
          </cell>
          <cell r="P107">
            <v>0</v>
          </cell>
          <cell r="Q107">
            <v>35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34</v>
          </cell>
        </row>
        <row r="108">
          <cell r="B108" t="str">
            <v>01013007</v>
          </cell>
          <cell r="C108" t="str">
            <v>Khoa CN Nhiệt – Lạnh</v>
          </cell>
          <cell r="D108" t="str">
            <v>Võ Phước Quang</v>
          </cell>
          <cell r="E108">
            <v>0</v>
          </cell>
          <cell r="F108">
            <v>6</v>
          </cell>
          <cell r="G108">
            <v>0</v>
          </cell>
          <cell r="H108">
            <v>0</v>
          </cell>
          <cell r="I108">
            <v>12</v>
          </cell>
          <cell r="J108">
            <v>2.4</v>
          </cell>
          <cell r="K108">
            <v>6</v>
          </cell>
          <cell r="L108">
            <v>0</v>
          </cell>
          <cell r="M108">
            <v>0</v>
          </cell>
          <cell r="N108">
            <v>8.4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1.2</v>
          </cell>
          <cell r="AG108">
            <v>0</v>
          </cell>
          <cell r="AH108">
            <v>21.6</v>
          </cell>
        </row>
        <row r="109">
          <cell r="B109" t="str">
            <v>01013033</v>
          </cell>
          <cell r="C109" t="str">
            <v>Khoa CN Nhiệt – Lạnh</v>
          </cell>
          <cell r="D109" t="str">
            <v>Võ Thị Tuyết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</row>
        <row r="110">
          <cell r="B110" t="str">
            <v>01015028</v>
          </cell>
          <cell r="C110" t="str">
            <v>Khoa CN Thông tin</v>
          </cell>
          <cell r="D110" t="str">
            <v>Bùi Đặng Hoàng Tuấn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</row>
        <row r="111">
          <cell r="B111" t="str">
            <v>01015020</v>
          </cell>
          <cell r="C111" t="str">
            <v>Khoa CN Thông tin</v>
          </cell>
          <cell r="D111" t="str">
            <v>Bùi Văn Dũng</v>
          </cell>
          <cell r="E111">
            <v>1</v>
          </cell>
          <cell r="F111">
            <v>0</v>
          </cell>
          <cell r="G111">
            <v>0</v>
          </cell>
          <cell r="H111">
            <v>0</v>
          </cell>
          <cell r="I111">
            <v>1</v>
          </cell>
          <cell r="J111">
            <v>15.2</v>
          </cell>
          <cell r="K111">
            <v>6.4</v>
          </cell>
          <cell r="L111">
            <v>0</v>
          </cell>
          <cell r="M111">
            <v>0</v>
          </cell>
          <cell r="N111">
            <v>21.6</v>
          </cell>
          <cell r="O111">
            <v>129</v>
          </cell>
          <cell r="P111">
            <v>152</v>
          </cell>
          <cell r="Q111">
            <v>61</v>
          </cell>
          <cell r="R111">
            <v>11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1.2</v>
          </cell>
          <cell r="AG111">
            <v>0</v>
          </cell>
          <cell r="AH111">
            <v>34.799999999999997</v>
          </cell>
        </row>
        <row r="112">
          <cell r="B112" t="str">
            <v>01015018</v>
          </cell>
          <cell r="C112" t="str">
            <v>Khoa CN Thông tin</v>
          </cell>
          <cell r="D112" t="str">
            <v>Đặng Ngọc Đoàn</v>
          </cell>
          <cell r="E112">
            <v>2</v>
          </cell>
          <cell r="F112">
            <v>2</v>
          </cell>
          <cell r="G112">
            <v>0</v>
          </cell>
          <cell r="H112">
            <v>0</v>
          </cell>
          <cell r="I112">
            <v>6</v>
          </cell>
          <cell r="J112">
            <v>14.799999999999997</v>
          </cell>
          <cell r="K112">
            <v>10.4</v>
          </cell>
          <cell r="L112">
            <v>0</v>
          </cell>
          <cell r="M112">
            <v>0</v>
          </cell>
          <cell r="N112">
            <v>25.199999999999996</v>
          </cell>
          <cell r="O112">
            <v>35</v>
          </cell>
          <cell r="P112">
            <v>37</v>
          </cell>
          <cell r="Q112">
            <v>61</v>
          </cell>
          <cell r="R112">
            <v>0.55000000000000004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31.8</v>
          </cell>
        </row>
        <row r="113">
          <cell r="B113" t="str">
            <v>01015007</v>
          </cell>
          <cell r="C113" t="str">
            <v>Khoa CN Thông tin</v>
          </cell>
          <cell r="D113" t="str">
            <v>Đào Duy Long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</row>
        <row r="114">
          <cell r="B114" t="str">
            <v>01015021</v>
          </cell>
          <cell r="C114" t="str">
            <v>Khoa CN Thông tin</v>
          </cell>
          <cell r="D114" t="str">
            <v>Đỗ Thị Hải Yến</v>
          </cell>
          <cell r="E114">
            <v>2</v>
          </cell>
          <cell r="F114">
            <v>0</v>
          </cell>
          <cell r="G114">
            <v>0</v>
          </cell>
          <cell r="H114">
            <v>0</v>
          </cell>
          <cell r="I114">
            <v>2</v>
          </cell>
          <cell r="J114">
            <v>6.8</v>
          </cell>
          <cell r="K114">
            <v>18.399999999999999</v>
          </cell>
          <cell r="L114">
            <v>0</v>
          </cell>
          <cell r="M114">
            <v>0</v>
          </cell>
          <cell r="N114">
            <v>25.2</v>
          </cell>
          <cell r="O114">
            <v>123</v>
          </cell>
          <cell r="P114">
            <v>106</v>
          </cell>
          <cell r="Q114">
            <v>141</v>
          </cell>
          <cell r="R114">
            <v>4.4000000000000004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31.6</v>
          </cell>
        </row>
        <row r="115">
          <cell r="B115" t="str">
            <v>01015012</v>
          </cell>
          <cell r="C115" t="str">
            <v>Khoa CN Thông tin</v>
          </cell>
          <cell r="D115" t="str">
            <v>Dương Ngọc Vọng</v>
          </cell>
          <cell r="E115">
            <v>3</v>
          </cell>
          <cell r="F115">
            <v>0</v>
          </cell>
          <cell r="G115">
            <v>0</v>
          </cell>
          <cell r="H115">
            <v>0</v>
          </cell>
          <cell r="I115">
            <v>3</v>
          </cell>
          <cell r="J115">
            <v>11.2</v>
          </cell>
          <cell r="K115">
            <v>3.5999999999999996</v>
          </cell>
          <cell r="L115">
            <v>0</v>
          </cell>
          <cell r="M115">
            <v>0</v>
          </cell>
          <cell r="N115">
            <v>14.799999999999999</v>
          </cell>
          <cell r="O115">
            <v>78</v>
          </cell>
          <cell r="P115">
            <v>139</v>
          </cell>
          <cell r="Q115">
            <v>76</v>
          </cell>
          <cell r="R115">
            <v>7.05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24.9</v>
          </cell>
        </row>
        <row r="116">
          <cell r="B116" t="str">
            <v>01015024</v>
          </cell>
          <cell r="C116" t="str">
            <v>Khoa CN Thông tin</v>
          </cell>
          <cell r="D116" t="str">
            <v>Lâm Thanh Hùng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5.1999999999999993</v>
          </cell>
          <cell r="K116">
            <v>6</v>
          </cell>
          <cell r="L116">
            <v>0</v>
          </cell>
          <cell r="M116">
            <v>0</v>
          </cell>
          <cell r="N116">
            <v>11.2</v>
          </cell>
          <cell r="O116">
            <v>181</v>
          </cell>
          <cell r="P116">
            <v>103</v>
          </cell>
          <cell r="Q116">
            <v>181</v>
          </cell>
          <cell r="R116">
            <v>5.15</v>
          </cell>
          <cell r="S116">
            <v>55</v>
          </cell>
          <cell r="T116">
            <v>0</v>
          </cell>
          <cell r="U116">
            <v>55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16.399999999999999</v>
          </cell>
        </row>
        <row r="117">
          <cell r="B117" t="str">
            <v>01015017</v>
          </cell>
          <cell r="C117" t="str">
            <v>Khoa CN Thông tin</v>
          </cell>
          <cell r="D117" t="str">
            <v>Lê Hồng Thái</v>
          </cell>
          <cell r="E117">
            <v>1</v>
          </cell>
          <cell r="F117">
            <v>0</v>
          </cell>
          <cell r="G117">
            <v>0</v>
          </cell>
          <cell r="H117">
            <v>0</v>
          </cell>
          <cell r="I117">
            <v>1</v>
          </cell>
          <cell r="J117">
            <v>4</v>
          </cell>
          <cell r="K117">
            <v>11.2</v>
          </cell>
          <cell r="L117">
            <v>0</v>
          </cell>
          <cell r="M117">
            <v>0</v>
          </cell>
          <cell r="N117">
            <v>15.2</v>
          </cell>
          <cell r="O117">
            <v>94</v>
          </cell>
          <cell r="P117">
            <v>182</v>
          </cell>
          <cell r="Q117">
            <v>49</v>
          </cell>
          <cell r="R117">
            <v>11.35</v>
          </cell>
          <cell r="S117">
            <v>140</v>
          </cell>
          <cell r="T117">
            <v>53</v>
          </cell>
          <cell r="U117">
            <v>140</v>
          </cell>
          <cell r="V117">
            <v>5.3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32.9</v>
          </cell>
        </row>
        <row r="118">
          <cell r="B118" t="str">
            <v>01015014</v>
          </cell>
          <cell r="C118" t="str">
            <v>Khoa CN Thông tin</v>
          </cell>
          <cell r="D118" t="str">
            <v>Lê Phi Trường</v>
          </cell>
          <cell r="E118">
            <v>2</v>
          </cell>
          <cell r="F118">
            <v>0</v>
          </cell>
          <cell r="G118">
            <v>0</v>
          </cell>
          <cell r="H118">
            <v>0</v>
          </cell>
          <cell r="I118">
            <v>2</v>
          </cell>
          <cell r="J118">
            <v>6</v>
          </cell>
          <cell r="K118">
            <v>5.1999999999999993</v>
          </cell>
          <cell r="L118">
            <v>0</v>
          </cell>
          <cell r="M118">
            <v>0</v>
          </cell>
          <cell r="N118">
            <v>11.2</v>
          </cell>
          <cell r="O118">
            <v>135</v>
          </cell>
          <cell r="P118">
            <v>60</v>
          </cell>
          <cell r="Q118">
            <v>139</v>
          </cell>
          <cell r="R118">
            <v>2.8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16</v>
          </cell>
        </row>
        <row r="119">
          <cell r="B119" t="str">
            <v>01015004</v>
          </cell>
          <cell r="C119" t="str">
            <v>Khoa CN Thông tin</v>
          </cell>
          <cell r="D119" t="str">
            <v>Lê Quý Hưng Quốc</v>
          </cell>
          <cell r="E119">
            <v>2</v>
          </cell>
          <cell r="F119">
            <v>0</v>
          </cell>
          <cell r="G119">
            <v>0</v>
          </cell>
          <cell r="H119">
            <v>0</v>
          </cell>
          <cell r="I119">
            <v>2</v>
          </cell>
          <cell r="J119">
            <v>12.399999999999999</v>
          </cell>
          <cell r="K119">
            <v>17.199999999999996</v>
          </cell>
          <cell r="L119">
            <v>0</v>
          </cell>
          <cell r="M119">
            <v>0</v>
          </cell>
          <cell r="N119">
            <v>29.599999999999994</v>
          </cell>
          <cell r="O119">
            <v>41</v>
          </cell>
          <cell r="P119">
            <v>76</v>
          </cell>
          <cell r="Q119">
            <v>8</v>
          </cell>
          <cell r="R119">
            <v>5.45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37.1</v>
          </cell>
        </row>
        <row r="120">
          <cell r="B120" t="str">
            <v>01015011</v>
          </cell>
          <cell r="C120" t="str">
            <v>Khoa CN Thông tin</v>
          </cell>
          <cell r="D120" t="str">
            <v>Lê Tất Đạt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4</v>
          </cell>
          <cell r="K120">
            <v>11.2</v>
          </cell>
          <cell r="L120">
            <v>0</v>
          </cell>
          <cell r="M120">
            <v>0</v>
          </cell>
          <cell r="N120">
            <v>15.2</v>
          </cell>
          <cell r="O120">
            <v>165</v>
          </cell>
          <cell r="P120">
            <v>165</v>
          </cell>
          <cell r="Q120">
            <v>198</v>
          </cell>
          <cell r="R120">
            <v>6.6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21.8</v>
          </cell>
        </row>
        <row r="121">
          <cell r="B121" t="str">
            <v>01015027</v>
          </cell>
          <cell r="C121" t="str">
            <v>Khoa CN Thông tin</v>
          </cell>
          <cell r="D121" t="str">
            <v>Lương Minh Dũng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</row>
        <row r="122">
          <cell r="B122" t="str">
            <v>01015031</v>
          </cell>
          <cell r="C122" t="str">
            <v>Khoa CN Thông tin</v>
          </cell>
          <cell r="D122" t="str">
            <v>Mai Chiếm Tuấn</v>
          </cell>
          <cell r="E122">
            <v>6</v>
          </cell>
          <cell r="F122">
            <v>0</v>
          </cell>
          <cell r="G122">
            <v>0</v>
          </cell>
          <cell r="H122">
            <v>0</v>
          </cell>
          <cell r="I122">
            <v>6</v>
          </cell>
          <cell r="J122">
            <v>0</v>
          </cell>
          <cell r="K122">
            <v>4.8</v>
          </cell>
          <cell r="L122">
            <v>0</v>
          </cell>
          <cell r="M122">
            <v>0</v>
          </cell>
          <cell r="N122">
            <v>4.8</v>
          </cell>
          <cell r="O122">
            <v>112</v>
          </cell>
          <cell r="P122">
            <v>81</v>
          </cell>
          <cell r="Q122">
            <v>152</v>
          </cell>
          <cell r="R122">
            <v>2.0499999999999998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12.9</v>
          </cell>
        </row>
        <row r="123">
          <cell r="B123" t="str">
            <v>01018001</v>
          </cell>
          <cell r="C123" t="str">
            <v>Khoa CN Thông tin</v>
          </cell>
          <cell r="D123" t="str">
            <v>Nguyễn Cao Phong</v>
          </cell>
          <cell r="E123">
            <v>4</v>
          </cell>
          <cell r="F123">
            <v>0</v>
          </cell>
          <cell r="G123">
            <v>0</v>
          </cell>
          <cell r="H123">
            <v>0</v>
          </cell>
          <cell r="I123">
            <v>4</v>
          </cell>
          <cell r="J123">
            <v>8.4</v>
          </cell>
          <cell r="K123">
            <v>0</v>
          </cell>
          <cell r="L123">
            <v>0</v>
          </cell>
          <cell r="M123">
            <v>0</v>
          </cell>
          <cell r="N123">
            <v>8.4</v>
          </cell>
          <cell r="O123">
            <v>114</v>
          </cell>
          <cell r="P123">
            <v>35</v>
          </cell>
          <cell r="Q123">
            <v>115</v>
          </cell>
          <cell r="R123">
            <v>1.7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14.1</v>
          </cell>
        </row>
        <row r="124">
          <cell r="B124" t="str">
            <v>01015032</v>
          </cell>
          <cell r="C124" t="str">
            <v>Khoa CN Thông tin</v>
          </cell>
          <cell r="D124" t="str">
            <v>Nguyễn Duy Đạt</v>
          </cell>
          <cell r="E124">
            <v>2</v>
          </cell>
          <cell r="F124">
            <v>0</v>
          </cell>
          <cell r="G124">
            <v>0</v>
          </cell>
          <cell r="H124">
            <v>0</v>
          </cell>
          <cell r="I124">
            <v>2</v>
          </cell>
          <cell r="J124">
            <v>2.8</v>
          </cell>
          <cell r="K124">
            <v>16</v>
          </cell>
          <cell r="L124">
            <v>0</v>
          </cell>
          <cell r="M124">
            <v>0</v>
          </cell>
          <cell r="N124">
            <v>18.8</v>
          </cell>
          <cell r="O124">
            <v>62</v>
          </cell>
          <cell r="P124">
            <v>29</v>
          </cell>
          <cell r="Q124">
            <v>78</v>
          </cell>
          <cell r="R124">
            <v>0.65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21.5</v>
          </cell>
        </row>
        <row r="125">
          <cell r="B125" t="str">
            <v>01015002</v>
          </cell>
          <cell r="C125" t="str">
            <v>Khoa CN Thông tin</v>
          </cell>
          <cell r="D125" t="str">
            <v>Nguyễn Khoa</v>
          </cell>
          <cell r="E125">
            <v>7</v>
          </cell>
          <cell r="F125">
            <v>0</v>
          </cell>
          <cell r="G125">
            <v>0</v>
          </cell>
          <cell r="H125">
            <v>0</v>
          </cell>
          <cell r="I125">
            <v>7</v>
          </cell>
          <cell r="J125">
            <v>0</v>
          </cell>
          <cell r="K125">
            <v>2.4</v>
          </cell>
          <cell r="L125">
            <v>0</v>
          </cell>
          <cell r="M125">
            <v>0</v>
          </cell>
          <cell r="N125">
            <v>2.4</v>
          </cell>
          <cell r="O125">
            <v>125</v>
          </cell>
          <cell r="P125">
            <v>213</v>
          </cell>
          <cell r="Q125">
            <v>129</v>
          </cell>
          <cell r="R125">
            <v>10.45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9.1999999999999993</v>
          </cell>
          <cell r="AH125">
            <v>29.1</v>
          </cell>
        </row>
        <row r="126">
          <cell r="B126" t="str">
            <v>01015025</v>
          </cell>
          <cell r="C126" t="str">
            <v>Khoa CN Thông tin</v>
          </cell>
          <cell r="D126" t="str">
            <v>Nguyễn Ngọc Tuyên</v>
          </cell>
          <cell r="E126">
            <v>4</v>
          </cell>
          <cell r="F126">
            <v>0</v>
          </cell>
          <cell r="G126">
            <v>0</v>
          </cell>
          <cell r="H126">
            <v>0</v>
          </cell>
          <cell r="I126">
            <v>4</v>
          </cell>
          <cell r="J126">
            <v>8.8000000000000007</v>
          </cell>
          <cell r="K126">
            <v>20.399999999999999</v>
          </cell>
          <cell r="L126">
            <v>0</v>
          </cell>
          <cell r="M126">
            <v>0</v>
          </cell>
          <cell r="N126">
            <v>29.2</v>
          </cell>
          <cell r="O126">
            <v>185</v>
          </cell>
          <cell r="P126">
            <v>99</v>
          </cell>
          <cell r="Q126">
            <v>222</v>
          </cell>
          <cell r="R126">
            <v>3.1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1.2</v>
          </cell>
          <cell r="AG126">
            <v>0</v>
          </cell>
          <cell r="AH126">
            <v>37.5</v>
          </cell>
        </row>
        <row r="127">
          <cell r="B127" t="str">
            <v>01015010</v>
          </cell>
          <cell r="C127" t="str">
            <v>Khoa CN Thông tin</v>
          </cell>
          <cell r="D127" t="str">
            <v>Nguyễn Nguyên Hoàng Ngọc Quyên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3.5999999999999996</v>
          </cell>
          <cell r="K127">
            <v>14.4</v>
          </cell>
          <cell r="L127">
            <v>0</v>
          </cell>
          <cell r="M127">
            <v>0</v>
          </cell>
          <cell r="N127">
            <v>18</v>
          </cell>
          <cell r="O127">
            <v>170</v>
          </cell>
          <cell r="P127">
            <v>184</v>
          </cell>
          <cell r="Q127">
            <v>192</v>
          </cell>
          <cell r="R127">
            <v>8.1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26.1</v>
          </cell>
        </row>
        <row r="128">
          <cell r="B128" t="str">
            <v>01015005</v>
          </cell>
          <cell r="C128" t="str">
            <v>Khoa CN Thông tin</v>
          </cell>
          <cell r="D128" t="str">
            <v>Nguyễn Sanh Cường</v>
          </cell>
          <cell r="E128">
            <v>2</v>
          </cell>
          <cell r="F128">
            <v>0</v>
          </cell>
          <cell r="G128">
            <v>0</v>
          </cell>
          <cell r="H128">
            <v>0</v>
          </cell>
          <cell r="I128">
            <v>2</v>
          </cell>
          <cell r="J128">
            <v>18.799999999999997</v>
          </cell>
          <cell r="K128">
            <v>0</v>
          </cell>
          <cell r="L128">
            <v>0</v>
          </cell>
          <cell r="M128">
            <v>0</v>
          </cell>
          <cell r="N128">
            <v>18.799999999999997</v>
          </cell>
          <cell r="O128">
            <v>75</v>
          </cell>
          <cell r="P128">
            <v>64</v>
          </cell>
          <cell r="Q128">
            <v>52</v>
          </cell>
          <cell r="R128">
            <v>4.3499999999999996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1.2</v>
          </cell>
          <cell r="AH128">
            <v>26.4</v>
          </cell>
        </row>
        <row r="129">
          <cell r="B129" t="str">
            <v>01012026</v>
          </cell>
          <cell r="C129" t="str">
            <v>Khoa CN Thông tin</v>
          </cell>
          <cell r="D129" t="str">
            <v>Nguyễn Thị Hải Hà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</row>
        <row r="130">
          <cell r="B130" t="str">
            <v>01015016</v>
          </cell>
          <cell r="C130" t="str">
            <v>Khoa CN Thông tin</v>
          </cell>
          <cell r="D130" t="str">
            <v>Nguyễn Thị Khánh Thư</v>
          </cell>
          <cell r="E130">
            <v>4</v>
          </cell>
          <cell r="F130">
            <v>0</v>
          </cell>
          <cell r="G130">
            <v>0</v>
          </cell>
          <cell r="H130">
            <v>0</v>
          </cell>
          <cell r="I130">
            <v>4</v>
          </cell>
          <cell r="J130">
            <v>15.999999999999996</v>
          </cell>
          <cell r="K130">
            <v>9.1999999999999993</v>
          </cell>
          <cell r="L130">
            <v>0</v>
          </cell>
          <cell r="M130">
            <v>0</v>
          </cell>
          <cell r="N130">
            <v>25.199999999999996</v>
          </cell>
          <cell r="O130">
            <v>144</v>
          </cell>
          <cell r="P130">
            <v>171</v>
          </cell>
          <cell r="Q130">
            <v>109</v>
          </cell>
          <cell r="R130">
            <v>10.3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39.5</v>
          </cell>
        </row>
        <row r="131">
          <cell r="B131" t="str">
            <v>01015015</v>
          </cell>
          <cell r="C131" t="str">
            <v>Khoa CN Thông tin</v>
          </cell>
          <cell r="D131" t="str">
            <v>Nguyễn Thị Thu Hồng</v>
          </cell>
          <cell r="E131">
            <v>4</v>
          </cell>
          <cell r="F131">
            <v>0</v>
          </cell>
          <cell r="G131">
            <v>0</v>
          </cell>
          <cell r="H131">
            <v>0</v>
          </cell>
          <cell r="I131">
            <v>4</v>
          </cell>
          <cell r="J131">
            <v>6</v>
          </cell>
          <cell r="K131">
            <v>18</v>
          </cell>
          <cell r="L131">
            <v>0</v>
          </cell>
          <cell r="M131">
            <v>0</v>
          </cell>
          <cell r="N131">
            <v>24</v>
          </cell>
          <cell r="O131">
            <v>153</v>
          </cell>
          <cell r="P131">
            <v>157</v>
          </cell>
          <cell r="Q131">
            <v>141</v>
          </cell>
          <cell r="R131">
            <v>8.4499999999999993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1.2</v>
          </cell>
          <cell r="AG131">
            <v>0</v>
          </cell>
          <cell r="AH131">
            <v>37.700000000000003</v>
          </cell>
        </row>
        <row r="132">
          <cell r="B132" t="str">
            <v>01015003</v>
          </cell>
          <cell r="C132" t="str">
            <v>Khoa CN Thông tin</v>
          </cell>
          <cell r="D132" t="str">
            <v>Nguyễn Thị Thủy(TT)</v>
          </cell>
          <cell r="E132">
            <v>1</v>
          </cell>
          <cell r="F132">
            <v>0</v>
          </cell>
          <cell r="G132">
            <v>0</v>
          </cell>
          <cell r="H132">
            <v>0</v>
          </cell>
          <cell r="I132">
            <v>1</v>
          </cell>
          <cell r="J132">
            <v>16.799999999999997</v>
          </cell>
          <cell r="K132">
            <v>3.5999999999999996</v>
          </cell>
          <cell r="L132">
            <v>0</v>
          </cell>
          <cell r="M132">
            <v>0</v>
          </cell>
          <cell r="N132">
            <v>20.399999999999999</v>
          </cell>
          <cell r="O132">
            <v>152</v>
          </cell>
          <cell r="P132">
            <v>342</v>
          </cell>
          <cell r="Q132">
            <v>138</v>
          </cell>
          <cell r="R132">
            <v>17.8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2.4</v>
          </cell>
          <cell r="AH132">
            <v>41.6</v>
          </cell>
        </row>
        <row r="133">
          <cell r="B133" t="str">
            <v>01015026</v>
          </cell>
          <cell r="C133" t="str">
            <v>Khoa CN Thông tin</v>
          </cell>
          <cell r="D133" t="str">
            <v>Nguyễn Tiến Việt Dũng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</row>
        <row r="134">
          <cell r="B134" t="str">
            <v>01015022</v>
          </cell>
          <cell r="C134" t="str">
            <v>Khoa CN Thông tin</v>
          </cell>
          <cell r="D134" t="str">
            <v>Nguyễn Văn Danh</v>
          </cell>
          <cell r="E134">
            <v>2</v>
          </cell>
          <cell r="F134">
            <v>0</v>
          </cell>
          <cell r="G134">
            <v>0</v>
          </cell>
          <cell r="H134">
            <v>0</v>
          </cell>
          <cell r="I134">
            <v>2</v>
          </cell>
          <cell r="J134">
            <v>10.4</v>
          </cell>
          <cell r="K134">
            <v>2.4</v>
          </cell>
          <cell r="L134">
            <v>0</v>
          </cell>
          <cell r="M134">
            <v>0</v>
          </cell>
          <cell r="N134">
            <v>12.8</v>
          </cell>
          <cell r="O134">
            <v>52</v>
          </cell>
          <cell r="P134">
            <v>141</v>
          </cell>
          <cell r="Q134">
            <v>52</v>
          </cell>
          <cell r="R134">
            <v>7.05</v>
          </cell>
          <cell r="S134">
            <v>53</v>
          </cell>
          <cell r="T134">
            <v>140</v>
          </cell>
          <cell r="U134">
            <v>53</v>
          </cell>
          <cell r="V134">
            <v>14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35.9</v>
          </cell>
        </row>
        <row r="135">
          <cell r="B135" t="str">
            <v>01015023</v>
          </cell>
          <cell r="C135" t="str">
            <v>Khoa CN Thông tin</v>
          </cell>
          <cell r="D135" t="str">
            <v>Nguyễn Văn Đôn</v>
          </cell>
          <cell r="E135">
            <v>7</v>
          </cell>
          <cell r="F135">
            <v>0</v>
          </cell>
          <cell r="G135">
            <v>0</v>
          </cell>
          <cell r="H135">
            <v>0</v>
          </cell>
          <cell r="I135">
            <v>7</v>
          </cell>
          <cell r="J135">
            <v>6.8</v>
          </cell>
          <cell r="K135">
            <v>0</v>
          </cell>
          <cell r="L135">
            <v>0</v>
          </cell>
          <cell r="M135">
            <v>0</v>
          </cell>
          <cell r="N135">
            <v>6.8</v>
          </cell>
          <cell r="O135">
            <v>107</v>
          </cell>
          <cell r="P135">
            <v>128</v>
          </cell>
          <cell r="Q135">
            <v>124</v>
          </cell>
          <cell r="R135">
            <v>5.55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2.4</v>
          </cell>
          <cell r="AH135">
            <v>21.8</v>
          </cell>
        </row>
        <row r="136">
          <cell r="B136" t="str">
            <v>01015001</v>
          </cell>
          <cell r="C136" t="str">
            <v>Khoa CN Thông tin</v>
          </cell>
          <cell r="D136" t="str">
            <v>Nguyễn Vân Giang</v>
          </cell>
          <cell r="E136">
            <v>4</v>
          </cell>
          <cell r="F136">
            <v>0</v>
          </cell>
          <cell r="G136">
            <v>0</v>
          </cell>
          <cell r="H136">
            <v>0</v>
          </cell>
          <cell r="I136">
            <v>4</v>
          </cell>
          <cell r="J136">
            <v>0</v>
          </cell>
          <cell r="K136">
            <v>4.8</v>
          </cell>
          <cell r="L136">
            <v>0</v>
          </cell>
          <cell r="M136">
            <v>0</v>
          </cell>
          <cell r="N136">
            <v>4.8</v>
          </cell>
          <cell r="O136">
            <v>206</v>
          </cell>
          <cell r="P136">
            <v>160</v>
          </cell>
          <cell r="Q136">
            <v>206</v>
          </cell>
          <cell r="R136">
            <v>8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3.6</v>
          </cell>
          <cell r="AG136">
            <v>6.8</v>
          </cell>
          <cell r="AH136">
            <v>27.2</v>
          </cell>
        </row>
        <row r="137">
          <cell r="B137" t="str">
            <v>01015006</v>
          </cell>
          <cell r="C137" t="str">
            <v>Khoa CN Thông tin</v>
          </cell>
          <cell r="D137" t="str">
            <v>Nguyễn Văn Minh(TT)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160</v>
          </cell>
          <cell r="P137">
            <v>248</v>
          </cell>
          <cell r="Q137">
            <v>194</v>
          </cell>
          <cell r="R137">
            <v>10.7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6.4</v>
          </cell>
          <cell r="AH137">
            <v>17.100000000000001</v>
          </cell>
        </row>
        <row r="138">
          <cell r="B138" t="str">
            <v>01015019</v>
          </cell>
          <cell r="C138" t="str">
            <v>Khoa CN Thông tin</v>
          </cell>
          <cell r="D138" t="str">
            <v>Trần Việt Khánh</v>
          </cell>
          <cell r="E138">
            <v>8</v>
          </cell>
          <cell r="F138">
            <v>0</v>
          </cell>
          <cell r="G138">
            <v>0</v>
          </cell>
          <cell r="H138">
            <v>0</v>
          </cell>
          <cell r="I138">
            <v>8</v>
          </cell>
          <cell r="J138">
            <v>1.2</v>
          </cell>
          <cell r="K138">
            <v>5.1999999999999993</v>
          </cell>
          <cell r="L138">
            <v>0</v>
          </cell>
          <cell r="M138">
            <v>0</v>
          </cell>
          <cell r="N138">
            <v>6.3999999999999995</v>
          </cell>
          <cell r="O138">
            <v>193</v>
          </cell>
          <cell r="P138">
            <v>28</v>
          </cell>
          <cell r="Q138">
            <v>195</v>
          </cell>
          <cell r="R138">
            <v>1.3</v>
          </cell>
          <cell r="S138">
            <v>0</v>
          </cell>
          <cell r="T138">
            <v>107</v>
          </cell>
          <cell r="U138">
            <v>0</v>
          </cell>
          <cell r="V138">
            <v>10.7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12.4</v>
          </cell>
          <cell r="AH138">
            <v>38.799999999999997</v>
          </cell>
        </row>
        <row r="139">
          <cell r="B139" t="str">
            <v>01015008</v>
          </cell>
          <cell r="C139" t="str">
            <v>Khoa CN Thông tin</v>
          </cell>
          <cell r="D139" t="str">
            <v>Trần Vĩnh Xuyên</v>
          </cell>
          <cell r="E139">
            <v>2</v>
          </cell>
          <cell r="F139">
            <v>0</v>
          </cell>
          <cell r="G139">
            <v>0</v>
          </cell>
          <cell r="H139">
            <v>0</v>
          </cell>
          <cell r="I139">
            <v>2</v>
          </cell>
          <cell r="J139">
            <v>3.5999999999999996</v>
          </cell>
          <cell r="K139">
            <v>2.8</v>
          </cell>
          <cell r="L139">
            <v>0</v>
          </cell>
          <cell r="M139">
            <v>0</v>
          </cell>
          <cell r="N139">
            <v>6.3999999999999995</v>
          </cell>
          <cell r="O139">
            <v>96</v>
          </cell>
          <cell r="P139">
            <v>99</v>
          </cell>
          <cell r="Q139">
            <v>105</v>
          </cell>
          <cell r="R139">
            <v>4.5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12.9</v>
          </cell>
        </row>
        <row r="140">
          <cell r="B140" t="str">
            <v>01015009</v>
          </cell>
          <cell r="C140" t="str">
            <v>Khoa CN Thông tin</v>
          </cell>
          <cell r="D140" t="str">
            <v>Võ Anh Trang</v>
          </cell>
          <cell r="E140">
            <v>2</v>
          </cell>
          <cell r="F140">
            <v>0</v>
          </cell>
          <cell r="G140">
            <v>0</v>
          </cell>
          <cell r="H140">
            <v>0</v>
          </cell>
          <cell r="I140">
            <v>2</v>
          </cell>
          <cell r="J140">
            <v>1.2</v>
          </cell>
          <cell r="K140">
            <v>9.1999999999999993</v>
          </cell>
          <cell r="L140">
            <v>0</v>
          </cell>
          <cell r="M140">
            <v>0</v>
          </cell>
          <cell r="N140">
            <v>10.399999999999999</v>
          </cell>
          <cell r="O140">
            <v>74</v>
          </cell>
          <cell r="P140">
            <v>29</v>
          </cell>
          <cell r="Q140">
            <v>89</v>
          </cell>
          <cell r="R140">
            <v>0.7</v>
          </cell>
          <cell r="S140">
            <v>52</v>
          </cell>
          <cell r="T140">
            <v>0</v>
          </cell>
          <cell r="U140">
            <v>52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13.1</v>
          </cell>
        </row>
        <row r="141">
          <cell r="B141" t="str">
            <v>01015013</v>
          </cell>
          <cell r="C141" t="str">
            <v>Khoa CN Thông tin</v>
          </cell>
          <cell r="D141" t="str">
            <v>Vũ Thị Thái Linh</v>
          </cell>
          <cell r="E141">
            <v>8</v>
          </cell>
          <cell r="F141">
            <v>0</v>
          </cell>
          <cell r="G141">
            <v>0</v>
          </cell>
          <cell r="H141">
            <v>0</v>
          </cell>
          <cell r="I141">
            <v>8</v>
          </cell>
          <cell r="J141">
            <v>5.1999999999999993</v>
          </cell>
          <cell r="K141">
            <v>1.2</v>
          </cell>
          <cell r="L141">
            <v>0</v>
          </cell>
          <cell r="M141">
            <v>0</v>
          </cell>
          <cell r="N141">
            <v>6.3999999999999995</v>
          </cell>
          <cell r="O141">
            <v>359</v>
          </cell>
          <cell r="P141">
            <v>305</v>
          </cell>
          <cell r="Q141">
            <v>325</v>
          </cell>
          <cell r="R141">
            <v>16.95</v>
          </cell>
          <cell r="S141">
            <v>0</v>
          </cell>
          <cell r="T141">
            <v>20</v>
          </cell>
          <cell r="U141">
            <v>0</v>
          </cell>
          <cell r="V141">
            <v>2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6.8</v>
          </cell>
          <cell r="AH141">
            <v>40.200000000000003</v>
          </cell>
        </row>
        <row r="142">
          <cell r="B142" t="str">
            <v>01010046</v>
          </cell>
          <cell r="C142" t="str">
            <v>Khoa Khoa học cơ bản</v>
          </cell>
          <cell r="D142" t="str">
            <v>Bùi Thị Liễu Trang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103</v>
          </cell>
          <cell r="P142">
            <v>308</v>
          </cell>
          <cell r="Q142">
            <v>265</v>
          </cell>
          <cell r="R142">
            <v>7.3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7.3</v>
          </cell>
        </row>
        <row r="143">
          <cell r="B143" t="str">
            <v>01010050</v>
          </cell>
          <cell r="C143" t="str">
            <v>Khoa Khoa học cơ bản</v>
          </cell>
          <cell r="D143" t="str">
            <v>Bùi Thị Tú Uyên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138</v>
          </cell>
          <cell r="P143">
            <v>0</v>
          </cell>
          <cell r="Q143">
            <v>64</v>
          </cell>
          <cell r="R143">
            <v>3.7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3.7</v>
          </cell>
        </row>
        <row r="144">
          <cell r="B144" t="str">
            <v>01010036</v>
          </cell>
          <cell r="C144" t="str">
            <v>Khoa Khoa học cơ bản</v>
          </cell>
          <cell r="D144" t="str">
            <v>Cao Đình Trung Hậu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16.799999999999997</v>
          </cell>
          <cell r="K144">
            <v>0</v>
          </cell>
          <cell r="L144">
            <v>0</v>
          </cell>
          <cell r="M144">
            <v>0</v>
          </cell>
          <cell r="N144">
            <v>16.799999999999997</v>
          </cell>
          <cell r="O144">
            <v>177</v>
          </cell>
          <cell r="P144">
            <v>554</v>
          </cell>
          <cell r="Q144">
            <v>229</v>
          </cell>
          <cell r="R144">
            <v>25.1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3.6</v>
          </cell>
          <cell r="AH144">
            <v>45.5</v>
          </cell>
        </row>
        <row r="145">
          <cell r="B145" t="str">
            <v>01010013</v>
          </cell>
          <cell r="C145" t="str">
            <v>Khoa Khoa học cơ bản</v>
          </cell>
          <cell r="D145" t="str">
            <v>Cao Thị Nga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16.799999999999997</v>
          </cell>
          <cell r="K145">
            <v>0</v>
          </cell>
          <cell r="L145">
            <v>0</v>
          </cell>
          <cell r="M145">
            <v>0</v>
          </cell>
          <cell r="N145">
            <v>16.799999999999997</v>
          </cell>
          <cell r="O145">
            <v>216</v>
          </cell>
          <cell r="P145">
            <v>212</v>
          </cell>
          <cell r="Q145">
            <v>201</v>
          </cell>
          <cell r="R145">
            <v>11.35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28.2</v>
          </cell>
        </row>
        <row r="146">
          <cell r="B146" t="str">
            <v>01010024</v>
          </cell>
          <cell r="C146" t="str">
            <v>Khoa Khoa học cơ bản</v>
          </cell>
          <cell r="D146" t="str">
            <v>Đặng Thị Kiến Trúc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10</v>
          </cell>
          <cell r="K146">
            <v>1.2</v>
          </cell>
          <cell r="L146">
            <v>0</v>
          </cell>
          <cell r="M146">
            <v>0</v>
          </cell>
          <cell r="N146">
            <v>11.2</v>
          </cell>
          <cell r="O146">
            <v>362</v>
          </cell>
          <cell r="P146">
            <v>429</v>
          </cell>
          <cell r="Q146">
            <v>339</v>
          </cell>
          <cell r="R146">
            <v>22.6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1.2</v>
          </cell>
          <cell r="AG146">
            <v>0</v>
          </cell>
          <cell r="AH146">
            <v>35</v>
          </cell>
        </row>
        <row r="147">
          <cell r="B147" t="str">
            <v>01010034</v>
          </cell>
          <cell r="C147" t="str">
            <v>Khoa Khoa học cơ bản</v>
          </cell>
          <cell r="D147" t="str">
            <v>Đinh Trần Phương Thảo</v>
          </cell>
          <cell r="E147">
            <v>0</v>
          </cell>
          <cell r="F147">
            <v>2</v>
          </cell>
          <cell r="G147">
            <v>0</v>
          </cell>
          <cell r="H147">
            <v>0</v>
          </cell>
          <cell r="I147">
            <v>4</v>
          </cell>
          <cell r="J147">
            <v>1.2</v>
          </cell>
          <cell r="K147">
            <v>15.599999999999996</v>
          </cell>
          <cell r="L147">
            <v>0</v>
          </cell>
          <cell r="M147">
            <v>0</v>
          </cell>
          <cell r="N147">
            <v>16.799999999999997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2.4</v>
          </cell>
          <cell r="AG147">
            <v>0</v>
          </cell>
          <cell r="AH147">
            <v>23.2</v>
          </cell>
        </row>
        <row r="148">
          <cell r="B148" t="str">
            <v>01022063</v>
          </cell>
          <cell r="C148" t="str">
            <v>Khoa Khoa học cơ bản</v>
          </cell>
          <cell r="D148" t="str">
            <v>Đinh Trần Trọng Hiếu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</row>
        <row r="149">
          <cell r="B149" t="str">
            <v>01010049</v>
          </cell>
          <cell r="C149" t="str">
            <v>Khoa Khoa học cơ bản</v>
          </cell>
          <cell r="D149" t="str">
            <v>Đoàn Thị Điểm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221</v>
          </cell>
          <cell r="P149">
            <v>245</v>
          </cell>
          <cell r="Q149">
            <v>204</v>
          </cell>
          <cell r="R149">
            <v>13.1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13.1</v>
          </cell>
        </row>
        <row r="150">
          <cell r="B150" t="str">
            <v>01010037</v>
          </cell>
          <cell r="C150" t="str">
            <v>Khoa Khoa học cơ bản</v>
          </cell>
          <cell r="D150" t="str">
            <v>Dương Đức Kiên</v>
          </cell>
          <cell r="E150">
            <v>2</v>
          </cell>
          <cell r="F150">
            <v>0</v>
          </cell>
          <cell r="G150">
            <v>0</v>
          </cell>
          <cell r="H150">
            <v>0</v>
          </cell>
          <cell r="I150">
            <v>2</v>
          </cell>
          <cell r="J150">
            <v>11.999999999999998</v>
          </cell>
          <cell r="K150">
            <v>6.8</v>
          </cell>
          <cell r="L150">
            <v>0</v>
          </cell>
          <cell r="M150">
            <v>0</v>
          </cell>
          <cell r="N150">
            <v>18.799999999999997</v>
          </cell>
          <cell r="O150">
            <v>314</v>
          </cell>
          <cell r="P150">
            <v>397</v>
          </cell>
          <cell r="Q150">
            <v>282</v>
          </cell>
          <cell r="R150">
            <v>21.45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1.2</v>
          </cell>
          <cell r="AG150">
            <v>0</v>
          </cell>
          <cell r="AH150">
            <v>43.5</v>
          </cell>
        </row>
        <row r="151">
          <cell r="B151" t="str">
            <v>01010030</v>
          </cell>
          <cell r="C151" t="str">
            <v>Khoa Khoa học cơ bản</v>
          </cell>
          <cell r="D151" t="str">
            <v>Giang Phi Hùng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</row>
        <row r="152">
          <cell r="B152" t="str">
            <v>01010031</v>
          </cell>
          <cell r="C152" t="str">
            <v>Khoa Khoa học cơ bản</v>
          </cell>
          <cell r="D152" t="str">
            <v>Hà Như Mai</v>
          </cell>
          <cell r="E152">
            <v>2</v>
          </cell>
          <cell r="F152">
            <v>0</v>
          </cell>
          <cell r="G152">
            <v>0</v>
          </cell>
          <cell r="H152">
            <v>0</v>
          </cell>
          <cell r="I152">
            <v>2</v>
          </cell>
          <cell r="J152">
            <v>8.8000000000000007</v>
          </cell>
          <cell r="K152">
            <v>0</v>
          </cell>
          <cell r="L152">
            <v>0</v>
          </cell>
          <cell r="M152">
            <v>0</v>
          </cell>
          <cell r="N152">
            <v>8.8000000000000007</v>
          </cell>
          <cell r="O152">
            <v>238</v>
          </cell>
          <cell r="P152">
            <v>240</v>
          </cell>
          <cell r="Q152">
            <v>132</v>
          </cell>
          <cell r="R152">
            <v>17.3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1.2</v>
          </cell>
          <cell r="AG152">
            <v>0</v>
          </cell>
          <cell r="AH152">
            <v>29.3</v>
          </cell>
        </row>
        <row r="153">
          <cell r="B153" t="str">
            <v>01010053</v>
          </cell>
          <cell r="C153" t="str">
            <v>Khoa Khoa học cơ bản</v>
          </cell>
          <cell r="D153" t="str">
            <v>Hà Việt Hường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73</v>
          </cell>
          <cell r="P153">
            <v>96</v>
          </cell>
          <cell r="Q153">
            <v>123</v>
          </cell>
          <cell r="R153">
            <v>2.2999999999999998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2.2999999999999998</v>
          </cell>
        </row>
        <row r="154">
          <cell r="B154" t="str">
            <v>01010009</v>
          </cell>
          <cell r="C154" t="str">
            <v>Khoa Khoa học cơ bản</v>
          </cell>
          <cell r="D154" t="str">
            <v>Lê Nguyễn Mỹ Trâm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7.6</v>
          </cell>
          <cell r="K154">
            <v>0</v>
          </cell>
          <cell r="L154">
            <v>0</v>
          </cell>
          <cell r="M154">
            <v>0</v>
          </cell>
          <cell r="N154">
            <v>7.6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1.2</v>
          </cell>
          <cell r="AG154">
            <v>0</v>
          </cell>
          <cell r="AH154">
            <v>8.8000000000000007</v>
          </cell>
        </row>
        <row r="155">
          <cell r="B155" t="str">
            <v>01022007</v>
          </cell>
          <cell r="C155" t="str">
            <v>Khoa Khoa học cơ bản</v>
          </cell>
          <cell r="D155" t="str">
            <v>Lê Phương Ngọc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</row>
        <row r="156">
          <cell r="B156" t="str">
            <v>01010051</v>
          </cell>
          <cell r="C156" t="str">
            <v>Khoa Khoa học cơ bản</v>
          </cell>
          <cell r="D156" t="str">
            <v>Lê Quang Vinh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</row>
        <row r="157">
          <cell r="B157" t="str">
            <v>01010021</v>
          </cell>
          <cell r="C157" t="str">
            <v>Khoa Khoa học cơ bản</v>
          </cell>
          <cell r="D157" t="str">
            <v>Lê Thái Hùng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</row>
        <row r="158">
          <cell r="B158" t="str">
            <v>01022034</v>
          </cell>
          <cell r="C158" t="str">
            <v>Khoa Khoa học cơ bản</v>
          </cell>
          <cell r="D158" t="str">
            <v>Lê Thị Phương Thúy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1.2</v>
          </cell>
          <cell r="K158">
            <v>10.4</v>
          </cell>
          <cell r="L158">
            <v>0</v>
          </cell>
          <cell r="M158">
            <v>0</v>
          </cell>
          <cell r="N158">
            <v>11.6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1.2</v>
          </cell>
          <cell r="AG158">
            <v>0</v>
          </cell>
          <cell r="AH158">
            <v>12.8</v>
          </cell>
        </row>
        <row r="159">
          <cell r="B159" t="str">
            <v>01004012</v>
          </cell>
          <cell r="C159" t="str">
            <v>Khoa Khoa học cơ bản</v>
          </cell>
          <cell r="D159" t="str">
            <v>Lê Văn Bình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13.199999999999998</v>
          </cell>
          <cell r="L159">
            <v>0</v>
          </cell>
          <cell r="M159">
            <v>0</v>
          </cell>
          <cell r="N159">
            <v>13.199999999999998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13.2</v>
          </cell>
        </row>
        <row r="160">
          <cell r="B160" t="str">
            <v>01022005</v>
          </cell>
          <cell r="C160" t="str">
            <v>Khoa Khoa học cơ bản</v>
          </cell>
          <cell r="D160" t="str">
            <v>Ngô Thanh Điền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</row>
        <row r="161">
          <cell r="B161" t="str">
            <v>01010003</v>
          </cell>
          <cell r="C161" t="str">
            <v>Khoa Khoa học cơ bản</v>
          </cell>
          <cell r="D161" t="str">
            <v>Nguyễn Đức Thắng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</row>
        <row r="162">
          <cell r="B162" t="str">
            <v>01010025</v>
          </cell>
          <cell r="C162" t="str">
            <v>Khoa Khoa học cơ bản</v>
          </cell>
          <cell r="D162" t="str">
            <v>Nguyễn Huỳnh Mai Hạnh</v>
          </cell>
          <cell r="E162">
            <v>0</v>
          </cell>
          <cell r="F162">
            <v>2</v>
          </cell>
          <cell r="G162">
            <v>0</v>
          </cell>
          <cell r="H162">
            <v>0</v>
          </cell>
          <cell r="I162">
            <v>4</v>
          </cell>
          <cell r="J162">
            <v>13.199999999999998</v>
          </cell>
          <cell r="K162">
            <v>3.5999999999999996</v>
          </cell>
          <cell r="L162">
            <v>0</v>
          </cell>
          <cell r="M162">
            <v>0</v>
          </cell>
          <cell r="N162">
            <v>16.799999999999997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20.8</v>
          </cell>
        </row>
        <row r="163">
          <cell r="B163" t="str">
            <v>01010032</v>
          </cell>
          <cell r="C163" t="str">
            <v>Khoa Khoa học cơ bản</v>
          </cell>
          <cell r="D163" t="str">
            <v>Nguyễn Mạnh Phương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</row>
        <row r="164">
          <cell r="B164" t="str">
            <v>01010022</v>
          </cell>
          <cell r="C164" t="str">
            <v>Khoa Khoa học cơ bản</v>
          </cell>
          <cell r="D164" t="str">
            <v>Nguyễn Phú Tân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</row>
        <row r="165">
          <cell r="B165" t="str">
            <v>01010023</v>
          </cell>
          <cell r="C165" t="str">
            <v>Khoa Khoa học cơ bản</v>
          </cell>
          <cell r="D165" t="str">
            <v>Nguyễn Phương Hà</v>
          </cell>
          <cell r="E165">
            <v>0</v>
          </cell>
          <cell r="F165">
            <v>2</v>
          </cell>
          <cell r="G165">
            <v>0</v>
          </cell>
          <cell r="H165">
            <v>0</v>
          </cell>
          <cell r="I165">
            <v>4</v>
          </cell>
          <cell r="J165">
            <v>13.999999999999998</v>
          </cell>
          <cell r="K165">
            <v>2.4</v>
          </cell>
          <cell r="L165">
            <v>0</v>
          </cell>
          <cell r="M165">
            <v>0</v>
          </cell>
          <cell r="N165">
            <v>16.399999999999999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1.2</v>
          </cell>
          <cell r="AG165">
            <v>0</v>
          </cell>
          <cell r="AH165">
            <v>21.6</v>
          </cell>
        </row>
        <row r="166">
          <cell r="B166" t="str">
            <v>01010008</v>
          </cell>
          <cell r="C166" t="str">
            <v>Khoa Khoa học cơ bản</v>
          </cell>
          <cell r="D166" t="str">
            <v>Nguyễn Quỳnh Giao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211</v>
          </cell>
          <cell r="R166">
            <v>-10.55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-10.6</v>
          </cell>
        </row>
        <row r="167">
          <cell r="B167" t="str">
            <v>01010012</v>
          </cell>
          <cell r="C167" t="str">
            <v>Khoa Khoa học cơ bản</v>
          </cell>
          <cell r="D167" t="str">
            <v>Nguyễn Thanh Tú</v>
          </cell>
          <cell r="E167">
            <v>6</v>
          </cell>
          <cell r="F167">
            <v>0</v>
          </cell>
          <cell r="G167">
            <v>0</v>
          </cell>
          <cell r="H167">
            <v>0</v>
          </cell>
          <cell r="I167">
            <v>6</v>
          </cell>
          <cell r="J167">
            <v>3.5999999999999996</v>
          </cell>
          <cell r="K167">
            <v>0</v>
          </cell>
          <cell r="L167">
            <v>0</v>
          </cell>
          <cell r="M167">
            <v>0</v>
          </cell>
          <cell r="N167">
            <v>3.5999999999999996</v>
          </cell>
          <cell r="O167">
            <v>555</v>
          </cell>
          <cell r="P167">
            <v>357</v>
          </cell>
          <cell r="Q167">
            <v>273</v>
          </cell>
          <cell r="R167">
            <v>31.95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1.2</v>
          </cell>
          <cell r="AG167">
            <v>7.2</v>
          </cell>
          <cell r="AH167">
            <v>50</v>
          </cell>
        </row>
        <row r="168">
          <cell r="B168" t="str">
            <v>01010020</v>
          </cell>
          <cell r="C168" t="str">
            <v>Khoa Khoa học cơ bản</v>
          </cell>
          <cell r="D168" t="str">
            <v>Nguyễn Thị Bảo Trân</v>
          </cell>
          <cell r="E168">
            <v>0</v>
          </cell>
          <cell r="F168">
            <v>2</v>
          </cell>
          <cell r="G168">
            <v>0</v>
          </cell>
          <cell r="H168">
            <v>0</v>
          </cell>
          <cell r="I168">
            <v>4</v>
          </cell>
          <cell r="J168">
            <v>3.5999999999999996</v>
          </cell>
          <cell r="K168">
            <v>8.4</v>
          </cell>
          <cell r="L168">
            <v>0</v>
          </cell>
          <cell r="M168">
            <v>0</v>
          </cell>
          <cell r="N168">
            <v>12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2.4</v>
          </cell>
          <cell r="AG168">
            <v>0</v>
          </cell>
          <cell r="AH168">
            <v>18.399999999999999</v>
          </cell>
        </row>
        <row r="169">
          <cell r="B169" t="str">
            <v>01010016</v>
          </cell>
          <cell r="C169" t="str">
            <v>Khoa Khoa học cơ bản</v>
          </cell>
          <cell r="D169" t="str">
            <v>Nguyễn Thị Cẩm Thạch</v>
          </cell>
          <cell r="E169">
            <v>2</v>
          </cell>
          <cell r="F169">
            <v>0</v>
          </cell>
          <cell r="G169">
            <v>0</v>
          </cell>
          <cell r="H169">
            <v>0</v>
          </cell>
          <cell r="I169">
            <v>2</v>
          </cell>
          <cell r="J169">
            <v>9.6</v>
          </cell>
          <cell r="K169">
            <v>2.4</v>
          </cell>
          <cell r="L169">
            <v>0</v>
          </cell>
          <cell r="M169">
            <v>0</v>
          </cell>
          <cell r="N169">
            <v>12</v>
          </cell>
          <cell r="O169">
            <v>212</v>
          </cell>
          <cell r="P169">
            <v>216</v>
          </cell>
          <cell r="Q169">
            <v>232</v>
          </cell>
          <cell r="R169">
            <v>9.8000000000000007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23.8</v>
          </cell>
        </row>
        <row r="170">
          <cell r="B170" t="str">
            <v>01010006</v>
          </cell>
          <cell r="C170" t="str">
            <v>Khoa Khoa học cơ bản</v>
          </cell>
          <cell r="D170" t="str">
            <v>Nguyễn Thị Huyền Nga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9.6</v>
          </cell>
          <cell r="K170">
            <v>0</v>
          </cell>
          <cell r="L170">
            <v>0</v>
          </cell>
          <cell r="M170">
            <v>0</v>
          </cell>
          <cell r="N170">
            <v>9.6</v>
          </cell>
          <cell r="O170">
            <v>0</v>
          </cell>
          <cell r="P170">
            <v>45</v>
          </cell>
          <cell r="Q170">
            <v>0</v>
          </cell>
          <cell r="R170">
            <v>2.25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3.6</v>
          </cell>
          <cell r="AH170">
            <v>15.5</v>
          </cell>
        </row>
        <row r="171">
          <cell r="B171" t="str">
            <v>01010048</v>
          </cell>
          <cell r="C171" t="str">
            <v>Khoa Khoa học cơ bản</v>
          </cell>
          <cell r="D171" t="str">
            <v>Nguyễn Thị Kim Ánh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250</v>
          </cell>
          <cell r="P171">
            <v>0</v>
          </cell>
          <cell r="Q171">
            <v>87</v>
          </cell>
          <cell r="R171">
            <v>8.15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8.1999999999999993</v>
          </cell>
        </row>
        <row r="172">
          <cell r="B172" t="str">
            <v>01010004</v>
          </cell>
          <cell r="C172" t="str">
            <v>Khoa Khoa học cơ bản</v>
          </cell>
          <cell r="D172" t="str">
            <v>Nguyễn Thị Minh Quý</v>
          </cell>
          <cell r="E172">
            <v>0</v>
          </cell>
          <cell r="F172">
            <v>11</v>
          </cell>
          <cell r="G172">
            <v>0</v>
          </cell>
          <cell r="H172">
            <v>0</v>
          </cell>
          <cell r="I172">
            <v>22</v>
          </cell>
          <cell r="J172">
            <v>3.5999999999999996</v>
          </cell>
          <cell r="K172">
            <v>0</v>
          </cell>
          <cell r="L172">
            <v>0</v>
          </cell>
          <cell r="M172">
            <v>0</v>
          </cell>
          <cell r="N172">
            <v>3.5999999999999996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1.2</v>
          </cell>
          <cell r="AH172">
            <v>26.8</v>
          </cell>
        </row>
        <row r="173">
          <cell r="B173" t="str">
            <v>01010041</v>
          </cell>
          <cell r="C173" t="str">
            <v>Khoa Khoa học cơ bản</v>
          </cell>
          <cell r="D173" t="str">
            <v>Nguyễn Thị Ngọc Tuyền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</row>
        <row r="174">
          <cell r="B174" t="str">
            <v>01010042</v>
          </cell>
          <cell r="C174" t="str">
            <v>Khoa Khoa học cơ bản</v>
          </cell>
          <cell r="D174" t="str">
            <v>Nguyễn Thị Thanh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</row>
        <row r="175">
          <cell r="B175" t="str">
            <v>01010052</v>
          </cell>
          <cell r="C175" t="str">
            <v>Khoa Khoa học cơ bản</v>
          </cell>
          <cell r="D175" t="str">
            <v>Nguyễn Thị Thanh Thảo(CB)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221</v>
          </cell>
          <cell r="Q175">
            <v>241</v>
          </cell>
          <cell r="R175">
            <v>-1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-1</v>
          </cell>
        </row>
        <row r="176">
          <cell r="B176" t="str">
            <v>01010027</v>
          </cell>
          <cell r="C176" t="str">
            <v>Khoa Khoa học cơ bản</v>
          </cell>
          <cell r="D176" t="str">
            <v>Nguyễn Thị Thanh Tú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10.799999999999999</v>
          </cell>
          <cell r="K176">
            <v>7.2</v>
          </cell>
          <cell r="L176">
            <v>0</v>
          </cell>
          <cell r="M176">
            <v>0</v>
          </cell>
          <cell r="N176">
            <v>18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18</v>
          </cell>
        </row>
        <row r="177">
          <cell r="B177" t="str">
            <v>01007003</v>
          </cell>
          <cell r="C177" t="str">
            <v>Khoa Khoa học cơ bản</v>
          </cell>
          <cell r="D177" t="str">
            <v>Nguyễn Thị Thảo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2.4</v>
          </cell>
          <cell r="L177">
            <v>0</v>
          </cell>
          <cell r="M177">
            <v>0</v>
          </cell>
          <cell r="N177">
            <v>2.4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2.4</v>
          </cell>
        </row>
        <row r="178">
          <cell r="B178" t="str">
            <v>01010039</v>
          </cell>
          <cell r="C178" t="str">
            <v>Khoa Khoa học cơ bản</v>
          </cell>
          <cell r="D178" t="str">
            <v>Nguyễn Thị Thu Hà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</row>
        <row r="179">
          <cell r="B179" t="str">
            <v>01010019</v>
          </cell>
          <cell r="C179" t="str">
            <v>Khoa Khoa học cơ bản</v>
          </cell>
          <cell r="D179" t="str">
            <v>Nguyễn Thị Thu Tâm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14.399999999999997</v>
          </cell>
          <cell r="K179">
            <v>5.1999999999999993</v>
          </cell>
          <cell r="L179">
            <v>0</v>
          </cell>
          <cell r="M179">
            <v>0</v>
          </cell>
          <cell r="N179">
            <v>19.599999999999994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19.600000000000001</v>
          </cell>
        </row>
        <row r="180">
          <cell r="B180" t="str">
            <v>01010028</v>
          </cell>
          <cell r="C180" t="str">
            <v>Khoa Khoa học cơ bản</v>
          </cell>
          <cell r="D180" t="str">
            <v>Nguyễn Thị Thủy(CB)</v>
          </cell>
          <cell r="E180">
            <v>2</v>
          </cell>
          <cell r="F180">
            <v>0</v>
          </cell>
          <cell r="G180">
            <v>0</v>
          </cell>
          <cell r="H180">
            <v>0</v>
          </cell>
          <cell r="I180">
            <v>2</v>
          </cell>
          <cell r="J180">
            <v>0</v>
          </cell>
          <cell r="K180">
            <v>5.1999999999999993</v>
          </cell>
          <cell r="L180">
            <v>0</v>
          </cell>
          <cell r="M180">
            <v>0</v>
          </cell>
          <cell r="N180">
            <v>5.1999999999999993</v>
          </cell>
          <cell r="O180">
            <v>408</v>
          </cell>
          <cell r="P180">
            <v>328</v>
          </cell>
          <cell r="Q180">
            <v>477</v>
          </cell>
          <cell r="R180">
            <v>12.95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1.2</v>
          </cell>
          <cell r="AG180">
            <v>0</v>
          </cell>
          <cell r="AH180">
            <v>21.4</v>
          </cell>
        </row>
        <row r="181">
          <cell r="B181" t="str">
            <v>01010017</v>
          </cell>
          <cell r="C181" t="str">
            <v>Khoa Khoa học cơ bản</v>
          </cell>
          <cell r="D181" t="str">
            <v>Nguyễn Văn Đông</v>
          </cell>
          <cell r="E181">
            <v>2</v>
          </cell>
          <cell r="F181">
            <v>0</v>
          </cell>
          <cell r="G181">
            <v>0</v>
          </cell>
          <cell r="H181">
            <v>0</v>
          </cell>
          <cell r="I181">
            <v>2</v>
          </cell>
          <cell r="J181">
            <v>13.199999999999998</v>
          </cell>
          <cell r="K181">
            <v>0</v>
          </cell>
          <cell r="L181">
            <v>0</v>
          </cell>
          <cell r="M181">
            <v>0</v>
          </cell>
          <cell r="N181">
            <v>13.199999999999998</v>
          </cell>
          <cell r="O181">
            <v>428</v>
          </cell>
          <cell r="P181">
            <v>320</v>
          </cell>
          <cell r="Q181">
            <v>431</v>
          </cell>
          <cell r="R181">
            <v>15.85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31.1</v>
          </cell>
        </row>
        <row r="182">
          <cell r="B182" t="str">
            <v>01010033</v>
          </cell>
          <cell r="C182" t="str">
            <v>Khoa Khoa học cơ bản</v>
          </cell>
          <cell r="D182" t="str">
            <v>Nguyễn Văn Hậu</v>
          </cell>
          <cell r="E182">
            <v>2</v>
          </cell>
          <cell r="F182">
            <v>0</v>
          </cell>
          <cell r="G182">
            <v>0</v>
          </cell>
          <cell r="H182">
            <v>0</v>
          </cell>
          <cell r="I182">
            <v>2</v>
          </cell>
          <cell r="J182">
            <v>0</v>
          </cell>
          <cell r="K182">
            <v>14.399999999999997</v>
          </cell>
          <cell r="L182">
            <v>0</v>
          </cell>
          <cell r="M182">
            <v>0</v>
          </cell>
          <cell r="N182">
            <v>14.399999999999997</v>
          </cell>
          <cell r="O182">
            <v>94</v>
          </cell>
          <cell r="P182">
            <v>64</v>
          </cell>
          <cell r="Q182">
            <v>126</v>
          </cell>
          <cell r="R182">
            <v>1.6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18</v>
          </cell>
        </row>
        <row r="183">
          <cell r="B183" t="str">
            <v>01010045</v>
          </cell>
          <cell r="C183" t="str">
            <v>Khoa Khoa học cơ bản</v>
          </cell>
          <cell r="D183" t="str">
            <v>Nguyễn Văn Kiên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</row>
        <row r="184">
          <cell r="B184" t="str">
            <v>01010043</v>
          </cell>
          <cell r="C184" t="str">
            <v>Khoa Khoa học cơ bản</v>
          </cell>
          <cell r="D184" t="str">
            <v>Nguyễn Văn Minh(CB)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96</v>
          </cell>
          <cell r="P184">
            <v>73</v>
          </cell>
          <cell r="Q184">
            <v>157</v>
          </cell>
          <cell r="R184">
            <v>0.6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0.6</v>
          </cell>
        </row>
        <row r="185">
          <cell r="B185" t="str">
            <v>01010040</v>
          </cell>
          <cell r="C185" t="str">
            <v>Khoa Khoa học cơ bản</v>
          </cell>
          <cell r="D185" t="str">
            <v>Phạm Thị Thu Hiền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1.2</v>
          </cell>
          <cell r="K185">
            <v>15.599999999999996</v>
          </cell>
          <cell r="L185">
            <v>0</v>
          </cell>
          <cell r="M185">
            <v>0</v>
          </cell>
          <cell r="N185">
            <v>16.799999999999997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1.2</v>
          </cell>
          <cell r="AG185">
            <v>0</v>
          </cell>
          <cell r="AH185">
            <v>18</v>
          </cell>
        </row>
        <row r="186">
          <cell r="B186" t="str">
            <v>01010007</v>
          </cell>
          <cell r="C186" t="str">
            <v>Khoa Khoa học cơ bản</v>
          </cell>
          <cell r="D186" t="str">
            <v>Phạm Thị Thu Nga</v>
          </cell>
          <cell r="E186">
            <v>2</v>
          </cell>
          <cell r="F186">
            <v>0</v>
          </cell>
          <cell r="G186">
            <v>0</v>
          </cell>
          <cell r="H186">
            <v>0</v>
          </cell>
          <cell r="I186">
            <v>2</v>
          </cell>
          <cell r="J186">
            <v>7.2</v>
          </cell>
          <cell r="K186">
            <v>0</v>
          </cell>
          <cell r="L186">
            <v>0</v>
          </cell>
          <cell r="M186">
            <v>0</v>
          </cell>
          <cell r="N186">
            <v>7.2</v>
          </cell>
          <cell r="O186">
            <v>372</v>
          </cell>
          <cell r="P186">
            <v>397</v>
          </cell>
          <cell r="Q186">
            <v>293</v>
          </cell>
          <cell r="R186">
            <v>23.8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3.6</v>
          </cell>
          <cell r="AH186">
            <v>36.6</v>
          </cell>
        </row>
        <row r="187">
          <cell r="B187" t="str">
            <v>01010011</v>
          </cell>
          <cell r="C187" t="str">
            <v>Khoa Khoa học cơ bản</v>
          </cell>
          <cell r="D187" t="str">
            <v>Trần Bạch Tuyết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</row>
        <row r="188">
          <cell r="B188" t="str">
            <v>01010001</v>
          </cell>
          <cell r="C188" t="str">
            <v>Khoa Khoa học cơ bản</v>
          </cell>
          <cell r="D188" t="str">
            <v>Trần Kim Thu Liễu</v>
          </cell>
          <cell r="E188">
            <v>2</v>
          </cell>
          <cell r="F188">
            <v>0</v>
          </cell>
          <cell r="G188">
            <v>0</v>
          </cell>
          <cell r="H188">
            <v>0</v>
          </cell>
          <cell r="I188">
            <v>2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289</v>
          </cell>
          <cell r="Q188">
            <v>289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2</v>
          </cell>
        </row>
        <row r="189">
          <cell r="B189" t="str">
            <v>01002025</v>
          </cell>
          <cell r="C189" t="str">
            <v>Khoa Khoa học cơ bản</v>
          </cell>
          <cell r="D189" t="str">
            <v>Trần Thanh Trúc</v>
          </cell>
          <cell r="E189">
            <v>0</v>
          </cell>
          <cell r="F189">
            <v>8</v>
          </cell>
          <cell r="G189">
            <v>0</v>
          </cell>
          <cell r="H189">
            <v>0</v>
          </cell>
          <cell r="I189">
            <v>16</v>
          </cell>
          <cell r="J189">
            <v>1.2</v>
          </cell>
          <cell r="K189">
            <v>16.799999999999997</v>
          </cell>
          <cell r="L189">
            <v>0</v>
          </cell>
          <cell r="M189">
            <v>0</v>
          </cell>
          <cell r="N189">
            <v>17.999999999999996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1.2</v>
          </cell>
          <cell r="AG189">
            <v>0</v>
          </cell>
          <cell r="AH189">
            <v>35.200000000000003</v>
          </cell>
        </row>
        <row r="190">
          <cell r="B190" t="str">
            <v>01010029</v>
          </cell>
          <cell r="C190" t="str">
            <v>Khoa Khoa học cơ bản</v>
          </cell>
          <cell r="D190" t="str">
            <v>Trần Thị Ánh Tuyết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</row>
        <row r="191">
          <cell r="B191" t="str">
            <v>01010054</v>
          </cell>
          <cell r="C191" t="str">
            <v>Khoa Khoa học cơ bản</v>
          </cell>
          <cell r="D191" t="str">
            <v>Trần Thị Ngọc Huyền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113</v>
          </cell>
          <cell r="R191">
            <v>-5.65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-5.7</v>
          </cell>
        </row>
        <row r="192">
          <cell r="B192" t="str">
            <v>01010026</v>
          </cell>
          <cell r="C192" t="str">
            <v>Khoa Khoa học cơ bản</v>
          </cell>
          <cell r="D192" t="str">
            <v>Trịnh Khắc Vũ</v>
          </cell>
          <cell r="E192">
            <v>2</v>
          </cell>
          <cell r="F192">
            <v>0</v>
          </cell>
          <cell r="G192">
            <v>0</v>
          </cell>
          <cell r="H192">
            <v>0</v>
          </cell>
          <cell r="I192">
            <v>2</v>
          </cell>
          <cell r="J192">
            <v>1.2</v>
          </cell>
          <cell r="K192">
            <v>8.4</v>
          </cell>
          <cell r="L192">
            <v>0</v>
          </cell>
          <cell r="M192">
            <v>0</v>
          </cell>
          <cell r="N192">
            <v>9.6</v>
          </cell>
          <cell r="O192">
            <v>334</v>
          </cell>
          <cell r="P192">
            <v>0</v>
          </cell>
          <cell r="Q192">
            <v>45</v>
          </cell>
          <cell r="R192">
            <v>14.45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26.1</v>
          </cell>
        </row>
        <row r="193">
          <cell r="B193" t="str">
            <v>01023002</v>
          </cell>
          <cell r="C193" t="str">
            <v>Khoa Khoa học cơ bản</v>
          </cell>
          <cell r="D193" t="str">
            <v>Trương Thị Hồng</v>
          </cell>
          <cell r="E193">
            <v>4</v>
          </cell>
          <cell r="F193">
            <v>0</v>
          </cell>
          <cell r="G193">
            <v>0</v>
          </cell>
          <cell r="H193">
            <v>0</v>
          </cell>
          <cell r="I193">
            <v>4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418</v>
          </cell>
          <cell r="P193">
            <v>218</v>
          </cell>
          <cell r="Q193">
            <v>195</v>
          </cell>
          <cell r="R193">
            <v>22.05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26.1</v>
          </cell>
        </row>
        <row r="194">
          <cell r="B194" t="str">
            <v>01010010</v>
          </cell>
          <cell r="C194" t="str">
            <v>Khoa Khoa học cơ bản</v>
          </cell>
          <cell r="D194" t="str">
            <v>Trương Thị Minh Hà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7.2</v>
          </cell>
          <cell r="K194">
            <v>2.4</v>
          </cell>
          <cell r="L194">
            <v>0</v>
          </cell>
          <cell r="M194">
            <v>0</v>
          </cell>
          <cell r="N194">
            <v>9.6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1.2</v>
          </cell>
          <cell r="AG194">
            <v>0</v>
          </cell>
          <cell r="AH194">
            <v>10.8</v>
          </cell>
        </row>
        <row r="195">
          <cell r="B195" t="str">
            <v>01010047</v>
          </cell>
          <cell r="C195" t="str">
            <v>Khoa Khoa học cơ bản</v>
          </cell>
          <cell r="D195" t="str">
            <v>Võ Thanh Vũ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</row>
        <row r="196">
          <cell r="B196" t="str">
            <v>01010015</v>
          </cell>
          <cell r="C196" t="str">
            <v>Khoa Khoa học cơ bản</v>
          </cell>
          <cell r="D196" t="str">
            <v>Võ Thị Hồng Lan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3.5999999999999996</v>
          </cell>
          <cell r="K196">
            <v>17.199999999999996</v>
          </cell>
          <cell r="L196">
            <v>0</v>
          </cell>
          <cell r="M196">
            <v>0</v>
          </cell>
          <cell r="N196">
            <v>20.799999999999997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20.8</v>
          </cell>
        </row>
        <row r="197">
          <cell r="B197" t="str">
            <v>01010035</v>
          </cell>
          <cell r="C197" t="str">
            <v>Khoa Khoa học cơ bản</v>
          </cell>
          <cell r="D197" t="str">
            <v>Võ Thị Ngọc Ngân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</row>
        <row r="198">
          <cell r="B198" t="str">
            <v>01010018</v>
          </cell>
          <cell r="C198" t="str">
            <v>Khoa Khoa học cơ bản</v>
          </cell>
          <cell r="D198" t="str">
            <v>Vương Thanh Thủy</v>
          </cell>
          <cell r="E198">
            <v>0</v>
          </cell>
          <cell r="F198">
            <v>4</v>
          </cell>
          <cell r="G198">
            <v>0</v>
          </cell>
          <cell r="H198">
            <v>0</v>
          </cell>
          <cell r="I198">
            <v>8</v>
          </cell>
          <cell r="J198">
            <v>1.2</v>
          </cell>
          <cell r="K198">
            <v>16.799999999999997</v>
          </cell>
          <cell r="L198">
            <v>0</v>
          </cell>
          <cell r="M198">
            <v>0</v>
          </cell>
          <cell r="N198">
            <v>17.999999999999996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26</v>
          </cell>
        </row>
        <row r="199">
          <cell r="B199" t="str">
            <v>01025003</v>
          </cell>
          <cell r="C199" t="str">
            <v>Khoa Kinh tế</v>
          </cell>
          <cell r="D199" t="str">
            <v>Bùi Ánh Tuyết</v>
          </cell>
          <cell r="E199">
            <v>0</v>
          </cell>
          <cell r="F199">
            <v>2</v>
          </cell>
          <cell r="G199">
            <v>0</v>
          </cell>
          <cell r="H199">
            <v>0</v>
          </cell>
          <cell r="I199">
            <v>4</v>
          </cell>
          <cell r="J199">
            <v>0</v>
          </cell>
          <cell r="K199">
            <v>23.199999999999996</v>
          </cell>
          <cell r="L199">
            <v>0</v>
          </cell>
          <cell r="M199">
            <v>0</v>
          </cell>
          <cell r="N199">
            <v>23.199999999999996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4.8</v>
          </cell>
          <cell r="AG199">
            <v>0</v>
          </cell>
          <cell r="AH199">
            <v>32</v>
          </cell>
        </row>
        <row r="200">
          <cell r="B200" t="str">
            <v>01025011</v>
          </cell>
          <cell r="C200" t="str">
            <v>Khoa Kinh tế</v>
          </cell>
          <cell r="D200" t="str">
            <v>Đào Anh Tuấn</v>
          </cell>
          <cell r="E200">
            <v>0</v>
          </cell>
          <cell r="F200">
            <v>2</v>
          </cell>
          <cell r="G200">
            <v>0</v>
          </cell>
          <cell r="H200">
            <v>0</v>
          </cell>
          <cell r="I200">
            <v>4</v>
          </cell>
          <cell r="J200">
            <v>2.4</v>
          </cell>
          <cell r="K200">
            <v>27.999999999999993</v>
          </cell>
          <cell r="L200">
            <v>0</v>
          </cell>
          <cell r="M200">
            <v>0</v>
          </cell>
          <cell r="N200">
            <v>30.399999999999991</v>
          </cell>
          <cell r="O200">
            <v>0</v>
          </cell>
          <cell r="P200">
            <v>13</v>
          </cell>
          <cell r="Q200">
            <v>0</v>
          </cell>
          <cell r="R200">
            <v>0.65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2.4</v>
          </cell>
          <cell r="AG200">
            <v>0</v>
          </cell>
          <cell r="AH200">
            <v>37.5</v>
          </cell>
        </row>
        <row r="201">
          <cell r="B201" t="str">
            <v>01025008</v>
          </cell>
          <cell r="C201" t="str">
            <v>Khoa Kinh tế</v>
          </cell>
          <cell r="D201" t="str">
            <v>Lê Thị Thu Thảo</v>
          </cell>
          <cell r="E201">
            <v>2</v>
          </cell>
          <cell r="F201">
            <v>0</v>
          </cell>
          <cell r="G201">
            <v>0</v>
          </cell>
          <cell r="H201">
            <v>0</v>
          </cell>
          <cell r="I201">
            <v>2</v>
          </cell>
          <cell r="J201">
            <v>0</v>
          </cell>
          <cell r="K201">
            <v>31.199999999999992</v>
          </cell>
          <cell r="L201">
            <v>0</v>
          </cell>
          <cell r="M201">
            <v>0</v>
          </cell>
          <cell r="N201">
            <v>31.199999999999992</v>
          </cell>
          <cell r="O201">
            <v>13</v>
          </cell>
          <cell r="P201">
            <v>37</v>
          </cell>
          <cell r="Q201">
            <v>13</v>
          </cell>
          <cell r="R201">
            <v>1.85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35.1</v>
          </cell>
        </row>
        <row r="202">
          <cell r="B202" t="str">
            <v>01025005</v>
          </cell>
          <cell r="C202" t="str">
            <v>Khoa Kinh tế</v>
          </cell>
          <cell r="D202" t="str">
            <v>Lê Xuân Thủy</v>
          </cell>
          <cell r="E202">
            <v>0</v>
          </cell>
          <cell r="F202">
            <v>6</v>
          </cell>
          <cell r="G202">
            <v>0</v>
          </cell>
          <cell r="H202">
            <v>0</v>
          </cell>
          <cell r="I202">
            <v>12</v>
          </cell>
          <cell r="J202">
            <v>2.4</v>
          </cell>
          <cell r="K202">
            <v>26.399999999999995</v>
          </cell>
          <cell r="L202">
            <v>0</v>
          </cell>
          <cell r="M202">
            <v>0</v>
          </cell>
          <cell r="N202">
            <v>28.799999999999994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1.2</v>
          </cell>
          <cell r="AG202">
            <v>0</v>
          </cell>
          <cell r="AH202">
            <v>42</v>
          </cell>
        </row>
        <row r="203">
          <cell r="B203" t="str">
            <v>01025009</v>
          </cell>
          <cell r="C203" t="str">
            <v>Khoa Kinh tế</v>
          </cell>
          <cell r="D203" t="str">
            <v>Lữ Xuân Trang</v>
          </cell>
          <cell r="E203">
            <v>4</v>
          </cell>
          <cell r="F203">
            <v>0</v>
          </cell>
          <cell r="G203">
            <v>0</v>
          </cell>
          <cell r="H203">
            <v>0</v>
          </cell>
          <cell r="I203">
            <v>4</v>
          </cell>
          <cell r="J203">
            <v>0</v>
          </cell>
          <cell r="K203">
            <v>24.399999999999995</v>
          </cell>
          <cell r="L203">
            <v>0</v>
          </cell>
          <cell r="M203">
            <v>0</v>
          </cell>
          <cell r="N203">
            <v>24.399999999999995</v>
          </cell>
          <cell r="O203">
            <v>37</v>
          </cell>
          <cell r="P203">
            <v>13</v>
          </cell>
          <cell r="Q203">
            <v>37</v>
          </cell>
          <cell r="R203">
            <v>0.65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2.4</v>
          </cell>
          <cell r="AG203">
            <v>0</v>
          </cell>
          <cell r="AH203">
            <v>31.5</v>
          </cell>
        </row>
        <row r="204">
          <cell r="B204" t="str">
            <v>01025002</v>
          </cell>
          <cell r="C204" t="str">
            <v>Khoa Kinh tế</v>
          </cell>
          <cell r="D204" t="str">
            <v>Lưu Thị Thúy</v>
          </cell>
          <cell r="E204">
            <v>4</v>
          </cell>
          <cell r="F204">
            <v>0</v>
          </cell>
          <cell r="G204">
            <v>0</v>
          </cell>
          <cell r="H204">
            <v>0</v>
          </cell>
          <cell r="I204">
            <v>4</v>
          </cell>
          <cell r="J204">
            <v>2.4</v>
          </cell>
          <cell r="K204">
            <v>27.599999999999991</v>
          </cell>
          <cell r="L204">
            <v>0</v>
          </cell>
          <cell r="M204">
            <v>0</v>
          </cell>
          <cell r="N204">
            <v>29.999999999999989</v>
          </cell>
          <cell r="O204">
            <v>46</v>
          </cell>
          <cell r="P204">
            <v>28</v>
          </cell>
          <cell r="Q204">
            <v>46</v>
          </cell>
          <cell r="R204">
            <v>1.4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2.4</v>
          </cell>
          <cell r="AG204">
            <v>0</v>
          </cell>
          <cell r="AH204">
            <v>37.799999999999997</v>
          </cell>
        </row>
        <row r="205">
          <cell r="B205" t="str">
            <v>01002022</v>
          </cell>
          <cell r="C205" t="str">
            <v>Khoa Kinh tế</v>
          </cell>
          <cell r="D205" t="str">
            <v>Nguyễn Thụy Tường Vi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</row>
        <row r="206">
          <cell r="B206" t="str">
            <v>01025001</v>
          </cell>
          <cell r="C206" t="str">
            <v>Khoa Kinh tế</v>
          </cell>
          <cell r="D206" t="str">
            <v>Nguyễn Trọng Nghĩa</v>
          </cell>
          <cell r="E206">
            <v>0</v>
          </cell>
          <cell r="F206">
            <v>4</v>
          </cell>
          <cell r="G206">
            <v>0</v>
          </cell>
          <cell r="H206">
            <v>0</v>
          </cell>
          <cell r="I206">
            <v>8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8</v>
          </cell>
        </row>
        <row r="207">
          <cell r="B207" t="str">
            <v>01025004</v>
          </cell>
          <cell r="C207" t="str">
            <v>Khoa Kinh tế</v>
          </cell>
          <cell r="D207" t="str">
            <v>Phạm Quỳnh Như</v>
          </cell>
          <cell r="E207">
            <v>2</v>
          </cell>
          <cell r="F207">
            <v>1</v>
          </cell>
          <cell r="G207">
            <v>0</v>
          </cell>
          <cell r="H207">
            <v>0</v>
          </cell>
          <cell r="I207">
            <v>4</v>
          </cell>
          <cell r="J207">
            <v>0</v>
          </cell>
          <cell r="K207">
            <v>29.999999999999989</v>
          </cell>
          <cell r="L207">
            <v>0</v>
          </cell>
          <cell r="M207">
            <v>0</v>
          </cell>
          <cell r="N207">
            <v>29.999999999999989</v>
          </cell>
          <cell r="O207">
            <v>28</v>
          </cell>
          <cell r="P207">
            <v>46</v>
          </cell>
          <cell r="Q207">
            <v>28</v>
          </cell>
          <cell r="R207">
            <v>2.2999999999999998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2.4</v>
          </cell>
          <cell r="AG207">
            <v>0</v>
          </cell>
          <cell r="AH207">
            <v>38.700000000000003</v>
          </cell>
        </row>
        <row r="208">
          <cell r="B208" t="str">
            <v>01025006</v>
          </cell>
          <cell r="C208" t="str">
            <v>Khoa Kinh tế</v>
          </cell>
          <cell r="D208" t="str">
            <v>Phạm Thị Gia Tâm</v>
          </cell>
          <cell r="E208">
            <v>0</v>
          </cell>
          <cell r="F208">
            <v>4</v>
          </cell>
          <cell r="G208">
            <v>0</v>
          </cell>
          <cell r="H208">
            <v>0</v>
          </cell>
          <cell r="I208">
            <v>8</v>
          </cell>
          <cell r="J208">
            <v>1.2</v>
          </cell>
          <cell r="K208">
            <v>29.999999999999989</v>
          </cell>
          <cell r="L208">
            <v>0</v>
          </cell>
          <cell r="M208">
            <v>0</v>
          </cell>
          <cell r="N208">
            <v>31.199999999999989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1.2</v>
          </cell>
          <cell r="AG208">
            <v>0</v>
          </cell>
          <cell r="AH208">
            <v>40.4</v>
          </cell>
        </row>
        <row r="209">
          <cell r="B209" t="str">
            <v>01025010</v>
          </cell>
          <cell r="C209" t="str">
            <v>Khoa Kinh tế</v>
          </cell>
          <cell r="D209" t="str">
            <v>Phan Thị Huyền Trang</v>
          </cell>
          <cell r="E209">
            <v>0</v>
          </cell>
          <cell r="F209">
            <v>3</v>
          </cell>
          <cell r="G209">
            <v>0</v>
          </cell>
          <cell r="H209">
            <v>0</v>
          </cell>
          <cell r="I209">
            <v>6</v>
          </cell>
          <cell r="J209">
            <v>1.2</v>
          </cell>
          <cell r="K209">
            <v>29.199999999999992</v>
          </cell>
          <cell r="L209">
            <v>0</v>
          </cell>
          <cell r="M209">
            <v>0</v>
          </cell>
          <cell r="N209">
            <v>30.399999999999991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36.4</v>
          </cell>
        </row>
        <row r="210">
          <cell r="B210" t="str">
            <v>01025007</v>
          </cell>
          <cell r="C210" t="str">
            <v>Khoa Kinh tế</v>
          </cell>
          <cell r="D210" t="str">
            <v>Trịnh Hoàng Hiệp</v>
          </cell>
          <cell r="E210">
            <v>0</v>
          </cell>
          <cell r="F210">
            <v>4</v>
          </cell>
          <cell r="G210">
            <v>0</v>
          </cell>
          <cell r="H210">
            <v>0</v>
          </cell>
          <cell r="I210">
            <v>8</v>
          </cell>
          <cell r="J210">
            <v>9.6</v>
          </cell>
          <cell r="K210">
            <v>7.2</v>
          </cell>
          <cell r="L210">
            <v>0</v>
          </cell>
          <cell r="M210">
            <v>0</v>
          </cell>
          <cell r="N210">
            <v>16.8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1.2</v>
          </cell>
          <cell r="AG210">
            <v>8.4</v>
          </cell>
          <cell r="AH210">
            <v>34.4</v>
          </cell>
        </row>
        <row r="211">
          <cell r="B211" t="str">
            <v>01025012</v>
          </cell>
          <cell r="C211" t="str">
            <v>Khoa Kinh tế</v>
          </cell>
          <cell r="D211" t="str">
            <v>Võ Thị Kim Thư</v>
          </cell>
          <cell r="E211">
            <v>2</v>
          </cell>
          <cell r="F211">
            <v>1</v>
          </cell>
          <cell r="G211">
            <v>0</v>
          </cell>
          <cell r="H211">
            <v>0</v>
          </cell>
          <cell r="I211">
            <v>4</v>
          </cell>
          <cell r="J211">
            <v>0</v>
          </cell>
          <cell r="K211">
            <v>22.399999999999995</v>
          </cell>
          <cell r="L211">
            <v>0</v>
          </cell>
          <cell r="M211">
            <v>0</v>
          </cell>
          <cell r="N211">
            <v>22.399999999999995</v>
          </cell>
          <cell r="O211">
            <v>13</v>
          </cell>
          <cell r="P211">
            <v>0</v>
          </cell>
          <cell r="Q211">
            <v>13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2.4</v>
          </cell>
          <cell r="AG211">
            <v>0</v>
          </cell>
          <cell r="AH211">
            <v>28.8</v>
          </cell>
        </row>
        <row r="212">
          <cell r="B212" t="str">
            <v>01011011</v>
          </cell>
          <cell r="C212" t="str">
            <v>Khoa Lý luận Chính trị</v>
          </cell>
          <cell r="D212" t="str">
            <v>Bùi Thành Dũng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9.6</v>
          </cell>
          <cell r="K212">
            <v>9.6</v>
          </cell>
          <cell r="L212">
            <v>0</v>
          </cell>
          <cell r="M212">
            <v>0</v>
          </cell>
          <cell r="N212">
            <v>19.2</v>
          </cell>
          <cell r="O212">
            <v>38</v>
          </cell>
          <cell r="P212">
            <v>37</v>
          </cell>
          <cell r="Q212">
            <v>41</v>
          </cell>
          <cell r="R212">
            <v>1.7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20.9</v>
          </cell>
        </row>
        <row r="213">
          <cell r="B213" t="str">
            <v>01011007</v>
          </cell>
          <cell r="C213" t="str">
            <v>Khoa Lý luận Chính trị</v>
          </cell>
          <cell r="D213" t="str">
            <v>Cao Thị Hồng Thắm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21.599999999999994</v>
          </cell>
          <cell r="K213">
            <v>2.4</v>
          </cell>
          <cell r="L213">
            <v>0</v>
          </cell>
          <cell r="M213">
            <v>0</v>
          </cell>
          <cell r="N213">
            <v>23.999999999999993</v>
          </cell>
          <cell r="O213">
            <v>430</v>
          </cell>
          <cell r="P213">
            <v>369</v>
          </cell>
          <cell r="Q213">
            <v>276</v>
          </cell>
          <cell r="R213">
            <v>26.15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2.4</v>
          </cell>
          <cell r="AG213">
            <v>0</v>
          </cell>
          <cell r="AH213">
            <v>52.6</v>
          </cell>
        </row>
        <row r="214">
          <cell r="B214" t="str">
            <v>01010005</v>
          </cell>
          <cell r="C214" t="str">
            <v>Khoa Lý luận Chính trị</v>
          </cell>
          <cell r="D214" t="str">
            <v>Đặng Thị Nhật Minh</v>
          </cell>
          <cell r="E214">
            <v>6</v>
          </cell>
          <cell r="F214">
            <v>0</v>
          </cell>
          <cell r="G214">
            <v>0</v>
          </cell>
          <cell r="H214">
            <v>0</v>
          </cell>
          <cell r="I214">
            <v>6</v>
          </cell>
          <cell r="J214">
            <v>4.8</v>
          </cell>
          <cell r="K214">
            <v>1.2</v>
          </cell>
          <cell r="L214">
            <v>0</v>
          </cell>
          <cell r="M214">
            <v>0</v>
          </cell>
          <cell r="N214">
            <v>6</v>
          </cell>
          <cell r="O214">
            <v>199</v>
          </cell>
          <cell r="P214">
            <v>39</v>
          </cell>
          <cell r="Q214">
            <v>0</v>
          </cell>
          <cell r="R214">
            <v>11.9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20.399999999999999</v>
          </cell>
          <cell r="AH214">
            <v>44.3</v>
          </cell>
        </row>
        <row r="215">
          <cell r="B215" t="str">
            <v>01011009</v>
          </cell>
          <cell r="C215" t="str">
            <v>Khoa Lý luận Chính trị</v>
          </cell>
          <cell r="D215" t="str">
            <v>Đinh Thị Huyên</v>
          </cell>
          <cell r="E215">
            <v>6</v>
          </cell>
          <cell r="F215">
            <v>0</v>
          </cell>
          <cell r="G215">
            <v>0</v>
          </cell>
          <cell r="H215">
            <v>0</v>
          </cell>
          <cell r="I215">
            <v>6</v>
          </cell>
          <cell r="J215">
            <v>13.199999999999998</v>
          </cell>
          <cell r="K215">
            <v>2.4</v>
          </cell>
          <cell r="L215">
            <v>0</v>
          </cell>
          <cell r="M215">
            <v>0</v>
          </cell>
          <cell r="N215">
            <v>15.599999999999998</v>
          </cell>
          <cell r="O215">
            <v>0</v>
          </cell>
          <cell r="P215">
            <v>141</v>
          </cell>
          <cell r="Q215">
            <v>141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2.4</v>
          </cell>
          <cell r="AG215">
            <v>0</v>
          </cell>
          <cell r="AH215">
            <v>24</v>
          </cell>
        </row>
        <row r="216">
          <cell r="B216" t="str">
            <v>01011016</v>
          </cell>
          <cell r="C216" t="str">
            <v>Khoa Lý luận Chính trị</v>
          </cell>
          <cell r="D216" t="str">
            <v>Đỗ Thị Ngát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8.8000000000000007</v>
          </cell>
          <cell r="L216">
            <v>0</v>
          </cell>
          <cell r="M216">
            <v>0</v>
          </cell>
          <cell r="N216">
            <v>8.8000000000000007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8.8000000000000007</v>
          </cell>
        </row>
        <row r="217">
          <cell r="B217" t="str">
            <v>01011008</v>
          </cell>
          <cell r="C217" t="str">
            <v>Khoa Lý luận Chính trị</v>
          </cell>
          <cell r="D217" t="str">
            <v>Đỗ Thị Thơm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7.2</v>
          </cell>
          <cell r="K217">
            <v>3.5999999999999996</v>
          </cell>
          <cell r="L217">
            <v>0</v>
          </cell>
          <cell r="M217">
            <v>0</v>
          </cell>
          <cell r="N217">
            <v>10.8</v>
          </cell>
          <cell r="O217">
            <v>88</v>
          </cell>
          <cell r="P217">
            <v>61</v>
          </cell>
          <cell r="Q217">
            <v>44</v>
          </cell>
          <cell r="R217">
            <v>5.25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8.4</v>
          </cell>
          <cell r="AH217">
            <v>24.5</v>
          </cell>
        </row>
        <row r="218">
          <cell r="B218" t="str">
            <v>01011018</v>
          </cell>
          <cell r="C218" t="str">
            <v>Khoa Lý luận Chính trị</v>
          </cell>
          <cell r="D218" t="str">
            <v>Hoàng Thị Trang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2.4</v>
          </cell>
          <cell r="K218">
            <v>17.599999999999994</v>
          </cell>
          <cell r="L218">
            <v>0</v>
          </cell>
          <cell r="M218">
            <v>0</v>
          </cell>
          <cell r="N218">
            <v>19.999999999999993</v>
          </cell>
          <cell r="O218">
            <v>356</v>
          </cell>
          <cell r="P218">
            <v>389</v>
          </cell>
          <cell r="Q218">
            <v>245</v>
          </cell>
          <cell r="R218">
            <v>25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2.4</v>
          </cell>
          <cell r="AG218">
            <v>0</v>
          </cell>
          <cell r="AH218">
            <v>47.4</v>
          </cell>
        </row>
        <row r="219">
          <cell r="B219" t="str">
            <v>01011002</v>
          </cell>
          <cell r="C219" t="str">
            <v>Khoa Lý luận Chính trị</v>
          </cell>
          <cell r="D219" t="str">
            <v>Lê Thị Hồng Vân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204</v>
          </cell>
          <cell r="P219">
            <v>186</v>
          </cell>
          <cell r="Q219">
            <v>297</v>
          </cell>
          <cell r="R219">
            <v>4.6500000000000004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8.4</v>
          </cell>
          <cell r="AH219">
            <v>13.1</v>
          </cell>
        </row>
        <row r="220">
          <cell r="B220" t="str">
            <v>01011013</v>
          </cell>
          <cell r="C220" t="str">
            <v>Khoa Lý luận Chính trị</v>
          </cell>
          <cell r="D220" t="str">
            <v>Lê Thị Mai Hường</v>
          </cell>
          <cell r="E220">
            <v>1</v>
          </cell>
          <cell r="F220">
            <v>0</v>
          </cell>
          <cell r="G220">
            <v>0</v>
          </cell>
          <cell r="H220">
            <v>0</v>
          </cell>
          <cell r="I220">
            <v>1</v>
          </cell>
          <cell r="J220">
            <v>6</v>
          </cell>
          <cell r="K220">
            <v>0</v>
          </cell>
          <cell r="L220">
            <v>0</v>
          </cell>
          <cell r="M220">
            <v>0</v>
          </cell>
          <cell r="N220">
            <v>6</v>
          </cell>
          <cell r="O220">
            <v>344</v>
          </cell>
          <cell r="P220">
            <v>378</v>
          </cell>
          <cell r="Q220">
            <v>203</v>
          </cell>
          <cell r="R220">
            <v>25.95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9.6</v>
          </cell>
          <cell r="AH220">
            <v>42.6</v>
          </cell>
        </row>
        <row r="221">
          <cell r="B221" t="str">
            <v>01011004</v>
          </cell>
          <cell r="C221" t="str">
            <v>Khoa Lý luận Chính trị</v>
          </cell>
          <cell r="D221" t="str">
            <v>Lương Thị Thanh Hà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266</v>
          </cell>
          <cell r="R221">
            <v>-13.3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-13.3</v>
          </cell>
        </row>
        <row r="222">
          <cell r="B222" t="str">
            <v>01011001</v>
          </cell>
          <cell r="C222" t="str">
            <v>Khoa Lý luận Chính trị</v>
          </cell>
          <cell r="D222" t="str">
            <v>Nguyễn Anh Kiệt</v>
          </cell>
          <cell r="E222">
            <v>2</v>
          </cell>
          <cell r="F222">
            <v>0</v>
          </cell>
          <cell r="G222">
            <v>0</v>
          </cell>
          <cell r="H222">
            <v>0</v>
          </cell>
          <cell r="I222">
            <v>2</v>
          </cell>
          <cell r="J222">
            <v>10.799999999999999</v>
          </cell>
          <cell r="K222">
            <v>1.2</v>
          </cell>
          <cell r="L222">
            <v>0</v>
          </cell>
          <cell r="M222">
            <v>0</v>
          </cell>
          <cell r="N222">
            <v>11.999999999999998</v>
          </cell>
          <cell r="O222">
            <v>141</v>
          </cell>
          <cell r="P222">
            <v>0</v>
          </cell>
          <cell r="Q222">
            <v>42</v>
          </cell>
          <cell r="R222">
            <v>4.95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2</v>
          </cell>
          <cell r="AH222">
            <v>21</v>
          </cell>
        </row>
        <row r="223">
          <cell r="B223" t="str">
            <v>01011012</v>
          </cell>
          <cell r="C223" t="str">
            <v>Khoa Lý luận Chính trị</v>
          </cell>
          <cell r="D223" t="str">
            <v>Nguyễn Ngọc Quỳnh(CT)</v>
          </cell>
          <cell r="E223">
            <v>4</v>
          </cell>
          <cell r="F223">
            <v>2</v>
          </cell>
          <cell r="G223">
            <v>0</v>
          </cell>
          <cell r="H223">
            <v>0</v>
          </cell>
          <cell r="I223">
            <v>8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61</v>
          </cell>
          <cell r="P223">
            <v>92</v>
          </cell>
          <cell r="Q223">
            <v>48</v>
          </cell>
          <cell r="R223">
            <v>5.25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14.4</v>
          </cell>
          <cell r="AH223">
            <v>27.7</v>
          </cell>
        </row>
        <row r="224">
          <cell r="B224" t="str">
            <v>01011005</v>
          </cell>
          <cell r="C224" t="str">
            <v>Khoa Lý luận Chính trị</v>
          </cell>
          <cell r="D224" t="str">
            <v>Nguyễn Thị Dinh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13.599999999999998</v>
          </cell>
          <cell r="K224">
            <v>1.2</v>
          </cell>
          <cell r="L224">
            <v>0</v>
          </cell>
          <cell r="M224">
            <v>0</v>
          </cell>
          <cell r="N224">
            <v>14.799999999999997</v>
          </cell>
          <cell r="O224">
            <v>186</v>
          </cell>
          <cell r="P224">
            <v>204</v>
          </cell>
          <cell r="Q224">
            <v>397</v>
          </cell>
          <cell r="R224">
            <v>-0.35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14.5</v>
          </cell>
        </row>
        <row r="225">
          <cell r="B225" t="str">
            <v>01011003</v>
          </cell>
          <cell r="C225" t="str">
            <v>Khoa Lý luận Chính trị</v>
          </cell>
          <cell r="D225" t="str">
            <v>Nguyễn Thị Mai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7.2</v>
          </cell>
          <cell r="K225">
            <v>0</v>
          </cell>
          <cell r="L225">
            <v>0</v>
          </cell>
          <cell r="M225">
            <v>0</v>
          </cell>
          <cell r="N225">
            <v>7.2</v>
          </cell>
          <cell r="O225">
            <v>39</v>
          </cell>
          <cell r="P225">
            <v>199</v>
          </cell>
          <cell r="Q225">
            <v>245</v>
          </cell>
          <cell r="R225">
            <v>-0.35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6.9</v>
          </cell>
        </row>
        <row r="226">
          <cell r="B226" t="str">
            <v>01011006</v>
          </cell>
          <cell r="C226" t="str">
            <v>Khoa Lý luận Chính trị</v>
          </cell>
          <cell r="D226" t="str">
            <v>Phạm Thị Vinh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8</v>
          </cell>
          <cell r="K226">
            <v>6</v>
          </cell>
          <cell r="L226">
            <v>0</v>
          </cell>
          <cell r="M226">
            <v>0</v>
          </cell>
          <cell r="N226">
            <v>14</v>
          </cell>
          <cell r="O226">
            <v>68</v>
          </cell>
          <cell r="P226">
            <v>64</v>
          </cell>
          <cell r="Q226">
            <v>83</v>
          </cell>
          <cell r="R226">
            <v>2.4500000000000002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1.2</v>
          </cell>
          <cell r="AG226">
            <v>0</v>
          </cell>
          <cell r="AH226">
            <v>17.7</v>
          </cell>
        </row>
        <row r="227">
          <cell r="B227" t="str">
            <v>01011010</v>
          </cell>
          <cell r="C227" t="str">
            <v>Khoa Lý luận Chính trị</v>
          </cell>
          <cell r="D227" t="str">
            <v>Phan Thị Thùy Trang</v>
          </cell>
          <cell r="E227">
            <v>3</v>
          </cell>
          <cell r="F227">
            <v>0</v>
          </cell>
          <cell r="G227">
            <v>0</v>
          </cell>
          <cell r="H227">
            <v>0</v>
          </cell>
          <cell r="I227">
            <v>3</v>
          </cell>
          <cell r="J227">
            <v>6</v>
          </cell>
          <cell r="K227">
            <v>2.4</v>
          </cell>
          <cell r="L227">
            <v>0</v>
          </cell>
          <cell r="M227">
            <v>0</v>
          </cell>
          <cell r="N227">
            <v>8.4</v>
          </cell>
          <cell r="O227">
            <v>378</v>
          </cell>
          <cell r="P227">
            <v>344</v>
          </cell>
          <cell r="Q227">
            <v>215</v>
          </cell>
          <cell r="R227">
            <v>25.35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1.2</v>
          </cell>
          <cell r="AG227">
            <v>8.4</v>
          </cell>
          <cell r="AH227">
            <v>46.4</v>
          </cell>
        </row>
        <row r="228">
          <cell r="B228" t="str">
            <v>01011017</v>
          </cell>
          <cell r="C228" t="str">
            <v>Khoa Lý luận Chính trị</v>
          </cell>
          <cell r="D228" t="str">
            <v>Sỹ Thị Chung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1.2</v>
          </cell>
          <cell r="L228">
            <v>0</v>
          </cell>
          <cell r="M228">
            <v>0</v>
          </cell>
          <cell r="N228">
            <v>1.2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1.2</v>
          </cell>
          <cell r="AG228">
            <v>0</v>
          </cell>
          <cell r="AH228">
            <v>2.4</v>
          </cell>
        </row>
        <row r="229">
          <cell r="B229" t="str">
            <v>01011015</v>
          </cell>
          <cell r="C229" t="str">
            <v>Khoa Lý luận Chính trị</v>
          </cell>
          <cell r="D229" t="str">
            <v>Trần Thị Hồng Thu</v>
          </cell>
          <cell r="E229">
            <v>2</v>
          </cell>
          <cell r="F229">
            <v>0</v>
          </cell>
          <cell r="G229">
            <v>0</v>
          </cell>
          <cell r="H229">
            <v>0</v>
          </cell>
          <cell r="I229">
            <v>2</v>
          </cell>
          <cell r="J229">
            <v>15.999999999999996</v>
          </cell>
          <cell r="K229">
            <v>7.2</v>
          </cell>
          <cell r="L229">
            <v>0</v>
          </cell>
          <cell r="M229">
            <v>0</v>
          </cell>
          <cell r="N229">
            <v>23.199999999999996</v>
          </cell>
          <cell r="O229">
            <v>372</v>
          </cell>
          <cell r="P229">
            <v>400</v>
          </cell>
          <cell r="Q229">
            <v>371</v>
          </cell>
          <cell r="R229">
            <v>20.05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45.3</v>
          </cell>
        </row>
        <row r="230">
          <cell r="B230" t="str">
            <v>01011014</v>
          </cell>
          <cell r="C230" t="str">
            <v>Khoa Lý luận Chính trị</v>
          </cell>
          <cell r="D230" t="str">
            <v>Trần Văn Lượng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6</v>
          </cell>
          <cell r="K230">
            <v>14.399999999999997</v>
          </cell>
          <cell r="L230">
            <v>0</v>
          </cell>
          <cell r="M230">
            <v>0</v>
          </cell>
          <cell r="N230">
            <v>20.399999999999999</v>
          </cell>
          <cell r="O230">
            <v>37</v>
          </cell>
          <cell r="P230">
            <v>38</v>
          </cell>
          <cell r="Q230">
            <v>27</v>
          </cell>
          <cell r="R230">
            <v>2.4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2.4</v>
          </cell>
          <cell r="AG230">
            <v>0</v>
          </cell>
          <cell r="AH230">
            <v>25.2</v>
          </cell>
        </row>
        <row r="231">
          <cell r="B231" t="str">
            <v>01009026</v>
          </cell>
          <cell r="C231" t="str">
            <v>Phòng CTCT-HSSV</v>
          </cell>
          <cell r="D231" t="str">
            <v>Bùi Đức Phước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</row>
        <row r="232">
          <cell r="B232" t="str">
            <v>01009013</v>
          </cell>
          <cell r="C232" t="str">
            <v>Phòng CTCT-HSSV</v>
          </cell>
          <cell r="D232" t="str">
            <v>Bùi Hiền Lương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</row>
        <row r="233">
          <cell r="B233" t="str">
            <v>01009014</v>
          </cell>
          <cell r="C233" t="str">
            <v>Phòng CTCT-HSSV</v>
          </cell>
          <cell r="D233" t="str">
            <v>Bùi Thị Dương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</row>
        <row r="234">
          <cell r="B234" t="str">
            <v>01009005</v>
          </cell>
          <cell r="C234" t="str">
            <v>Phòng CTCT-HSSV</v>
          </cell>
          <cell r="D234" t="str">
            <v>Hà Nhật Thanh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</row>
        <row r="235">
          <cell r="B235" t="str">
            <v>01009002</v>
          </cell>
          <cell r="C235" t="str">
            <v>Phòng CTCT-HSSV</v>
          </cell>
          <cell r="D235" t="str">
            <v>Hoàng Ngọc Cảnh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</row>
        <row r="236">
          <cell r="B236" t="str">
            <v>01009019</v>
          </cell>
          <cell r="C236" t="str">
            <v>Phòng CTCT-HSSV</v>
          </cell>
          <cell r="D236" t="str">
            <v>Huỳnh Văn Hiếu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</row>
        <row r="237">
          <cell r="B237" t="str">
            <v>01009012</v>
          </cell>
          <cell r="C237" t="str">
            <v>Phòng CTCT-HSSV</v>
          </cell>
          <cell r="D237" t="str">
            <v>Lê Thị Nữ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</row>
        <row r="238">
          <cell r="B238" t="str">
            <v>01009006</v>
          </cell>
          <cell r="C238" t="str">
            <v>Phòng CTCT-HSSV</v>
          </cell>
          <cell r="D238" t="str">
            <v>Nguyễn Ngọc Hiệp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123</v>
          </cell>
          <cell r="R238">
            <v>-6.15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-6.2</v>
          </cell>
        </row>
        <row r="239">
          <cell r="B239" t="str">
            <v>01009008</v>
          </cell>
          <cell r="C239" t="str">
            <v>Phòng CTCT-HSSV</v>
          </cell>
          <cell r="D239" t="str">
            <v>Nguyễn Tất Thắng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</row>
        <row r="240">
          <cell r="B240" t="str">
            <v>01017004</v>
          </cell>
          <cell r="C240" t="str">
            <v>Phòng CTCT-HSSV</v>
          </cell>
          <cell r="D240" t="str">
            <v>Nguyễn Thanh Sơn(A)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</row>
        <row r="241">
          <cell r="B241" t="str">
            <v>01009018</v>
          </cell>
          <cell r="C241" t="str">
            <v>Phòng CTCT-HSSV</v>
          </cell>
          <cell r="D241" t="str">
            <v>Nguyễn Thị Kim Anh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</row>
        <row r="242">
          <cell r="B242" t="str">
            <v>01018006</v>
          </cell>
          <cell r="C242" t="str">
            <v>Phòng CTCT-HSSV</v>
          </cell>
          <cell r="D242" t="str">
            <v>Nguyễn Thị Nhung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</row>
        <row r="243">
          <cell r="B243" t="str">
            <v>01002008</v>
          </cell>
          <cell r="C243" t="str">
            <v>Phòng CTCT-HSSV</v>
          </cell>
          <cell r="D243" t="str">
            <v>Nguyễn Trung Dũng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</row>
        <row r="244">
          <cell r="B244" t="str">
            <v>01009010</v>
          </cell>
          <cell r="C244" t="str">
            <v>Phòng CTCT-HSSV</v>
          </cell>
          <cell r="D244" t="str">
            <v>Phạm Thị Lê Chi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</row>
        <row r="245">
          <cell r="B245" t="str">
            <v>01009007</v>
          </cell>
          <cell r="C245" t="str">
            <v>Phòng CTCT-HSSV</v>
          </cell>
          <cell r="D245" t="str">
            <v>Phan Đức Long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</row>
        <row r="246">
          <cell r="B246" t="str">
            <v>01002003</v>
          </cell>
          <cell r="C246" t="str">
            <v>Phòng CTCT-HSSV</v>
          </cell>
          <cell r="D246" t="str">
            <v>Trần Văn Lý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</row>
        <row r="247">
          <cell r="B247" t="str">
            <v>01009015</v>
          </cell>
          <cell r="C247" t="str">
            <v>Phòng CTCT-HSSV</v>
          </cell>
          <cell r="D247" t="str">
            <v>Trịnh Tuấn Vũ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</row>
        <row r="248">
          <cell r="B248" t="str">
            <v>01003004</v>
          </cell>
          <cell r="C248" t="str">
            <v>Phòng KH-TC</v>
          </cell>
          <cell r="D248" t="str">
            <v>Đỗ Thị Ngọc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</row>
        <row r="249">
          <cell r="B249" t="str">
            <v>01003009</v>
          </cell>
          <cell r="C249" t="str">
            <v>Phòng KH-TC</v>
          </cell>
          <cell r="D249" t="str">
            <v>Hồng Mộng Tuyết Dung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</row>
        <row r="250">
          <cell r="B250" t="str">
            <v>01003012</v>
          </cell>
          <cell r="C250" t="str">
            <v>Phòng KH-TC</v>
          </cell>
          <cell r="D250" t="str">
            <v>Lê Hữu Nhân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</row>
        <row r="251">
          <cell r="B251" t="str">
            <v>01002024</v>
          </cell>
          <cell r="C251" t="str">
            <v>Phòng KH-TC</v>
          </cell>
          <cell r="D251" t="str">
            <v>Nguyễn Kính</v>
          </cell>
          <cell r="E251">
            <v>0</v>
          </cell>
          <cell r="F251">
            <v>2</v>
          </cell>
          <cell r="G251">
            <v>0</v>
          </cell>
          <cell r="H251">
            <v>0</v>
          </cell>
          <cell r="I251">
            <v>4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4</v>
          </cell>
        </row>
        <row r="252">
          <cell r="B252" t="str">
            <v>01003007</v>
          </cell>
          <cell r="C252" t="str">
            <v>Phòng KH-TC</v>
          </cell>
          <cell r="D252" t="str">
            <v>Nguyễn Thị Hồng Thắm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</row>
        <row r="253">
          <cell r="B253" t="str">
            <v>01003002</v>
          </cell>
          <cell r="C253" t="str">
            <v>Phòng KH-TC</v>
          </cell>
          <cell r="D253" t="str">
            <v>Nguyễn Thị Kim Dung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</row>
        <row r="254">
          <cell r="B254" t="str">
            <v>01003011</v>
          </cell>
          <cell r="C254" t="str">
            <v>Phòng KH-TC</v>
          </cell>
          <cell r="D254" t="str">
            <v>Nguyễn Thị Thu Hà(TC)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</row>
        <row r="255">
          <cell r="B255" t="str">
            <v>01003006</v>
          </cell>
          <cell r="C255" t="str">
            <v>Phòng KH-TC</v>
          </cell>
          <cell r="D255" t="str">
            <v>Phạm Lê Đông Hưng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</row>
        <row r="256">
          <cell r="B256" t="str">
            <v>01003005</v>
          </cell>
          <cell r="C256" t="str">
            <v>Phòng KH-TC</v>
          </cell>
          <cell r="D256" t="str">
            <v>Trần Thị Minh Thoa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</row>
        <row r="257">
          <cell r="B257" t="str">
            <v>01003008</v>
          </cell>
          <cell r="C257" t="str">
            <v>Phòng KH-TC</v>
          </cell>
          <cell r="D257" t="str">
            <v>Trần Thị Thảo Vân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</row>
        <row r="258">
          <cell r="B258" t="str">
            <v>01006001</v>
          </cell>
          <cell r="C258" t="str">
            <v>Phòng KT&amp;ĐBCL</v>
          </cell>
          <cell r="D258" t="str">
            <v>Hà Phước Tuấn</v>
          </cell>
          <cell r="E258">
            <v>2</v>
          </cell>
          <cell r="F258">
            <v>0</v>
          </cell>
          <cell r="G258">
            <v>0</v>
          </cell>
          <cell r="H258">
            <v>0</v>
          </cell>
          <cell r="I258">
            <v>2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27</v>
          </cell>
          <cell r="P258">
            <v>64</v>
          </cell>
          <cell r="Q258">
            <v>73</v>
          </cell>
          <cell r="R258">
            <v>0.9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1.2</v>
          </cell>
          <cell r="AH258">
            <v>4.0999999999999996</v>
          </cell>
        </row>
        <row r="259">
          <cell r="B259" t="str">
            <v>01009009</v>
          </cell>
          <cell r="C259" t="str">
            <v>Phòng KT&amp;ĐBCL</v>
          </cell>
          <cell r="D259" t="str">
            <v>Nguyễn Chí Nhân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</row>
        <row r="260">
          <cell r="B260" t="str">
            <v>01006003</v>
          </cell>
          <cell r="C260" t="str">
            <v>Phòng KT&amp;ĐBCL</v>
          </cell>
          <cell r="D260" t="str">
            <v>Nguyễn Thanh Sơn(B)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1.2</v>
          </cell>
          <cell r="L260">
            <v>0</v>
          </cell>
          <cell r="M260">
            <v>0</v>
          </cell>
          <cell r="N260">
            <v>1.2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1.2</v>
          </cell>
        </row>
        <row r="261">
          <cell r="B261" t="str">
            <v>01006004</v>
          </cell>
          <cell r="C261" t="str">
            <v>Phòng KT&amp;ĐBCL</v>
          </cell>
          <cell r="D261" t="str">
            <v>Nguyễn Văn Sơn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1.2</v>
          </cell>
          <cell r="K261">
            <v>0</v>
          </cell>
          <cell r="L261">
            <v>0</v>
          </cell>
          <cell r="M261">
            <v>0</v>
          </cell>
          <cell r="N261">
            <v>1.2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59</v>
          </cell>
          <cell r="T261">
            <v>0</v>
          </cell>
          <cell r="U261">
            <v>59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1.2</v>
          </cell>
        </row>
        <row r="262">
          <cell r="B262" t="str">
            <v>01006006</v>
          </cell>
          <cell r="C262" t="str">
            <v>Phòng KT&amp;ĐBCL</v>
          </cell>
          <cell r="D262" t="str">
            <v>Nguyễn Yến Nhi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</row>
        <row r="263">
          <cell r="B263" t="str">
            <v>01006002</v>
          </cell>
          <cell r="C263" t="str">
            <v>Phòng KT&amp;ĐBCL</v>
          </cell>
          <cell r="D263" t="str">
            <v>Võ Thị Anh Đào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</row>
        <row r="264">
          <cell r="B264" t="str">
            <v>01006007</v>
          </cell>
          <cell r="C264" t="str">
            <v>Phòng KT&amp;ĐBCL</v>
          </cell>
          <cell r="D264" t="str">
            <v>Vũ Thị Thu Thủy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</row>
        <row r="265">
          <cell r="B265" t="str">
            <v>01005003</v>
          </cell>
          <cell r="C265" t="str">
            <v>Phòng QLKH-HTQT</v>
          </cell>
          <cell r="D265" t="str">
            <v>Lê Tiến Dũng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</row>
        <row r="266">
          <cell r="B266" t="str">
            <v>01005001</v>
          </cell>
          <cell r="C266" t="str">
            <v>Phòng QLKH-HTQT</v>
          </cell>
          <cell r="D266" t="str">
            <v>Nguyễn Ngọc Trang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20</v>
          </cell>
          <cell r="T266">
            <v>0</v>
          </cell>
          <cell r="U266">
            <v>20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</row>
        <row r="267">
          <cell r="B267" t="str">
            <v>01005007</v>
          </cell>
          <cell r="C267" t="str">
            <v>Phòng QLKH-HTQT</v>
          </cell>
          <cell r="D267" t="str">
            <v>Nguyễn Thành Nam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</row>
        <row r="268">
          <cell r="B268" t="str">
            <v>01005008</v>
          </cell>
          <cell r="C268" t="str">
            <v>Phòng QLKH-HTQT</v>
          </cell>
          <cell r="D268" t="str">
            <v>Trần Nhật Minh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</row>
        <row r="269">
          <cell r="B269" t="str">
            <v>01008013</v>
          </cell>
          <cell r="C269" t="str">
            <v>Phòng QT-DV</v>
          </cell>
          <cell r="D269" t="str">
            <v>Đào Thị Phú Xuyên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</row>
        <row r="270">
          <cell r="B270" t="str">
            <v>01008031</v>
          </cell>
          <cell r="C270" t="str">
            <v>Phòng QT-DV</v>
          </cell>
          <cell r="D270" t="str">
            <v>Đỗ Thị Bích Thủy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</row>
        <row r="271">
          <cell r="B271" t="str">
            <v>01008037</v>
          </cell>
          <cell r="C271" t="str">
            <v>Phòng QT-DV</v>
          </cell>
          <cell r="D271" t="str">
            <v>Đỗ Thị Hồng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</row>
        <row r="272">
          <cell r="B272" t="str">
            <v>01008020</v>
          </cell>
          <cell r="C272" t="str">
            <v>Phòng QT-DV</v>
          </cell>
          <cell r="D272" t="str">
            <v>Đỗ Thị Kim Hoa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</row>
        <row r="273">
          <cell r="B273" t="str">
            <v>01008007</v>
          </cell>
          <cell r="C273" t="str">
            <v>Phòng QT-DV</v>
          </cell>
          <cell r="D273" t="str">
            <v>Đỗ Văn Trong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</row>
        <row r="274">
          <cell r="B274" t="str">
            <v>01017007</v>
          </cell>
          <cell r="C274" t="str">
            <v>Phòng QT-DV</v>
          </cell>
          <cell r="D274" t="str">
            <v>Dương Đức Thịnh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</row>
        <row r="275">
          <cell r="B275" t="str">
            <v>01008009</v>
          </cell>
          <cell r="C275" t="str">
            <v>Phòng QT-DV</v>
          </cell>
          <cell r="D275" t="str">
            <v>Dương Thị Thủy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</row>
        <row r="276">
          <cell r="B276" t="str">
            <v>01008008</v>
          </cell>
          <cell r="C276" t="str">
            <v>Phòng QT-DV</v>
          </cell>
          <cell r="D276" t="str">
            <v>Giáp Văn Thịnh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</row>
        <row r="277">
          <cell r="B277" t="str">
            <v>01008033</v>
          </cell>
          <cell r="C277" t="str">
            <v>Phòng QT-DV</v>
          </cell>
          <cell r="D277" t="str">
            <v>Huỳnh Bá Triết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</row>
        <row r="278">
          <cell r="B278" t="str">
            <v>01008014</v>
          </cell>
          <cell r="C278" t="str">
            <v>Phòng QT-DV</v>
          </cell>
          <cell r="D278" t="str">
            <v>Huỳnh Thị Thu Hương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</row>
        <row r="279">
          <cell r="B279" t="str">
            <v>01008026</v>
          </cell>
          <cell r="C279" t="str">
            <v>Phòng QT-DV</v>
          </cell>
          <cell r="D279" t="str">
            <v>Huỳnh Thị Thu Nga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</row>
        <row r="280">
          <cell r="B280" t="str">
            <v>01008023</v>
          </cell>
          <cell r="C280" t="str">
            <v>Phòng QT-DV</v>
          </cell>
          <cell r="D280" t="str">
            <v>Lê Cảnh Thắng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</row>
        <row r="281">
          <cell r="B281" t="str">
            <v>01008005</v>
          </cell>
          <cell r="C281" t="str">
            <v>Phòng QT-DV</v>
          </cell>
          <cell r="D281" t="str">
            <v>Lê Hồng Anh Tuấn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</row>
        <row r="282">
          <cell r="B282" t="str">
            <v>01008028</v>
          </cell>
          <cell r="C282" t="str">
            <v>Phòng QT-DV</v>
          </cell>
          <cell r="D282" t="str">
            <v>Lê Quang Liêm</v>
          </cell>
          <cell r="E282">
            <v>2</v>
          </cell>
          <cell r="F282">
            <v>0</v>
          </cell>
          <cell r="G282">
            <v>0</v>
          </cell>
          <cell r="H282">
            <v>0</v>
          </cell>
          <cell r="I282">
            <v>2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93</v>
          </cell>
          <cell r="Q282">
            <v>23</v>
          </cell>
          <cell r="R282">
            <v>3.5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5.5</v>
          </cell>
        </row>
        <row r="283">
          <cell r="B283" t="str">
            <v>01008036</v>
          </cell>
          <cell r="C283" t="str">
            <v>Phòng QT-DV</v>
          </cell>
          <cell r="D283" t="str">
            <v>Lê Thị Nhung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</row>
        <row r="284">
          <cell r="B284" t="str">
            <v>01008030</v>
          </cell>
          <cell r="C284" t="str">
            <v>Phòng QT-DV</v>
          </cell>
          <cell r="D284" t="str">
            <v>Lê Thị Thiện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</row>
        <row r="285">
          <cell r="B285" t="str">
            <v>01008035</v>
          </cell>
          <cell r="C285" t="str">
            <v>Phòng QT-DV</v>
          </cell>
          <cell r="D285" t="str">
            <v>Lê Văn Sơn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</row>
        <row r="286">
          <cell r="B286" t="str">
            <v>01007004</v>
          </cell>
          <cell r="C286" t="str">
            <v>Phòng QT-DV</v>
          </cell>
          <cell r="D286" t="str">
            <v>Mai Thu Hương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</row>
        <row r="287">
          <cell r="B287" t="str">
            <v>01008027</v>
          </cell>
          <cell r="C287" t="str">
            <v>Phòng QT-DV</v>
          </cell>
          <cell r="D287" t="str">
            <v>Nguyễn Lang Nguyên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</row>
        <row r="288">
          <cell r="B288" t="str">
            <v>01008025</v>
          </cell>
          <cell r="C288" t="str">
            <v>Phòng QT-DV</v>
          </cell>
          <cell r="D288" t="str">
            <v>Nguyễn Lê Hồng Điệp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</row>
        <row r="289">
          <cell r="B289" t="str">
            <v>01008018</v>
          </cell>
          <cell r="C289" t="str">
            <v>Phòng QT-DV</v>
          </cell>
          <cell r="D289" t="str">
            <v>Nguyễn Thị Thu Trang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</row>
        <row r="290">
          <cell r="B290" t="str">
            <v>01008029</v>
          </cell>
          <cell r="C290" t="str">
            <v>Phòng QT-DV</v>
          </cell>
          <cell r="D290" t="str">
            <v>Nguyễn Thị Tuyết(DV)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</row>
        <row r="291">
          <cell r="B291" t="str">
            <v>01008022</v>
          </cell>
          <cell r="C291" t="str">
            <v>Phòng QT-DV</v>
          </cell>
          <cell r="D291" t="str">
            <v>Nguyễn Thị Vãng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</row>
        <row r="292">
          <cell r="B292" t="str">
            <v>01008004</v>
          </cell>
          <cell r="C292" t="str">
            <v>Phòng QT-DV</v>
          </cell>
          <cell r="D292" t="str">
            <v>Nguyễn Trọng Phú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</row>
        <row r="293">
          <cell r="B293" t="str">
            <v>01008001</v>
          </cell>
          <cell r="C293" t="str">
            <v>Phòng QT-DV</v>
          </cell>
          <cell r="D293" t="str">
            <v>Nguyễn Văn Lâm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</row>
        <row r="294">
          <cell r="B294" t="str">
            <v>01008002</v>
          </cell>
          <cell r="C294" t="str">
            <v>Phòng QT-DV</v>
          </cell>
          <cell r="D294" t="str">
            <v>Nguyễn Văn Thành</v>
          </cell>
          <cell r="E294">
            <v>2</v>
          </cell>
          <cell r="F294">
            <v>0</v>
          </cell>
          <cell r="G294">
            <v>0</v>
          </cell>
          <cell r="H294">
            <v>0</v>
          </cell>
          <cell r="I294">
            <v>2</v>
          </cell>
          <cell r="J294">
            <v>0</v>
          </cell>
          <cell r="K294">
            <v>3.5999999999999996</v>
          </cell>
          <cell r="L294">
            <v>0</v>
          </cell>
          <cell r="M294">
            <v>0</v>
          </cell>
          <cell r="N294">
            <v>3.5999999999999996</v>
          </cell>
          <cell r="O294">
            <v>13</v>
          </cell>
          <cell r="P294">
            <v>0</v>
          </cell>
          <cell r="Q294">
            <v>13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5.6</v>
          </cell>
        </row>
        <row r="295">
          <cell r="B295" t="str">
            <v>01017008</v>
          </cell>
          <cell r="C295" t="str">
            <v>Phòng QT-DV</v>
          </cell>
          <cell r="D295" t="str">
            <v>Nguyễn Xuân Lợi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</row>
        <row r="296">
          <cell r="B296" t="str">
            <v>01017009</v>
          </cell>
          <cell r="C296" t="str">
            <v>Phòng QT-DV</v>
          </cell>
          <cell r="D296" t="str">
            <v>Ninh Đỗ Hiệp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</row>
        <row r="297">
          <cell r="B297" t="str">
            <v>01008019</v>
          </cell>
          <cell r="C297" t="str">
            <v>Phòng QT-DV</v>
          </cell>
          <cell r="D297" t="str">
            <v>Phạm Thị Lý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</row>
        <row r="298">
          <cell r="B298" t="str">
            <v>01008012</v>
          </cell>
          <cell r="C298" t="str">
            <v>Phòng QT-DV</v>
          </cell>
          <cell r="D298" t="str">
            <v>Tạ Quốc Tấn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</row>
        <row r="299">
          <cell r="B299" t="str">
            <v>01008024</v>
          </cell>
          <cell r="C299" t="str">
            <v>Phòng QT-DV</v>
          </cell>
          <cell r="D299" t="str">
            <v>Thân Thị Quyết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</row>
        <row r="300">
          <cell r="B300" t="str">
            <v>01008016</v>
          </cell>
          <cell r="C300" t="str">
            <v>Phòng QT-DV</v>
          </cell>
          <cell r="D300" t="str">
            <v>Thi Thị Phím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</row>
        <row r="301">
          <cell r="B301" t="str">
            <v>01008032</v>
          </cell>
          <cell r="C301" t="str">
            <v>Phòng QT-DV</v>
          </cell>
          <cell r="D301" t="str">
            <v>Trần Thanh Quí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</row>
        <row r="302">
          <cell r="B302" t="str">
            <v>01008015</v>
          </cell>
          <cell r="C302" t="str">
            <v>Phòng QT-DV</v>
          </cell>
          <cell r="D302" t="str">
            <v>Trần Thị Kim Loan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</row>
        <row r="303">
          <cell r="B303" t="str">
            <v>01008021</v>
          </cell>
          <cell r="C303" t="str">
            <v>Phòng QT-DV</v>
          </cell>
          <cell r="D303" t="str">
            <v>Trần Thị Thu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</row>
        <row r="304">
          <cell r="B304" t="str">
            <v>01008017</v>
          </cell>
          <cell r="C304" t="str">
            <v>Phòng QT-DV</v>
          </cell>
          <cell r="D304" t="str">
            <v>Trang Thị Minh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</row>
        <row r="305">
          <cell r="B305" t="str">
            <v>01008003</v>
          </cell>
          <cell r="C305" t="str">
            <v>Phòng QT-DV</v>
          </cell>
          <cell r="D305" t="str">
            <v>Văn Thị Lệ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</row>
        <row r="306">
          <cell r="B306" t="str">
            <v>01008034</v>
          </cell>
          <cell r="C306" t="str">
            <v>Phòng QT-DV</v>
          </cell>
          <cell r="D306" t="str">
            <v>Võ Tấn Kiệt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</row>
        <row r="307">
          <cell r="B307" t="str">
            <v>01008006</v>
          </cell>
          <cell r="C307" t="str">
            <v>Phòng QT-DV</v>
          </cell>
          <cell r="D307" t="str">
            <v>Vũ Ngọc Quang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</row>
        <row r="308">
          <cell r="B308" t="str">
            <v>01007006</v>
          </cell>
          <cell r="C308" t="str">
            <v>Phòng TB-VT</v>
          </cell>
          <cell r="D308" t="str">
            <v>Huỳnh Thị Xuân Mai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</row>
        <row r="309">
          <cell r="B309" t="str">
            <v>01007009</v>
          </cell>
          <cell r="C309" t="str">
            <v>Phòng TB-VT</v>
          </cell>
          <cell r="D309" t="str">
            <v>Lâm Viết Dũng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</row>
        <row r="310">
          <cell r="B310" t="str">
            <v>01007002</v>
          </cell>
          <cell r="C310" t="str">
            <v>Phòng TB-VT</v>
          </cell>
          <cell r="D310" t="str">
            <v>Nguyễn Thị Hoa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</row>
        <row r="311">
          <cell r="B311" t="str">
            <v>01007008</v>
          </cell>
          <cell r="C311" t="str">
            <v>Phòng TB-VT</v>
          </cell>
          <cell r="D311" t="str">
            <v>Nguyễn Văn Chiến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</row>
        <row r="312">
          <cell r="B312" t="str">
            <v>01007005</v>
          </cell>
          <cell r="C312" t="str">
            <v>Phòng TB-VT</v>
          </cell>
          <cell r="D312" t="str">
            <v>Thân Thị Nhung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</row>
        <row r="313">
          <cell r="B313" t="str">
            <v>01007007</v>
          </cell>
          <cell r="C313" t="str">
            <v>Phòng TB-VT</v>
          </cell>
          <cell r="D313" t="str">
            <v>Trần Thị Phương Oanh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</row>
        <row r="314">
          <cell r="B314" t="str">
            <v>01002013</v>
          </cell>
          <cell r="C314" t="str">
            <v>Phòng TC-HC-TH</v>
          </cell>
          <cell r="D314" t="str">
            <v>Đồng Anh Tuấn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</row>
        <row r="315">
          <cell r="B315" t="str">
            <v>01007001</v>
          </cell>
          <cell r="C315" t="str">
            <v>Phòng TC-HC-TH</v>
          </cell>
          <cell r="D315" t="str">
            <v>Hồ Minh Lợi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</row>
        <row r="316">
          <cell r="B316" t="str">
            <v>01002014</v>
          </cell>
          <cell r="C316" t="str">
            <v>Phòng TC-HC-TH</v>
          </cell>
          <cell r="D316" t="str">
            <v>Hồ Thị Tuyết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</row>
        <row r="317">
          <cell r="B317" t="str">
            <v>01002011</v>
          </cell>
          <cell r="C317" t="str">
            <v>Phòng TC-HC-TH</v>
          </cell>
          <cell r="D317" t="str">
            <v>Huỳnh Bá Thành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</row>
        <row r="318">
          <cell r="B318" t="str">
            <v>01002027</v>
          </cell>
          <cell r="C318" t="str">
            <v>Phòng TC-HC-TH</v>
          </cell>
          <cell r="D318" t="str">
            <v>Huỳnh Thanh Nhàn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</row>
        <row r="319">
          <cell r="B319" t="str">
            <v>01002012</v>
          </cell>
          <cell r="C319" t="str">
            <v>Phòng TC-HC-TH</v>
          </cell>
          <cell r="D319" t="str">
            <v>Lê Hồng Phúc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</row>
        <row r="320">
          <cell r="B320" t="str">
            <v>01002016</v>
          </cell>
          <cell r="C320" t="str">
            <v>Phòng TC-HC-TH</v>
          </cell>
          <cell r="D320" t="str">
            <v>Lê Hùng Thanh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</row>
        <row r="321">
          <cell r="B321" t="str">
            <v>01002006</v>
          </cell>
          <cell r="C321" t="str">
            <v>Phòng TC-HC-TH</v>
          </cell>
          <cell r="D321" t="str">
            <v>Lê Thị Tuyết Trinh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</row>
        <row r="322">
          <cell r="B322" t="str">
            <v>01002002</v>
          </cell>
          <cell r="C322" t="str">
            <v>Phòng TC-HC-TH</v>
          </cell>
          <cell r="D322" t="str">
            <v>Lê Xuân Thiện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</row>
        <row r="323">
          <cell r="B323" t="str">
            <v>01002019</v>
          </cell>
          <cell r="C323" t="str">
            <v>Phòng TC-HC-TH</v>
          </cell>
          <cell r="D323" t="str">
            <v>Lưu Hoàng Hải Yến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</row>
        <row r="324">
          <cell r="B324" t="str">
            <v>01002021</v>
          </cell>
          <cell r="C324" t="str">
            <v>Phòng TC-HC-TH</v>
          </cell>
          <cell r="D324" t="str">
            <v>Nguyễn Cao Thắng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</row>
        <row r="325">
          <cell r="B325" t="str">
            <v>01002010</v>
          </cell>
          <cell r="C325" t="str">
            <v>Phòng TC-HC-TH</v>
          </cell>
          <cell r="D325" t="str">
            <v>Nguyễn Hữu Xuân Vũ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</row>
        <row r="326">
          <cell r="B326" t="str">
            <v>01002005</v>
          </cell>
          <cell r="C326" t="str">
            <v>Phòng TC-HC-TH</v>
          </cell>
          <cell r="D326" t="str">
            <v>Nguyễn Thị Bích Liễu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</row>
        <row r="327">
          <cell r="B327" t="str">
            <v>01002009</v>
          </cell>
          <cell r="C327" t="str">
            <v>Phòng TC-HC-TH</v>
          </cell>
          <cell r="D327" t="str">
            <v>Nguyễn Tiến Hưng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</row>
        <row r="328">
          <cell r="B328" t="str">
            <v>01023001</v>
          </cell>
          <cell r="C328" t="str">
            <v>Phòng TC-HC-TH</v>
          </cell>
          <cell r="D328" t="str">
            <v>Nguyễn Văn Chì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</row>
        <row r="329">
          <cell r="B329" t="str">
            <v>01002023</v>
          </cell>
          <cell r="C329" t="str">
            <v>Phòng TC-HC-TH</v>
          </cell>
          <cell r="D329" t="str">
            <v>Phạm Hữu Tấn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</row>
        <row r="330">
          <cell r="B330" t="str">
            <v>01002028</v>
          </cell>
          <cell r="C330" t="str">
            <v>Phòng TC-HC-TH</v>
          </cell>
          <cell r="D330" t="str">
            <v>Phạm Hữu Thành Phú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</row>
        <row r="331">
          <cell r="B331" t="str">
            <v>01002015</v>
          </cell>
          <cell r="C331" t="str">
            <v>Phòng TC-HC-TH</v>
          </cell>
          <cell r="D331" t="str">
            <v>Phan Ngọc Phát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</row>
        <row r="332">
          <cell r="B332" t="str">
            <v>01002018</v>
          </cell>
          <cell r="C332" t="str">
            <v>Phòng TC-HC-TH</v>
          </cell>
          <cell r="D332" t="str">
            <v>Phan Thị Ngọc Phượng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</row>
        <row r="333">
          <cell r="B333" t="str">
            <v>01002020</v>
          </cell>
          <cell r="C333" t="str">
            <v>Phòng TC-HC-TH</v>
          </cell>
          <cell r="D333" t="str">
            <v>Thái Thị My Sa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</row>
        <row r="334">
          <cell r="B334" t="str">
            <v>01017006</v>
          </cell>
          <cell r="C334" t="str">
            <v>Phòng TC-HC-TH</v>
          </cell>
          <cell r="D334" t="str">
            <v>Trần Thị Ánh Phượng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</row>
        <row r="335">
          <cell r="B335" t="str">
            <v>01002004</v>
          </cell>
          <cell r="C335" t="str">
            <v>Phòng TC-HC-TH</v>
          </cell>
          <cell r="D335" t="str">
            <v>Trần Thị Thu Hà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</row>
        <row r="336">
          <cell r="B336" t="str">
            <v>01002007</v>
          </cell>
          <cell r="C336" t="str">
            <v>Phòng TC-HC-TH</v>
          </cell>
          <cell r="D336" t="str">
            <v>Trần Văn Cu Anh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</row>
        <row r="337">
          <cell r="B337" t="str">
            <v>01002017</v>
          </cell>
          <cell r="C337" t="str">
            <v>Phòng TC-HC-TH</v>
          </cell>
          <cell r="D337" t="str">
            <v>Vũ Như Quỳnh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</row>
        <row r="338">
          <cell r="B338" t="str">
            <v>01004009</v>
          </cell>
          <cell r="C338" t="str">
            <v>Phòng TS-ĐT</v>
          </cell>
          <cell r="D338" t="str">
            <v>Giáp Thị Vượng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</row>
        <row r="339">
          <cell r="B339" t="str">
            <v>01004002</v>
          </cell>
          <cell r="C339" t="str">
            <v>Phòng TS-ĐT</v>
          </cell>
          <cell r="D339" t="str">
            <v>Hồ Văn Sĩ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99</v>
          </cell>
          <cell r="T339">
            <v>0</v>
          </cell>
          <cell r="U339">
            <v>99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</row>
        <row r="340">
          <cell r="B340" t="str">
            <v>01004004</v>
          </cell>
          <cell r="C340" t="str">
            <v>Phòng TS-ĐT</v>
          </cell>
          <cell r="D340" t="str">
            <v>Huỳnh Thị Mai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35</v>
          </cell>
          <cell r="P340">
            <v>27</v>
          </cell>
          <cell r="Q340">
            <v>27</v>
          </cell>
          <cell r="R340">
            <v>1.75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1.8</v>
          </cell>
        </row>
        <row r="341">
          <cell r="B341" t="str">
            <v>01004007</v>
          </cell>
          <cell r="C341" t="str">
            <v>Phòng TS-ĐT</v>
          </cell>
          <cell r="D341" t="str">
            <v>Huỳnh Thị Minh Ly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</row>
        <row r="342">
          <cell r="B342" t="str">
            <v>01004005</v>
          </cell>
          <cell r="C342" t="str">
            <v>Phòng TS-ĐT</v>
          </cell>
          <cell r="D342" t="str">
            <v>Lương Xuân Thịnh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</row>
        <row r="343">
          <cell r="B343" t="str">
            <v>01022059</v>
          </cell>
          <cell r="C343" t="str">
            <v>Phòng TS-ĐT</v>
          </cell>
          <cell r="D343" t="str">
            <v>Nguyễn Thị Tất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</row>
        <row r="344">
          <cell r="B344" t="str">
            <v>01004008</v>
          </cell>
          <cell r="C344" t="str">
            <v>Phòng TS-ĐT</v>
          </cell>
          <cell r="D344" t="str">
            <v>Nguyễn Thị Thanh Thảo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</row>
        <row r="345">
          <cell r="B345" t="str">
            <v>01004001</v>
          </cell>
          <cell r="C345" t="str">
            <v>Phòng TS-ĐT</v>
          </cell>
          <cell r="D345" t="str">
            <v>Nguyễn Văn Tấn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</row>
        <row r="346">
          <cell r="B346" t="str">
            <v>01004013</v>
          </cell>
          <cell r="C346" t="str">
            <v>Phòng TS-ĐT</v>
          </cell>
          <cell r="D346" t="str">
            <v>Nguyễn Việt Tiến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</row>
        <row r="347">
          <cell r="B347" t="str">
            <v>01009020</v>
          </cell>
          <cell r="C347" t="str">
            <v>Phòng TS-ĐT</v>
          </cell>
          <cell r="D347" t="str">
            <v>Võ Minh Phương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</row>
        <row r="348">
          <cell r="B348" t="str">
            <v>01004003</v>
          </cell>
          <cell r="C348" t="str">
            <v>Phòng TS-ĐT</v>
          </cell>
          <cell r="D348" t="str">
            <v>Võ Thị Xuân Thơ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</row>
        <row r="349">
          <cell r="B349" t="str">
            <v>01017010</v>
          </cell>
          <cell r="C349" t="str">
            <v>Phòng TS-ĐT</v>
          </cell>
          <cell r="D349" t="str">
            <v>Vương Hội Khánh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</row>
        <row r="350">
          <cell r="B350" t="str">
            <v>01022048</v>
          </cell>
          <cell r="C350" t="str">
            <v>Tổ TT-PC</v>
          </cell>
          <cell r="D350" t="str">
            <v>Lê Minh Phong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</row>
        <row r="351">
          <cell r="B351" t="str">
            <v>01009004</v>
          </cell>
          <cell r="C351" t="str">
            <v>Tổ TT-PC</v>
          </cell>
          <cell r="D351" t="str">
            <v>Nguyễn Hoài Nam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</row>
        <row r="352">
          <cell r="B352" t="str">
            <v>01009001</v>
          </cell>
          <cell r="C352" t="str">
            <v>Tổ TT-PC</v>
          </cell>
          <cell r="D352" t="str">
            <v>Nguyễn Thanh Lâm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</row>
        <row r="353">
          <cell r="B353" t="str">
            <v>01009027</v>
          </cell>
          <cell r="C353" t="str">
            <v>Tổ TT-PC</v>
          </cell>
          <cell r="D353" t="str">
            <v>Nguyễn Thị Thanh Hòa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</row>
        <row r="354">
          <cell r="B354" t="str">
            <v>01009011</v>
          </cell>
          <cell r="C354" t="str">
            <v>Tổ TT-PC</v>
          </cell>
          <cell r="D354" t="str">
            <v>Phạm Huy Hoàng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</row>
        <row r="355">
          <cell r="B355" t="str">
            <v>01023003</v>
          </cell>
          <cell r="C355" t="str">
            <v>Tổ TT-PC</v>
          </cell>
          <cell r="D355" t="str">
            <v>Phạm Minh Nghĩa</v>
          </cell>
          <cell r="E355">
            <v>2</v>
          </cell>
          <cell r="F355">
            <v>0</v>
          </cell>
          <cell r="G355">
            <v>0</v>
          </cell>
          <cell r="H355">
            <v>0</v>
          </cell>
          <cell r="I355">
            <v>2</v>
          </cell>
          <cell r="J355">
            <v>0</v>
          </cell>
          <cell r="K355">
            <v>1.2</v>
          </cell>
          <cell r="L355">
            <v>0</v>
          </cell>
          <cell r="M355">
            <v>0</v>
          </cell>
          <cell r="N355">
            <v>1.2</v>
          </cell>
          <cell r="O355">
            <v>52</v>
          </cell>
          <cell r="P355">
            <v>0</v>
          </cell>
          <cell r="Q355">
            <v>52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3.2</v>
          </cell>
        </row>
        <row r="356">
          <cell r="B356" t="str">
            <v>01005004</v>
          </cell>
          <cell r="C356" t="str">
            <v>Tổ TT-PC</v>
          </cell>
          <cell r="D356" t="str">
            <v>Trần Quốc Định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</row>
        <row r="357">
          <cell r="B357" t="str">
            <v>01022039</v>
          </cell>
          <cell r="C357" t="str">
            <v>Trường THPT Lý Tự Trọng</v>
          </cell>
          <cell r="D357" t="str">
            <v>Cao Hải Châu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</row>
        <row r="358">
          <cell r="B358" t="str">
            <v>01022037</v>
          </cell>
          <cell r="C358" t="str">
            <v>Trường THPT Lý Tự Trọng</v>
          </cell>
          <cell r="D358" t="str">
            <v>Đinh Công Bình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</row>
        <row r="359">
          <cell r="B359" t="str">
            <v>01022017</v>
          </cell>
          <cell r="C359" t="str">
            <v>Trường THPT Lý Tự Trọng</v>
          </cell>
          <cell r="D359" t="str">
            <v>Đỗ Thị Vân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</row>
        <row r="360">
          <cell r="B360" t="str">
            <v>01022050</v>
          </cell>
          <cell r="C360" t="str">
            <v>Trường THPT Lý Tự Trọng</v>
          </cell>
          <cell r="D360" t="str">
            <v>Hoàng Anh Toàn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</row>
        <row r="361">
          <cell r="B361" t="str">
            <v>01022035</v>
          </cell>
          <cell r="C361" t="str">
            <v>Trường THPT Lý Tự Trọng</v>
          </cell>
          <cell r="D361" t="str">
            <v>Hoàng Thị Lê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</row>
        <row r="362">
          <cell r="B362" t="str">
            <v>01022065</v>
          </cell>
          <cell r="C362" t="str">
            <v>Trường THPT Lý Tự Trọng</v>
          </cell>
          <cell r="D362" t="str">
            <v>Huỳnh Thị Cẩm Lềnh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</row>
        <row r="363">
          <cell r="B363" t="str">
            <v>01022029</v>
          </cell>
          <cell r="C363" t="str">
            <v>Trường THPT Lý Tự Trọng</v>
          </cell>
          <cell r="D363" t="str">
            <v>Huỳnh Thị Kim Hằng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</row>
        <row r="364">
          <cell r="B364" t="str">
            <v>01022047</v>
          </cell>
          <cell r="C364" t="str">
            <v>Trường THPT Lý Tự Trọng</v>
          </cell>
          <cell r="D364" t="str">
            <v>Lâm Hải Trường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</row>
        <row r="365">
          <cell r="B365" t="str">
            <v>01022020</v>
          </cell>
          <cell r="C365" t="str">
            <v>Trường THPT Lý Tự Trọng</v>
          </cell>
          <cell r="D365" t="str">
            <v>Lê Tấn Long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</row>
        <row r="366">
          <cell r="B366" t="str">
            <v>01022062</v>
          </cell>
          <cell r="C366" t="str">
            <v>Trường THPT Lý Tự Trọng</v>
          </cell>
          <cell r="D366" t="str">
            <v>Lê Thanh Thát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</row>
        <row r="367">
          <cell r="B367" t="str">
            <v>01022045</v>
          </cell>
          <cell r="C367" t="str">
            <v>Trường THPT Lý Tự Trọng</v>
          </cell>
          <cell r="D367" t="str">
            <v>Lê Thị Hòa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</row>
        <row r="368">
          <cell r="B368" t="str">
            <v>01022018</v>
          </cell>
          <cell r="C368" t="str">
            <v>Trường THPT Lý Tự Trọng</v>
          </cell>
          <cell r="D368" t="str">
            <v>Lê Thị Kim Nhân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</row>
        <row r="369">
          <cell r="B369" t="str">
            <v>01022016</v>
          </cell>
          <cell r="C369" t="str">
            <v>Trường THPT Lý Tự Trọng</v>
          </cell>
          <cell r="D369" t="str">
            <v>Lê Thị Ngọc Dung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</row>
        <row r="370">
          <cell r="B370" t="str">
            <v>01022041</v>
          </cell>
          <cell r="C370" t="str">
            <v>Trường THPT Lý Tự Trọng</v>
          </cell>
          <cell r="D370" t="str">
            <v>Lê Thị Thanh Hà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</row>
        <row r="371">
          <cell r="B371" t="str">
            <v>01022015</v>
          </cell>
          <cell r="C371" t="str">
            <v>Trường THPT Lý Tự Trọng</v>
          </cell>
          <cell r="D371" t="str">
            <v>Lữ Châu Thi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</row>
        <row r="372">
          <cell r="B372" t="str">
            <v>01022053</v>
          </cell>
          <cell r="C372" t="str">
            <v>Trường THPT Lý Tự Trọng</v>
          </cell>
          <cell r="D372" t="str">
            <v>Lưu Thị Ngọc Thuý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</row>
        <row r="373">
          <cell r="B373" t="str">
            <v>01022056</v>
          </cell>
          <cell r="C373" t="str">
            <v>Trường THPT Lý Tự Trọng</v>
          </cell>
          <cell r="D373" t="str">
            <v>Lý Hoàng Nam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</row>
        <row r="374">
          <cell r="B374" t="str">
            <v>01022019</v>
          </cell>
          <cell r="C374" t="str">
            <v>Trường THPT Lý Tự Trọng</v>
          </cell>
          <cell r="D374" t="str">
            <v>Nguyễn Hồng Thanh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</row>
        <row r="375">
          <cell r="B375" t="str">
            <v>01022064</v>
          </cell>
          <cell r="C375" t="str">
            <v>Trường THPT Lý Tự Trọng</v>
          </cell>
          <cell r="D375" t="str">
            <v>Nguyễn Huy Tứ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</row>
        <row r="376">
          <cell r="B376" t="str">
            <v>01022052</v>
          </cell>
          <cell r="C376" t="str">
            <v>Trường THPT Lý Tự Trọng</v>
          </cell>
          <cell r="D376" t="str">
            <v>Nguyễn Minh Nhật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</row>
        <row r="377">
          <cell r="B377" t="str">
            <v>01022009</v>
          </cell>
          <cell r="C377" t="str">
            <v>Trường THPT Lý Tự Trọng</v>
          </cell>
          <cell r="D377" t="str">
            <v>Nguyễn Thị Bảo Linh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</row>
        <row r="378">
          <cell r="B378" t="str">
            <v>01022023</v>
          </cell>
          <cell r="C378" t="str">
            <v>Trường THPT Lý Tự Trọng</v>
          </cell>
          <cell r="D378" t="str">
            <v>Nguyễn Thị Hiếu Hạnh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</row>
        <row r="379">
          <cell r="B379" t="str">
            <v>01022011</v>
          </cell>
          <cell r="C379" t="str">
            <v>Trường THPT Lý Tự Trọng</v>
          </cell>
          <cell r="D379" t="str">
            <v>Nguyễn Thị Mỹ Liên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</row>
        <row r="380">
          <cell r="B380" t="str">
            <v>01022058</v>
          </cell>
          <cell r="C380" t="str">
            <v>Trường THPT Lý Tự Trọng</v>
          </cell>
          <cell r="D380" t="str">
            <v>Nguyễn Thị Ngọc Anh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</row>
        <row r="381">
          <cell r="B381" t="str">
            <v>01022001</v>
          </cell>
          <cell r="C381" t="str">
            <v>Trường THPT Lý Tự Trọng</v>
          </cell>
          <cell r="D381" t="str">
            <v>Nguyễn Thị Ngọc Huệ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</row>
        <row r="382">
          <cell r="B382" t="str">
            <v>01022022</v>
          </cell>
          <cell r="C382" t="str">
            <v>Trường THPT Lý Tự Trọng</v>
          </cell>
          <cell r="D382" t="str">
            <v>Nguyễn Thị Ngọc Trang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</row>
        <row r="383">
          <cell r="B383" t="str">
            <v>01022003</v>
          </cell>
          <cell r="C383" t="str">
            <v>Trường THPT Lý Tự Trọng</v>
          </cell>
          <cell r="D383" t="str">
            <v>Nguyễn Thị Nhuận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</row>
        <row r="384">
          <cell r="B384" t="str">
            <v>01022032</v>
          </cell>
          <cell r="C384" t="str">
            <v>Trường THPT Lý Tự Trọng</v>
          </cell>
          <cell r="D384" t="str">
            <v>Nguyễn Thị Thanh Hà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</row>
        <row r="385">
          <cell r="B385" t="str">
            <v>01022013</v>
          </cell>
          <cell r="C385" t="str">
            <v>Trường THPT Lý Tự Trọng</v>
          </cell>
          <cell r="D385" t="str">
            <v>Nguyễn Thị Thùy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</row>
        <row r="386">
          <cell r="B386" t="str">
            <v>01022042</v>
          </cell>
          <cell r="C386" t="str">
            <v>Trường THPT Lý Tự Trọng</v>
          </cell>
          <cell r="D386" t="str">
            <v>Nguyễn Thị Tươi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</row>
        <row r="387">
          <cell r="B387" t="str">
            <v>01022026</v>
          </cell>
          <cell r="C387" t="str">
            <v>Trường THPT Lý Tự Trọng</v>
          </cell>
          <cell r="D387" t="str">
            <v>Nguyễn Thụy Hải Yến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</row>
        <row r="388">
          <cell r="B388" t="str">
            <v>01022043</v>
          </cell>
          <cell r="C388" t="str">
            <v>Trường THPT Lý Tự Trọng</v>
          </cell>
          <cell r="D388" t="str">
            <v>Nguyễn Văn Khắc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</row>
        <row r="389">
          <cell r="B389" t="str">
            <v>01022006</v>
          </cell>
          <cell r="C389" t="str">
            <v>Trường THPT Lý Tự Trọng</v>
          </cell>
          <cell r="D389" t="str">
            <v>Phạm Thị Đức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</row>
        <row r="390">
          <cell r="B390" t="str">
            <v>01022051</v>
          </cell>
          <cell r="C390" t="str">
            <v>Trường THPT Lý Tự Trọng</v>
          </cell>
          <cell r="D390" t="str">
            <v>Phạm Thị Hà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</row>
        <row r="391">
          <cell r="B391" t="str">
            <v>01022027</v>
          </cell>
          <cell r="C391" t="str">
            <v>Trường THPT Lý Tự Trọng</v>
          </cell>
          <cell r="D391" t="str">
            <v>Phạm Thị Hoà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</row>
        <row r="392">
          <cell r="B392" t="str">
            <v>01022002</v>
          </cell>
          <cell r="C392" t="str">
            <v>Trường THPT Lý Tự Trọng</v>
          </cell>
          <cell r="D392" t="str">
            <v>Phạm Thị Song Đào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</row>
        <row r="393">
          <cell r="B393" t="str">
            <v>01022008</v>
          </cell>
          <cell r="C393" t="str">
            <v>Trường THPT Lý Tự Trọng</v>
          </cell>
          <cell r="D393" t="str">
            <v>Phan Thị Mai Hương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</row>
        <row r="394">
          <cell r="B394" t="str">
            <v>01022046</v>
          </cell>
          <cell r="C394" t="str">
            <v>Trường THPT Lý Tự Trọng</v>
          </cell>
          <cell r="D394" t="str">
            <v>Phan Vũ Băng Thạch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</row>
        <row r="395">
          <cell r="B395" t="str">
            <v>01022049</v>
          </cell>
          <cell r="C395" t="str">
            <v>Trường THPT Lý Tự Trọng</v>
          </cell>
          <cell r="D395" t="str">
            <v>Phương Kim Cường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</row>
        <row r="396">
          <cell r="B396" t="str">
            <v>01022054</v>
          </cell>
          <cell r="C396" t="str">
            <v>Trường THPT Lý Tự Trọng</v>
          </cell>
          <cell r="D396" t="str">
            <v>Thái Thị Thanh Trang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</row>
        <row r="397">
          <cell r="B397" t="str">
            <v>01022014</v>
          </cell>
          <cell r="C397" t="str">
            <v>Trường THPT Lý Tự Trọng</v>
          </cell>
          <cell r="D397" t="str">
            <v>Trần Anh Nga My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</row>
        <row r="398">
          <cell r="B398" t="str">
            <v>01022010</v>
          </cell>
          <cell r="C398" t="str">
            <v>Trường THPT Lý Tự Trọng</v>
          </cell>
          <cell r="D398" t="str">
            <v>Trần Đình Phan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</row>
        <row r="399">
          <cell r="B399" t="str">
            <v>01022028</v>
          </cell>
          <cell r="C399" t="str">
            <v>Trường THPT Lý Tự Trọng</v>
          </cell>
          <cell r="D399" t="str">
            <v>Trần Mỹ Thanh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</row>
        <row r="400">
          <cell r="B400" t="str">
            <v>01022033</v>
          </cell>
          <cell r="C400" t="str">
            <v>Trường THPT Lý Tự Trọng</v>
          </cell>
          <cell r="D400" t="str">
            <v>Trần Ngọc Tuấn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</row>
        <row r="401">
          <cell r="B401" t="str">
            <v>01022004</v>
          </cell>
          <cell r="C401" t="str">
            <v>Trường THPT Lý Tự Trọng</v>
          </cell>
          <cell r="D401" t="str">
            <v>Trần Quốc Tuấn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</row>
        <row r="402">
          <cell r="B402" t="str">
            <v>01022057</v>
          </cell>
          <cell r="C402" t="str">
            <v>Trường THPT Lý Tự Trọng</v>
          </cell>
          <cell r="D402" t="str">
            <v>Trần Thị Hồng Thu(PT)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</row>
        <row r="403">
          <cell r="B403" t="str">
            <v>01022040</v>
          </cell>
          <cell r="C403" t="str">
            <v>Trường THPT Lý Tự Trọng</v>
          </cell>
          <cell r="D403" t="str">
            <v>Trần Thị Mỹ Huyền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</row>
        <row r="404">
          <cell r="B404" t="str">
            <v>01022038</v>
          </cell>
          <cell r="C404" t="str">
            <v>Trường THPT Lý Tự Trọng</v>
          </cell>
          <cell r="D404" t="str">
            <v>Trần Thị Phượng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</row>
        <row r="405">
          <cell r="B405" t="str">
            <v>01022044</v>
          </cell>
          <cell r="C405" t="str">
            <v>Trường THPT Lý Tự Trọng</v>
          </cell>
          <cell r="D405" t="str">
            <v>Trần Thị Thay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</row>
        <row r="406">
          <cell r="B406" t="str">
            <v>01022021</v>
          </cell>
          <cell r="C406" t="str">
            <v>Trường THPT Lý Tự Trọng</v>
          </cell>
          <cell r="D406" t="str">
            <v>Trần Thị Thúy Nga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</row>
        <row r="407">
          <cell r="B407" t="str">
            <v>01022024</v>
          </cell>
          <cell r="C407" t="str">
            <v>Trường THPT Lý Tự Trọng</v>
          </cell>
          <cell r="D407" t="str">
            <v>Trần Thị Tuyết Mai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</row>
        <row r="408">
          <cell r="B408" t="str">
            <v>01022060</v>
          </cell>
          <cell r="C408" t="str">
            <v>Trường THPT Lý Tự Trọng</v>
          </cell>
          <cell r="D408" t="str">
            <v>Trần Văn Thành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</row>
        <row r="409">
          <cell r="B409" t="str">
            <v>01022055</v>
          </cell>
          <cell r="C409" t="str">
            <v>Trường THPT Lý Tự Trọng</v>
          </cell>
          <cell r="D409" t="str">
            <v>Trương Thành Khoa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</row>
        <row r="410">
          <cell r="B410" t="str">
            <v>01022031</v>
          </cell>
          <cell r="C410" t="str">
            <v>Trường THPT Lý Tự Trọng</v>
          </cell>
          <cell r="D410" t="str">
            <v>Trương Thị Hoà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</row>
        <row r="411">
          <cell r="B411" t="str">
            <v>01022036</v>
          </cell>
          <cell r="C411" t="str">
            <v>Trường THPT Lý Tự Trọng</v>
          </cell>
          <cell r="D411" t="str">
            <v>Trương Thị Thủy Tiên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</row>
        <row r="412">
          <cell r="B412" t="str">
            <v>01022030</v>
          </cell>
          <cell r="C412" t="str">
            <v>Trường THPT Lý Tự Trọng</v>
          </cell>
          <cell r="D412" t="str">
            <v>Văn Trí Lợi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</row>
        <row r="413">
          <cell r="B413" t="str">
            <v>01022012</v>
          </cell>
          <cell r="C413" t="str">
            <v>Trường THPT Lý Tự Trọng</v>
          </cell>
          <cell r="D413" t="str">
            <v>Viên Ngọc Bạch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</row>
        <row r="414">
          <cell r="B414" t="str">
            <v>01022025</v>
          </cell>
          <cell r="C414" t="str">
            <v>Trường THPT Lý Tự Trọng</v>
          </cell>
          <cell r="D414" t="str">
            <v>Võ Thị Thu Thủy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</row>
        <row r="415">
          <cell r="B415" t="str">
            <v>01005005</v>
          </cell>
          <cell r="C415" t="str">
            <v>TT Đào tạo Lý Tự Trọng</v>
          </cell>
          <cell r="D415" t="str">
            <v>Đỗ Công Thành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</row>
        <row r="416">
          <cell r="B416" t="str">
            <v>01019002</v>
          </cell>
          <cell r="C416" t="str">
            <v>TT Đào tạo Lý Tự Trọng</v>
          </cell>
          <cell r="D416" t="str">
            <v>Đỗ Thị Tâm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</row>
        <row r="417">
          <cell r="B417" t="str">
            <v>01019001</v>
          </cell>
          <cell r="C417" t="str">
            <v>TT Đào tạo Lý Tự Trọng</v>
          </cell>
          <cell r="D417" t="str">
            <v>Lương Thị Thắm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</row>
        <row r="418">
          <cell r="B418" t="str">
            <v>01013031</v>
          </cell>
          <cell r="C418" t="str">
            <v>TT Quan hệ doanh nghiệp</v>
          </cell>
          <cell r="D418" t="str">
            <v>Hồ Thị Khuyên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</row>
        <row r="419">
          <cell r="B419" t="str">
            <v>01009003</v>
          </cell>
          <cell r="C419" t="str">
            <v>TT Quan hệ doanh nghiệp</v>
          </cell>
          <cell r="D419" t="str">
            <v>Lê Hồng Vân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65</v>
          </cell>
          <cell r="Q419">
            <v>32</v>
          </cell>
          <cell r="R419">
            <v>1.65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1.7</v>
          </cell>
        </row>
        <row r="420">
          <cell r="B420" t="str">
            <v>01013001</v>
          </cell>
          <cell r="C420" t="str">
            <v>TT Quan hệ doanh nghiệp</v>
          </cell>
          <cell r="D420" t="str">
            <v>Nguyễn Ngọc Phương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110</v>
          </cell>
          <cell r="T420">
            <v>0</v>
          </cell>
          <cell r="U420">
            <v>110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</row>
        <row r="421">
          <cell r="B421" t="str">
            <v>01024001</v>
          </cell>
          <cell r="C421" t="str">
            <v>TT Quan hệ doanh nghiệp</v>
          </cell>
          <cell r="D421" t="str">
            <v>Phạm Thành Danh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</row>
        <row r="422">
          <cell r="B422" t="str">
            <v>01018002</v>
          </cell>
          <cell r="C422" t="str">
            <v>TT Truyền thông - Thư viện</v>
          </cell>
          <cell r="D422" t="str">
            <v>Đặng Thu Hà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</row>
        <row r="423">
          <cell r="B423" t="str">
            <v>01017001</v>
          </cell>
          <cell r="C423" t="str">
            <v>TT Truyền thông - Thư viện</v>
          </cell>
          <cell r="D423" t="str">
            <v>Đỗ Tuấn Việt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</row>
        <row r="424">
          <cell r="B424" t="str">
            <v>01018007</v>
          </cell>
          <cell r="C424" t="str">
            <v>TT Truyền thông - Thư viện</v>
          </cell>
          <cell r="D424" t="str">
            <v>Hà Thị Hậu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</row>
        <row r="425">
          <cell r="B425" t="str">
            <v>01017003</v>
          </cell>
          <cell r="C425" t="str">
            <v>TT Truyền thông - Thư viện</v>
          </cell>
          <cell r="D425" t="str">
            <v>Nguyễn Hữu Thiện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37</v>
          </cell>
          <cell r="P425">
            <v>32</v>
          </cell>
          <cell r="Q425">
            <v>33</v>
          </cell>
          <cell r="R425">
            <v>1.8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1.8</v>
          </cell>
        </row>
        <row r="426">
          <cell r="B426" t="str">
            <v>01018008</v>
          </cell>
          <cell r="C426" t="str">
            <v>TT Truyền thông - Thư viện</v>
          </cell>
          <cell r="D426" t="str">
            <v>Nguyễn Thị Trang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</row>
        <row r="427">
          <cell r="B427" t="str">
            <v>01018003</v>
          </cell>
          <cell r="C427" t="str">
            <v>TT Truyền thông - Thư viện</v>
          </cell>
          <cell r="D427" t="str">
            <v>Nguyễn Tứ Cảnh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</row>
        <row r="428">
          <cell r="B428" t="str">
            <v>01018005</v>
          </cell>
          <cell r="C428" t="str">
            <v>TT Truyền thông - Thư viện</v>
          </cell>
          <cell r="D428" t="str">
            <v>Trần Thị Diễm Thúy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</row>
        <row r="429">
          <cell r="B429" t="str">
            <v>01018004</v>
          </cell>
          <cell r="C429" t="str">
            <v>TT Truyền thông - Thư viện</v>
          </cell>
          <cell r="D429" t="str">
            <v>Trương Hữu Lộc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</row>
        <row r="430">
          <cell r="B430" t="str">
            <v>01021003</v>
          </cell>
          <cell r="C430" t="str">
            <v>TT Y tế</v>
          </cell>
          <cell r="D430" t="str">
            <v>Bùi Thị Lan Anh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</row>
        <row r="431">
          <cell r="B431" t="str">
            <v>01021004</v>
          </cell>
          <cell r="C431" t="str">
            <v>TT Y tế</v>
          </cell>
          <cell r="D431" t="str">
            <v>Lê Thị Huyền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</row>
        <row r="432">
          <cell r="B432" t="str">
            <v>01021001</v>
          </cell>
          <cell r="C432" t="str">
            <v>TT Y tế</v>
          </cell>
          <cell r="D432" t="str">
            <v>Trang Thị Xuân Uyên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</row>
        <row r="433">
          <cell r="B433" t="str">
            <v>01021002</v>
          </cell>
          <cell r="C433" t="str">
            <v>TT Y tế</v>
          </cell>
          <cell r="D433" t="str">
            <v>Vũ Thị Thanh Nhàn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</row>
        <row r="434">
          <cell r="B434" t="str">
            <v>01012030</v>
          </cell>
          <cell r="C434" t="str">
            <v>Khoa CN Cơ khí</v>
          </cell>
          <cell r="D434" t="str">
            <v>Hồ Nhật Linh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</row>
        <row r="435">
          <cell r="B435" t="str">
            <v>01010056</v>
          </cell>
          <cell r="C435" t="str">
            <v>Khoa Khoa học cơ bản</v>
          </cell>
          <cell r="D435" t="str">
            <v>Đinh Thị Thắng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</row>
        <row r="436">
          <cell r="B436" t="str">
            <v>01010057</v>
          </cell>
          <cell r="C436" t="str">
            <v>Khoa Khoa học cơ bản</v>
          </cell>
          <cell r="D436" t="str">
            <v>Hồ Khắc Khuyên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</row>
        <row r="437">
          <cell r="B437" t="str">
            <v>01010055</v>
          </cell>
          <cell r="C437" t="str">
            <v>Khoa Khoa học cơ bản</v>
          </cell>
          <cell r="D437" t="str">
            <v>Huỳnh Thị Bích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</row>
        <row r="438">
          <cell r="B438" t="str">
            <v>01025013</v>
          </cell>
          <cell r="C438" t="str">
            <v>Khoa Kinh tế</v>
          </cell>
          <cell r="D438" t="str">
            <v>Phạm Huỳnh Kim Ngân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</row>
        <row r="439">
          <cell r="B439"/>
          <cell r="C439"/>
          <cell r="D439"/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  <cell r="AC439" t="str">
            <v/>
          </cell>
          <cell r="AD439" t="str">
            <v/>
          </cell>
          <cell r="AE439" t="str">
            <v/>
          </cell>
          <cell r="AF439" t="str">
            <v/>
          </cell>
          <cell r="AG439" t="str">
            <v/>
          </cell>
          <cell r="AH439" t="str">
            <v/>
          </cell>
        </row>
        <row r="440">
          <cell r="B440"/>
          <cell r="C440"/>
          <cell r="D440"/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/>
          </cell>
          <cell r="AC440" t="str">
            <v/>
          </cell>
          <cell r="AD440" t="str">
            <v/>
          </cell>
          <cell r="AE440" t="str">
            <v/>
          </cell>
          <cell r="AF440" t="str">
            <v/>
          </cell>
          <cell r="AG440" t="str">
            <v/>
          </cell>
          <cell r="AH440" t="str">
            <v/>
          </cell>
        </row>
        <row r="441">
          <cell r="B441"/>
          <cell r="C441"/>
          <cell r="D441"/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/>
          </cell>
          <cell r="AC441" t="str">
            <v/>
          </cell>
          <cell r="AD441" t="str">
            <v/>
          </cell>
          <cell r="AE441" t="str">
            <v/>
          </cell>
          <cell r="AF441" t="str">
            <v/>
          </cell>
          <cell r="AG441" t="str">
            <v/>
          </cell>
          <cell r="AH441" t="str">
            <v/>
          </cell>
        </row>
        <row r="442">
          <cell r="B442"/>
          <cell r="C442"/>
          <cell r="D442"/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 t="str">
            <v/>
          </cell>
          <cell r="AE442" t="str">
            <v/>
          </cell>
          <cell r="AF442" t="str">
            <v/>
          </cell>
          <cell r="AG442" t="str">
            <v/>
          </cell>
          <cell r="AH442" t="str">
            <v/>
          </cell>
        </row>
        <row r="443">
          <cell r="B443"/>
          <cell r="C443"/>
          <cell r="D443"/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/>
          </cell>
          <cell r="AC443" t="str">
            <v/>
          </cell>
          <cell r="AD443" t="str">
            <v/>
          </cell>
          <cell r="AE443" t="str">
            <v/>
          </cell>
          <cell r="AF443" t="str">
            <v/>
          </cell>
          <cell r="AG443" t="str">
            <v/>
          </cell>
          <cell r="AH443" t="str">
            <v/>
          </cell>
        </row>
        <row r="444">
          <cell r="B444"/>
          <cell r="C444"/>
          <cell r="D444"/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F444" t="str">
            <v/>
          </cell>
          <cell r="AG444" t="str">
            <v/>
          </cell>
          <cell r="AH444" t="str">
            <v/>
          </cell>
        </row>
        <row r="445">
          <cell r="B445"/>
          <cell r="C445"/>
          <cell r="D445"/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F445" t="str">
            <v/>
          </cell>
          <cell r="AG445" t="str">
            <v/>
          </cell>
          <cell r="AH445" t="str">
            <v/>
          </cell>
        </row>
        <row r="446">
          <cell r="B446"/>
          <cell r="C446"/>
          <cell r="D446"/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F446" t="str">
            <v/>
          </cell>
          <cell r="AG446" t="str">
            <v/>
          </cell>
          <cell r="AH446" t="str">
            <v/>
          </cell>
        </row>
        <row r="447">
          <cell r="B447"/>
          <cell r="C447"/>
          <cell r="D447"/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F447" t="str">
            <v/>
          </cell>
          <cell r="AG447" t="str">
            <v/>
          </cell>
          <cell r="AH447" t="str">
            <v/>
          </cell>
        </row>
        <row r="448">
          <cell r="B448"/>
          <cell r="C448"/>
          <cell r="D448"/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F448" t="str">
            <v/>
          </cell>
          <cell r="AG448" t="str">
            <v/>
          </cell>
          <cell r="AH448" t="str">
            <v/>
          </cell>
        </row>
        <row r="449">
          <cell r="B449"/>
          <cell r="C449"/>
          <cell r="D449"/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/>
          </cell>
          <cell r="AC449" t="str">
            <v/>
          </cell>
          <cell r="AD449" t="str">
            <v/>
          </cell>
          <cell r="AE449" t="str">
            <v/>
          </cell>
          <cell r="AF449" t="str">
            <v/>
          </cell>
          <cell r="AG449" t="str">
            <v/>
          </cell>
          <cell r="AH449" t="str">
            <v/>
          </cell>
        </row>
        <row r="450">
          <cell r="B450"/>
          <cell r="C450"/>
          <cell r="D450"/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F450" t="str">
            <v/>
          </cell>
          <cell r="AG450" t="str">
            <v/>
          </cell>
          <cell r="AH450" t="str">
            <v/>
          </cell>
        </row>
        <row r="451">
          <cell r="B451"/>
          <cell r="C451"/>
          <cell r="D451"/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F451" t="str">
            <v/>
          </cell>
          <cell r="AG451" t="str">
            <v/>
          </cell>
          <cell r="AH451" t="str">
            <v/>
          </cell>
        </row>
        <row r="452">
          <cell r="B452"/>
          <cell r="C452"/>
          <cell r="D452"/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F452" t="str">
            <v/>
          </cell>
          <cell r="AG452" t="str">
            <v/>
          </cell>
          <cell r="AH452" t="str">
            <v/>
          </cell>
        </row>
        <row r="453">
          <cell r="B453"/>
          <cell r="C453"/>
          <cell r="D453"/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/>
          </cell>
          <cell r="AC453" t="str">
            <v/>
          </cell>
          <cell r="AD453" t="str">
            <v/>
          </cell>
          <cell r="AE453" t="str">
            <v/>
          </cell>
          <cell r="AF453" t="str">
            <v/>
          </cell>
          <cell r="AG453" t="str">
            <v/>
          </cell>
          <cell r="AH453" t="str">
            <v/>
          </cell>
        </row>
        <row r="454">
          <cell r="B454"/>
          <cell r="C454"/>
          <cell r="D454"/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/>
          </cell>
          <cell r="AC454" t="str">
            <v/>
          </cell>
          <cell r="AD454" t="str">
            <v/>
          </cell>
          <cell r="AE454" t="str">
            <v/>
          </cell>
          <cell r="AF454" t="str">
            <v/>
          </cell>
          <cell r="AG454" t="str">
            <v/>
          </cell>
          <cell r="AH454" t="str">
            <v/>
          </cell>
        </row>
        <row r="455">
          <cell r="B455"/>
          <cell r="C455"/>
          <cell r="D455"/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/>
          </cell>
          <cell r="AC455" t="str">
            <v/>
          </cell>
          <cell r="AD455" t="str">
            <v/>
          </cell>
          <cell r="AE455" t="str">
            <v/>
          </cell>
          <cell r="AF455" t="str">
            <v/>
          </cell>
          <cell r="AG455" t="str">
            <v/>
          </cell>
          <cell r="AH455" t="str">
            <v/>
          </cell>
        </row>
        <row r="456">
          <cell r="B456"/>
          <cell r="C456"/>
          <cell r="D456"/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F456" t="str">
            <v/>
          </cell>
          <cell r="AG456" t="str">
            <v/>
          </cell>
          <cell r="AH456" t="str">
            <v/>
          </cell>
        </row>
        <row r="457">
          <cell r="B457"/>
          <cell r="C457"/>
          <cell r="D457"/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F457" t="str">
            <v/>
          </cell>
          <cell r="AG457" t="str">
            <v/>
          </cell>
          <cell r="AH457" t="str">
            <v/>
          </cell>
        </row>
        <row r="458">
          <cell r="B458"/>
          <cell r="C458"/>
          <cell r="D458"/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</row>
        <row r="459">
          <cell r="B459"/>
          <cell r="C459"/>
          <cell r="D459"/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F459" t="str">
            <v/>
          </cell>
          <cell r="AG459" t="str">
            <v/>
          </cell>
          <cell r="AH459" t="str">
            <v/>
          </cell>
        </row>
        <row r="460">
          <cell r="B460"/>
          <cell r="C460"/>
          <cell r="D460"/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/>
          </cell>
          <cell r="AC460" t="str">
            <v/>
          </cell>
          <cell r="AD460" t="str">
            <v/>
          </cell>
          <cell r="AE460" t="str">
            <v/>
          </cell>
          <cell r="AF460" t="str">
            <v/>
          </cell>
          <cell r="AG460" t="str">
            <v/>
          </cell>
          <cell r="AH460" t="str">
            <v/>
          </cell>
        </row>
        <row r="461">
          <cell r="B461"/>
          <cell r="C461"/>
          <cell r="D461"/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/>
          </cell>
          <cell r="AC461" t="str">
            <v/>
          </cell>
          <cell r="AD461" t="str">
            <v/>
          </cell>
          <cell r="AE461" t="str">
            <v/>
          </cell>
          <cell r="AF461" t="str">
            <v/>
          </cell>
          <cell r="AG461" t="str">
            <v/>
          </cell>
          <cell r="AH461" t="str">
            <v/>
          </cell>
        </row>
        <row r="462">
          <cell r="B462"/>
          <cell r="C462"/>
          <cell r="D462"/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/>
          </cell>
          <cell r="AC462" t="str">
            <v/>
          </cell>
          <cell r="AD462" t="str">
            <v/>
          </cell>
          <cell r="AE462" t="str">
            <v/>
          </cell>
          <cell r="AF462" t="str">
            <v/>
          </cell>
          <cell r="AG462" t="str">
            <v/>
          </cell>
          <cell r="AH462" t="str">
            <v/>
          </cell>
        </row>
        <row r="463">
          <cell r="B463"/>
          <cell r="C463"/>
          <cell r="D463"/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/>
          </cell>
          <cell r="AC463" t="str">
            <v/>
          </cell>
          <cell r="AD463" t="str">
            <v/>
          </cell>
          <cell r="AE463" t="str">
            <v/>
          </cell>
          <cell r="AF463" t="str">
            <v/>
          </cell>
          <cell r="AG463" t="str">
            <v/>
          </cell>
          <cell r="AH463" t="str">
            <v/>
          </cell>
        </row>
        <row r="464">
          <cell r="B464"/>
          <cell r="C464"/>
          <cell r="D464"/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/>
          </cell>
          <cell r="AC464" t="str">
            <v/>
          </cell>
          <cell r="AD464" t="str">
            <v/>
          </cell>
          <cell r="AE464" t="str">
            <v/>
          </cell>
          <cell r="AF464" t="str">
            <v/>
          </cell>
          <cell r="AG464" t="str">
            <v/>
          </cell>
          <cell r="AH464" t="str">
            <v/>
          </cell>
        </row>
        <row r="465">
          <cell r="B465"/>
          <cell r="C465"/>
          <cell r="D465"/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F465" t="str">
            <v/>
          </cell>
          <cell r="AG465" t="str">
            <v/>
          </cell>
          <cell r="AH465" t="str">
            <v/>
          </cell>
        </row>
        <row r="466">
          <cell r="B466"/>
          <cell r="C466"/>
          <cell r="D466"/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F466" t="str">
            <v/>
          </cell>
          <cell r="AG466" t="str">
            <v/>
          </cell>
          <cell r="AH466" t="str">
            <v/>
          </cell>
        </row>
        <row r="467">
          <cell r="B467"/>
          <cell r="C467"/>
          <cell r="D467"/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F467" t="str">
            <v/>
          </cell>
          <cell r="AG467" t="str">
            <v/>
          </cell>
          <cell r="AH467" t="str">
            <v/>
          </cell>
        </row>
        <row r="468">
          <cell r="B468"/>
          <cell r="C468"/>
          <cell r="D468"/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F468" t="str">
            <v/>
          </cell>
          <cell r="AG468" t="str">
            <v/>
          </cell>
          <cell r="AH468" t="str">
            <v/>
          </cell>
        </row>
        <row r="469">
          <cell r="B469"/>
          <cell r="C469"/>
          <cell r="D469"/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/>
          </cell>
          <cell r="AC469" t="str">
            <v/>
          </cell>
          <cell r="AD469" t="str">
            <v/>
          </cell>
          <cell r="AE469" t="str">
            <v/>
          </cell>
          <cell r="AF469" t="str">
            <v/>
          </cell>
          <cell r="AG469" t="str">
            <v/>
          </cell>
          <cell r="AH469" t="str">
            <v/>
          </cell>
        </row>
        <row r="470">
          <cell r="B470"/>
          <cell r="C470"/>
          <cell r="D470"/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 t="str">
            <v/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</row>
        <row r="471">
          <cell r="B471"/>
          <cell r="C471"/>
          <cell r="D471"/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 t="str">
            <v/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</row>
        <row r="472">
          <cell r="B472"/>
          <cell r="C472"/>
          <cell r="D472"/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 t="str">
            <v/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</row>
        <row r="473">
          <cell r="B473"/>
          <cell r="C473"/>
          <cell r="D473"/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 t="str">
            <v/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</row>
        <row r="474">
          <cell r="B474"/>
          <cell r="C474"/>
          <cell r="D474"/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 t="str">
            <v/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</row>
        <row r="475">
          <cell r="B475"/>
          <cell r="C475"/>
          <cell r="D475"/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 t="str">
            <v/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</row>
        <row r="476">
          <cell r="B476"/>
          <cell r="C476"/>
          <cell r="D476"/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/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</row>
        <row r="477">
          <cell r="B477"/>
          <cell r="C477"/>
          <cell r="D477"/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/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</row>
        <row r="478">
          <cell r="B478"/>
          <cell r="C478"/>
          <cell r="D478"/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 t="str">
            <v/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</row>
        <row r="479">
          <cell r="B479"/>
          <cell r="C479"/>
          <cell r="D479"/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 t="str">
            <v/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</row>
        <row r="480">
          <cell r="B480"/>
          <cell r="C480"/>
          <cell r="D480"/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 t="str">
            <v/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</row>
        <row r="481">
          <cell r="B481"/>
          <cell r="C481"/>
          <cell r="D481"/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 t="str">
            <v/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</row>
        <row r="482">
          <cell r="B482"/>
          <cell r="C482"/>
          <cell r="D482"/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 t="str">
            <v/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</row>
        <row r="483">
          <cell r="B483"/>
          <cell r="C483"/>
          <cell r="D483"/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 t="str">
            <v/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</row>
        <row r="484">
          <cell r="B484"/>
          <cell r="C484"/>
          <cell r="D484"/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 t="str">
            <v/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</row>
        <row r="485">
          <cell r="B485"/>
          <cell r="C485"/>
          <cell r="D485"/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/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</row>
        <row r="486">
          <cell r="B486"/>
          <cell r="C486"/>
          <cell r="D486"/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/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</row>
        <row r="487">
          <cell r="B487"/>
          <cell r="C487"/>
          <cell r="D487"/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</row>
        <row r="488">
          <cell r="B488"/>
          <cell r="C488"/>
          <cell r="D488"/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</row>
        <row r="489">
          <cell r="B489"/>
          <cell r="C489"/>
          <cell r="D489"/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 t="str">
            <v/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</row>
        <row r="490">
          <cell r="B490"/>
          <cell r="C490"/>
          <cell r="D490"/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 t="str">
            <v/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</row>
        <row r="491">
          <cell r="B491"/>
          <cell r="C491"/>
          <cell r="D491"/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 t="str">
            <v/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</row>
        <row r="492">
          <cell r="B492"/>
          <cell r="C492"/>
          <cell r="D492"/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 t="str">
            <v/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</row>
        <row r="493">
          <cell r="B493"/>
          <cell r="C493"/>
          <cell r="D493"/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 t="str">
            <v/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</row>
        <row r="494">
          <cell r="B494"/>
          <cell r="C494"/>
          <cell r="D494"/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 t="str">
            <v/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</row>
        <row r="495">
          <cell r="B495"/>
          <cell r="C495"/>
          <cell r="D495"/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 t="str">
            <v/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</row>
        <row r="496">
          <cell r="B496"/>
          <cell r="C496"/>
          <cell r="D496"/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 t="str">
            <v/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</row>
        <row r="497">
          <cell r="B497"/>
          <cell r="C497"/>
          <cell r="D497"/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 t="str">
            <v/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</row>
        <row r="498">
          <cell r="B498"/>
          <cell r="C498"/>
          <cell r="D498"/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 t="str">
            <v/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</row>
        <row r="499">
          <cell r="B499"/>
          <cell r="C499"/>
          <cell r="D499"/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 t="str">
            <v/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</row>
        <row r="500">
          <cell r="B500"/>
          <cell r="C500"/>
          <cell r="D500"/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 t="str">
            <v/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</row>
        <row r="501">
          <cell r="B501"/>
          <cell r="C501"/>
          <cell r="D501"/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 t="str">
            <v/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</row>
        <row r="502">
          <cell r="E502">
            <v>80</v>
          </cell>
          <cell r="F502">
            <v>2</v>
          </cell>
          <cell r="G502">
            <v>0</v>
          </cell>
          <cell r="H502">
            <v>0</v>
          </cell>
          <cell r="I502">
            <v>84</v>
          </cell>
          <cell r="J502">
            <v>189.19999999999993</v>
          </cell>
          <cell r="K502">
            <v>204</v>
          </cell>
          <cell r="L502">
            <v>0</v>
          </cell>
          <cell r="M502">
            <v>0</v>
          </cell>
          <cell r="N502">
            <v>393.19999999999993</v>
          </cell>
          <cell r="O502">
            <v>3592</v>
          </cell>
          <cell r="P502">
            <v>3592</v>
          </cell>
          <cell r="Q502">
            <v>3592</v>
          </cell>
          <cell r="R502">
            <v>179.6</v>
          </cell>
          <cell r="S502">
            <v>419</v>
          </cell>
          <cell r="T502">
            <v>320</v>
          </cell>
          <cell r="U502">
            <v>419</v>
          </cell>
          <cell r="V502">
            <v>32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7.1999999999999993</v>
          </cell>
          <cell r="AG502">
            <v>47.599999999999994</v>
          </cell>
          <cell r="AH502">
            <v>744.3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"/>
      <sheetName val="TK COI THI TOT NGHIEP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/>
      <sheetData sheetId="5">
        <row r="1">
          <cell r="E1">
            <v>380</v>
          </cell>
          <cell r="F1">
            <v>87</v>
          </cell>
          <cell r="G1">
            <v>0</v>
          </cell>
          <cell r="H1">
            <v>0</v>
          </cell>
          <cell r="I1">
            <v>554</v>
          </cell>
          <cell r="J1">
            <v>1039.6000000000001</v>
          </cell>
          <cell r="K1">
            <v>1039.6000000000001</v>
          </cell>
          <cell r="L1">
            <v>0</v>
          </cell>
          <cell r="M1">
            <v>0</v>
          </cell>
          <cell r="N1">
            <v>2079.2000000000003</v>
          </cell>
          <cell r="O1">
            <v>21575</v>
          </cell>
          <cell r="P1">
            <v>21575</v>
          </cell>
          <cell r="Q1">
            <v>21575</v>
          </cell>
          <cell r="R1">
            <v>1078.7499999999998</v>
          </cell>
          <cell r="S1">
            <v>1717</v>
          </cell>
          <cell r="T1">
            <v>839</v>
          </cell>
          <cell r="U1">
            <v>1717</v>
          </cell>
          <cell r="V1">
            <v>83.899999999999991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F1">
            <v>145.20000000000002</v>
          </cell>
          <cell r="AG1">
            <v>270.79999999999995</v>
          </cell>
          <cell r="AH1">
            <v>4215.3000000000011</v>
          </cell>
        </row>
        <row r="2">
          <cell r="B2" t="str">
            <v>Mã
nhân sự</v>
          </cell>
          <cell r="C2" t="str">
            <v>Đơn vị</v>
          </cell>
          <cell r="D2" t="str">
            <v>HỌ VÀ TÊN GIẢNG VIÊN</v>
          </cell>
          <cell r="E2" t="str">
            <v>ĐỀ THI</v>
          </cell>
          <cell r="F2"/>
          <cell r="G2"/>
          <cell r="H2"/>
          <cell r="I2"/>
          <cell r="J2" t="str">
            <v>COI THI</v>
          </cell>
          <cell r="K2"/>
          <cell r="L2"/>
          <cell r="M2"/>
          <cell r="N2"/>
          <cell r="O2" t="str">
            <v>CHẤM THI KTHP</v>
          </cell>
          <cell r="P2"/>
          <cell r="Q2"/>
          <cell r="R2"/>
          <cell r="S2"/>
          <cell r="T2"/>
          <cell r="U2"/>
          <cell r="V2"/>
          <cell r="W2" t="str">
            <v>CHẤM THI TỐT NGHIỆP</v>
          </cell>
          <cell r="X2"/>
          <cell r="Y2"/>
          <cell r="Z2"/>
          <cell r="AA2"/>
          <cell r="AB2"/>
          <cell r="AC2"/>
          <cell r="AD2"/>
          <cell r="AE2"/>
          <cell r="AF2" t="str">
            <v>DỰ PHÒNG KỲ THI</v>
          </cell>
          <cell r="AG2" t="str">
            <v>GIÁM SÁT</v>
          </cell>
          <cell r="AH2" t="str">
            <v>TỔNG KHỐI LƯỢNG</v>
          </cell>
        </row>
        <row r="3">
          <cell r="B3"/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 t="str">
            <v>LÝ THUYẾT</v>
          </cell>
          <cell r="P3"/>
          <cell r="Q3"/>
          <cell r="R3"/>
          <cell r="S3" t="str">
            <v>TIỂU LUẬN</v>
          </cell>
          <cell r="T3"/>
          <cell r="U3"/>
          <cell r="V3"/>
          <cell r="W3" t="str">
            <v>LÝ THUYẾT</v>
          </cell>
          <cell r="X3"/>
          <cell r="Y3"/>
          <cell r="Z3" t="str">
            <v>T.HÀNH CHUNG</v>
          </cell>
          <cell r="AA3"/>
          <cell r="AB3"/>
          <cell r="AC3" t="str">
            <v>T.HÀNH RIÊNG</v>
          </cell>
          <cell r="AD3"/>
          <cell r="AE3"/>
          <cell r="AF3"/>
          <cell r="AG3"/>
          <cell r="AH3"/>
        </row>
        <row r="4">
          <cell r="B4"/>
          <cell r="C4"/>
          <cell r="D4"/>
          <cell r="E4" t="str">
            <v>SL ĐỀ LT KTHP</v>
          </cell>
          <cell r="F4" t="str">
            <v>SL ĐỀ TN KTHP</v>
          </cell>
          <cell r="G4" t="str">
            <v>SL ĐỀ LT TN</v>
          </cell>
          <cell r="H4" t="str">
            <v>SL ĐỀ TH TN</v>
          </cell>
          <cell r="I4" t="str">
            <v>KL SOẠN ĐỀ (tiết)</v>
          </cell>
          <cell r="J4" t="str">
            <v>KTHPLT COITHI 1</v>
          </cell>
          <cell r="K4" t="str">
            <v>KTHPLT COITHI 2</v>
          </cell>
          <cell r="L4" t="str">
            <v>ThiTN COITHI 1</v>
          </cell>
          <cell r="M4" t="str">
            <v>ThiTN COITHI 2</v>
          </cell>
          <cell r="N4" t="str">
            <v>KL COITHI (tiết)</v>
          </cell>
          <cell r="O4" t="str">
            <v>SL CHẤM LT 1</v>
          </cell>
          <cell r="P4" t="str">
            <v>SL CHẤM LT 2</v>
          </cell>
          <cell r="Q4" t="str">
            <v>SL CHẤM LT NGHĨA VỤ</v>
          </cell>
          <cell r="R4" t="str">
            <v>KL CHẤM LT (tiết)</v>
          </cell>
          <cell r="S4" t="str">
            <v>SL CHẤM TL 1</v>
          </cell>
          <cell r="T4" t="str">
            <v>SL CHẤM TL 2</v>
          </cell>
          <cell r="U4" t="str">
            <v>SL CHẤM TL NGHĨA VỤ</v>
          </cell>
          <cell r="V4" t="str">
            <v>KL CHẤM TL (tiết)</v>
          </cell>
          <cell r="W4" t="str">
            <v>SL BÀI LT CHẤM 1</v>
          </cell>
          <cell r="X4" t="str">
            <v>SL BÀI LT CHẤM 2</v>
          </cell>
          <cell r="Y4" t="str">
            <v>KL CHẤM LT (tiết)</v>
          </cell>
          <cell r="Z4" t="str">
            <v>SL BÀI TL CHẤM 1</v>
          </cell>
          <cell r="AA4" t="str">
            <v>SL BÀI TL CHẤM 2</v>
          </cell>
          <cell r="AB4" t="str">
            <v>KL CHẤM TL (tiết)</v>
          </cell>
          <cell r="AC4" t="str">
            <v>SL BÀI TL CHẤM 1</v>
          </cell>
          <cell r="AD4" t="str">
            <v>SL BÀI TL CHẤM 2</v>
          </cell>
          <cell r="AE4" t="str">
            <v>KL CHẤM TL (tiết)</v>
          </cell>
          <cell r="AF4"/>
          <cell r="AG4"/>
          <cell r="AH4"/>
        </row>
        <row r="5">
          <cell r="B5" t="str">
            <v>01001001</v>
          </cell>
          <cell r="C5" t="str">
            <v>Ban Giám hiệu</v>
          </cell>
          <cell r="D5" t="str">
            <v>Phạm Hữu Lộc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</row>
        <row r="6">
          <cell r="B6" t="str">
            <v>01002001</v>
          </cell>
          <cell r="C6" t="str">
            <v>Ban Giám hiệu</v>
          </cell>
          <cell r="D6" t="str">
            <v>Đinh Hồng Minh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</row>
        <row r="7">
          <cell r="B7" t="str">
            <v>01001006</v>
          </cell>
          <cell r="C7" t="str">
            <v>Ban Giám hiệu</v>
          </cell>
          <cell r="D7" t="str">
            <v>Đinh Văn Đệ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54</v>
          </cell>
          <cell r="P7">
            <v>0</v>
          </cell>
          <cell r="Q7">
            <v>107</v>
          </cell>
          <cell r="R7">
            <v>-2.65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-2.7</v>
          </cell>
        </row>
        <row r="8">
          <cell r="B8" t="str">
            <v>01001003</v>
          </cell>
          <cell r="C8" t="str">
            <v>Ban Giám hiệu</v>
          </cell>
          <cell r="D8" t="str">
            <v>Nguyễn Văn Dũng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</row>
        <row r="9">
          <cell r="B9" t="str">
            <v>01012005</v>
          </cell>
          <cell r="C9" t="str">
            <v>Khoa CN Cơ khí</v>
          </cell>
          <cell r="D9" t="str">
            <v>Đỗ Thị Phương Khanh</v>
          </cell>
          <cell r="E9">
            <v>3</v>
          </cell>
          <cell r="F9">
            <v>0</v>
          </cell>
          <cell r="G9">
            <v>0</v>
          </cell>
          <cell r="H9">
            <v>0</v>
          </cell>
          <cell r="I9">
            <v>3</v>
          </cell>
          <cell r="J9">
            <v>6.4</v>
          </cell>
          <cell r="K9">
            <v>4.4000000000000004</v>
          </cell>
          <cell r="L9">
            <v>0</v>
          </cell>
          <cell r="M9">
            <v>0</v>
          </cell>
          <cell r="N9">
            <v>10.8</v>
          </cell>
          <cell r="O9">
            <v>130</v>
          </cell>
          <cell r="P9">
            <v>324</v>
          </cell>
          <cell r="Q9">
            <v>240</v>
          </cell>
          <cell r="R9">
            <v>10.7</v>
          </cell>
          <cell r="S9">
            <v>0</v>
          </cell>
          <cell r="T9">
            <v>126</v>
          </cell>
          <cell r="U9">
            <v>0</v>
          </cell>
          <cell r="V9">
            <v>12.6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37.1</v>
          </cell>
        </row>
        <row r="10">
          <cell r="B10" t="str">
            <v>01012014</v>
          </cell>
          <cell r="C10" t="str">
            <v>Khoa CN Cơ khí</v>
          </cell>
          <cell r="D10" t="str">
            <v>Dương Minh Chung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4.8</v>
          </cell>
          <cell r="K10">
            <v>2.8</v>
          </cell>
          <cell r="L10">
            <v>0</v>
          </cell>
          <cell r="M10">
            <v>0</v>
          </cell>
          <cell r="N10">
            <v>7.6</v>
          </cell>
          <cell r="O10">
            <v>153</v>
          </cell>
          <cell r="P10">
            <v>0</v>
          </cell>
          <cell r="Q10">
            <v>136</v>
          </cell>
          <cell r="R10">
            <v>0.85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8.5</v>
          </cell>
        </row>
        <row r="11">
          <cell r="B11" t="str">
            <v>01012028</v>
          </cell>
          <cell r="C11" t="str">
            <v>Khoa CN Cơ khí</v>
          </cell>
          <cell r="D11" t="str">
            <v>Dương Thị Hồng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</row>
        <row r="12">
          <cell r="B12" t="str">
            <v>01012016</v>
          </cell>
          <cell r="C12" t="str">
            <v>Khoa CN Cơ khí</v>
          </cell>
          <cell r="D12" t="str">
            <v>Lư Thị Yến Vũ</v>
          </cell>
          <cell r="E12">
            <v>4</v>
          </cell>
          <cell r="F12">
            <v>2</v>
          </cell>
          <cell r="G12">
            <v>0</v>
          </cell>
          <cell r="H12">
            <v>0</v>
          </cell>
          <cell r="I12">
            <v>8</v>
          </cell>
          <cell r="J12">
            <v>3.2</v>
          </cell>
          <cell r="K12">
            <v>3.2</v>
          </cell>
          <cell r="L12">
            <v>0</v>
          </cell>
          <cell r="M12">
            <v>0</v>
          </cell>
          <cell r="N12">
            <v>6.4</v>
          </cell>
          <cell r="O12">
            <v>95</v>
          </cell>
          <cell r="P12">
            <v>0</v>
          </cell>
          <cell r="Q12">
            <v>95</v>
          </cell>
          <cell r="R12">
            <v>0</v>
          </cell>
          <cell r="S12">
            <v>18</v>
          </cell>
          <cell r="T12">
            <v>84</v>
          </cell>
          <cell r="U12">
            <v>18</v>
          </cell>
          <cell r="V12">
            <v>8.4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22.8</v>
          </cell>
        </row>
        <row r="13">
          <cell r="B13" t="str">
            <v>01012017</v>
          </cell>
          <cell r="C13" t="str">
            <v>Khoa CN Cơ khí</v>
          </cell>
          <cell r="D13" t="str">
            <v>Nguyễn Ngọc Quỳnh(CK)</v>
          </cell>
          <cell r="E13">
            <v>2</v>
          </cell>
          <cell r="F13">
            <v>2</v>
          </cell>
          <cell r="G13">
            <v>0</v>
          </cell>
          <cell r="H13">
            <v>0</v>
          </cell>
          <cell r="I13">
            <v>6</v>
          </cell>
          <cell r="J13">
            <v>6.4</v>
          </cell>
          <cell r="K13">
            <v>3.2</v>
          </cell>
          <cell r="L13">
            <v>0</v>
          </cell>
          <cell r="M13">
            <v>0</v>
          </cell>
          <cell r="N13">
            <v>9.6000000000000014</v>
          </cell>
          <cell r="O13">
            <v>102</v>
          </cell>
          <cell r="P13">
            <v>8</v>
          </cell>
          <cell r="Q13">
            <v>102</v>
          </cell>
          <cell r="R13">
            <v>0.4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16</v>
          </cell>
        </row>
        <row r="14">
          <cell r="B14" t="str">
            <v>01012002</v>
          </cell>
          <cell r="C14" t="str">
            <v>Khoa CN Cơ khí</v>
          </cell>
          <cell r="D14" t="str">
            <v>Nguyễn Tam Cương</v>
          </cell>
          <cell r="E14">
            <v>2</v>
          </cell>
          <cell r="F14">
            <v>0</v>
          </cell>
          <cell r="G14">
            <v>0</v>
          </cell>
          <cell r="H14">
            <v>0</v>
          </cell>
          <cell r="I14">
            <v>2</v>
          </cell>
          <cell r="J14">
            <v>6</v>
          </cell>
          <cell r="K14">
            <v>0</v>
          </cell>
          <cell r="L14">
            <v>0</v>
          </cell>
          <cell r="M14">
            <v>0</v>
          </cell>
          <cell r="N14">
            <v>6</v>
          </cell>
          <cell r="O14">
            <v>178</v>
          </cell>
          <cell r="P14">
            <v>54</v>
          </cell>
          <cell r="Q14">
            <v>175</v>
          </cell>
          <cell r="R14">
            <v>2.85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4.8</v>
          </cell>
          <cell r="AH14">
            <v>15.7</v>
          </cell>
        </row>
        <row r="15">
          <cell r="B15" t="str">
            <v>01012018</v>
          </cell>
          <cell r="C15" t="str">
            <v>Khoa CN Cơ khí</v>
          </cell>
          <cell r="D15" t="str">
            <v>Nguyễn Thành Long</v>
          </cell>
          <cell r="E15">
            <v>2</v>
          </cell>
          <cell r="F15">
            <v>0</v>
          </cell>
          <cell r="G15">
            <v>0</v>
          </cell>
          <cell r="H15">
            <v>0</v>
          </cell>
          <cell r="I15">
            <v>2</v>
          </cell>
          <cell r="J15">
            <v>6</v>
          </cell>
          <cell r="K15">
            <v>1.2</v>
          </cell>
          <cell r="L15">
            <v>0</v>
          </cell>
          <cell r="M15">
            <v>0</v>
          </cell>
          <cell r="N15">
            <v>7.2</v>
          </cell>
          <cell r="O15">
            <v>153</v>
          </cell>
          <cell r="P15">
            <v>172</v>
          </cell>
          <cell r="Q15">
            <v>186</v>
          </cell>
          <cell r="R15">
            <v>6.95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16.2</v>
          </cell>
        </row>
        <row r="16">
          <cell r="B16" t="str">
            <v>01012011</v>
          </cell>
          <cell r="C16" t="str">
            <v>Khoa CN Cơ khí</v>
          </cell>
          <cell r="D16" t="str">
            <v>Nguyễn Thanh Vĩnh Phúc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4.8</v>
          </cell>
          <cell r="L16">
            <v>0</v>
          </cell>
          <cell r="M16">
            <v>0</v>
          </cell>
          <cell r="N16">
            <v>4.8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4.8</v>
          </cell>
        </row>
        <row r="17">
          <cell r="B17" t="str">
            <v>01012015</v>
          </cell>
          <cell r="C17" t="str">
            <v>Khoa CN Cơ khí</v>
          </cell>
          <cell r="D17" t="str">
            <v>Nguyễn Thanh Vũ</v>
          </cell>
          <cell r="E17">
            <v>4</v>
          </cell>
          <cell r="F17">
            <v>2</v>
          </cell>
          <cell r="G17">
            <v>0</v>
          </cell>
          <cell r="H17">
            <v>0</v>
          </cell>
          <cell r="I17">
            <v>8</v>
          </cell>
          <cell r="J17">
            <v>7.2</v>
          </cell>
          <cell r="K17">
            <v>3.5999999999999996</v>
          </cell>
          <cell r="L17">
            <v>0</v>
          </cell>
          <cell r="M17">
            <v>0</v>
          </cell>
          <cell r="N17">
            <v>10.8</v>
          </cell>
          <cell r="O17">
            <v>125</v>
          </cell>
          <cell r="P17">
            <v>219</v>
          </cell>
          <cell r="Q17">
            <v>118</v>
          </cell>
          <cell r="R17">
            <v>11.3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1.2</v>
          </cell>
          <cell r="AG17">
            <v>0</v>
          </cell>
          <cell r="AH17">
            <v>31.3</v>
          </cell>
        </row>
        <row r="18">
          <cell r="B18" t="str">
            <v>01012019</v>
          </cell>
          <cell r="C18" t="str">
            <v>Khoa CN Cơ khí</v>
          </cell>
          <cell r="D18" t="str">
            <v>Nguyễn Tiến Dũng</v>
          </cell>
          <cell r="E18">
            <v>4</v>
          </cell>
          <cell r="F18">
            <v>0</v>
          </cell>
          <cell r="G18">
            <v>0</v>
          </cell>
          <cell r="H18">
            <v>0</v>
          </cell>
          <cell r="I18">
            <v>4</v>
          </cell>
          <cell r="J18">
            <v>3.2</v>
          </cell>
          <cell r="K18">
            <v>2.8</v>
          </cell>
          <cell r="L18">
            <v>0</v>
          </cell>
          <cell r="M18">
            <v>0</v>
          </cell>
          <cell r="N18">
            <v>6</v>
          </cell>
          <cell r="O18">
            <v>183</v>
          </cell>
          <cell r="P18">
            <v>153</v>
          </cell>
          <cell r="Q18">
            <v>150</v>
          </cell>
          <cell r="R18">
            <v>9.3000000000000007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19.3</v>
          </cell>
        </row>
        <row r="19">
          <cell r="B19" t="str">
            <v>01012001</v>
          </cell>
          <cell r="C19" t="str">
            <v>Khoa CN Cơ khí</v>
          </cell>
          <cell r="D19" t="str">
            <v>Nguyễn Tiến Nhân</v>
          </cell>
          <cell r="E19">
            <v>6</v>
          </cell>
          <cell r="F19">
            <v>0</v>
          </cell>
          <cell r="G19">
            <v>0</v>
          </cell>
          <cell r="H19">
            <v>0</v>
          </cell>
          <cell r="I19">
            <v>6</v>
          </cell>
          <cell r="J19">
            <v>8</v>
          </cell>
          <cell r="K19">
            <v>8</v>
          </cell>
          <cell r="L19">
            <v>0</v>
          </cell>
          <cell r="M19">
            <v>0</v>
          </cell>
          <cell r="N19">
            <v>16</v>
          </cell>
          <cell r="O19">
            <v>322</v>
          </cell>
          <cell r="P19">
            <v>279</v>
          </cell>
          <cell r="Q19">
            <v>249</v>
          </cell>
          <cell r="R19">
            <v>17.600000000000001</v>
          </cell>
          <cell r="S19">
            <v>87</v>
          </cell>
          <cell r="T19">
            <v>38</v>
          </cell>
          <cell r="U19">
            <v>87</v>
          </cell>
          <cell r="V19">
            <v>3.8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43.4</v>
          </cell>
        </row>
        <row r="20">
          <cell r="B20" t="str">
            <v>01012012</v>
          </cell>
          <cell r="C20" t="str">
            <v>Khoa CN Cơ khí</v>
          </cell>
          <cell r="D20" t="str">
            <v>Phan Thị Xuân Trang</v>
          </cell>
          <cell r="E20">
            <v>8</v>
          </cell>
          <cell r="F20">
            <v>0</v>
          </cell>
          <cell r="G20">
            <v>0</v>
          </cell>
          <cell r="H20">
            <v>0</v>
          </cell>
          <cell r="I20">
            <v>8</v>
          </cell>
          <cell r="J20">
            <v>6</v>
          </cell>
          <cell r="K20">
            <v>0</v>
          </cell>
          <cell r="L20">
            <v>0</v>
          </cell>
          <cell r="M20">
            <v>0</v>
          </cell>
          <cell r="N20">
            <v>6</v>
          </cell>
          <cell r="O20">
            <v>236</v>
          </cell>
          <cell r="P20">
            <v>108</v>
          </cell>
          <cell r="Q20">
            <v>241</v>
          </cell>
          <cell r="R20">
            <v>5.15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19.2</v>
          </cell>
        </row>
        <row r="21">
          <cell r="B21" t="str">
            <v>01012004</v>
          </cell>
          <cell r="C21" t="str">
            <v>Khoa CN Cơ khí</v>
          </cell>
          <cell r="D21" t="str">
            <v>Phan Văn Thành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9.6</v>
          </cell>
          <cell r="K21">
            <v>1.2</v>
          </cell>
          <cell r="L21">
            <v>0</v>
          </cell>
          <cell r="M21">
            <v>0</v>
          </cell>
          <cell r="N21">
            <v>10.799999999999999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3.6</v>
          </cell>
          <cell r="AH21">
            <v>14.4</v>
          </cell>
        </row>
        <row r="22">
          <cell r="B22" t="str">
            <v>01012020</v>
          </cell>
          <cell r="C22" t="str">
            <v>Khoa CN Cơ khí</v>
          </cell>
          <cell r="D22" t="str">
            <v>Trần Minh Thông</v>
          </cell>
          <cell r="E22">
            <v>3</v>
          </cell>
          <cell r="F22">
            <v>0</v>
          </cell>
          <cell r="G22">
            <v>0</v>
          </cell>
          <cell r="H22">
            <v>0</v>
          </cell>
          <cell r="I22">
            <v>3</v>
          </cell>
          <cell r="J22">
            <v>3.2</v>
          </cell>
          <cell r="K22">
            <v>3.2</v>
          </cell>
          <cell r="L22">
            <v>0</v>
          </cell>
          <cell r="M22">
            <v>0</v>
          </cell>
          <cell r="N22">
            <v>6.4</v>
          </cell>
          <cell r="O22">
            <v>124</v>
          </cell>
          <cell r="P22">
            <v>182</v>
          </cell>
          <cell r="Q22">
            <v>17</v>
          </cell>
          <cell r="R22">
            <v>14.45</v>
          </cell>
          <cell r="S22">
            <v>133</v>
          </cell>
          <cell r="T22">
            <v>0</v>
          </cell>
          <cell r="U22">
            <v>133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23.9</v>
          </cell>
        </row>
        <row r="23">
          <cell r="B23" t="str">
            <v>01012021</v>
          </cell>
          <cell r="C23" t="str">
            <v>Khoa CN Cơ khí</v>
          </cell>
          <cell r="D23" t="str">
            <v>Trần Thị Hương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</row>
        <row r="24">
          <cell r="B24" t="str">
            <v>01012006</v>
          </cell>
          <cell r="C24" t="str">
            <v>Khoa CN Cơ khí</v>
          </cell>
          <cell r="D24" t="str">
            <v>Trương Thị Phương Hồng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8</v>
          </cell>
          <cell r="K24">
            <v>6.4</v>
          </cell>
          <cell r="L24">
            <v>0</v>
          </cell>
          <cell r="M24">
            <v>0</v>
          </cell>
          <cell r="N24">
            <v>14.4</v>
          </cell>
          <cell r="O24">
            <v>68</v>
          </cell>
          <cell r="P24">
            <v>242</v>
          </cell>
          <cell r="Q24">
            <v>153</v>
          </cell>
          <cell r="R24">
            <v>7.85</v>
          </cell>
          <cell r="S24">
            <v>38</v>
          </cell>
          <cell r="T24">
            <v>87</v>
          </cell>
          <cell r="U24">
            <v>38</v>
          </cell>
          <cell r="V24">
            <v>8.6999999999999993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31</v>
          </cell>
        </row>
        <row r="25">
          <cell r="B25" t="str">
            <v>01017002</v>
          </cell>
          <cell r="C25" t="str">
            <v>Khoa CN Cơ khí</v>
          </cell>
          <cell r="D25" t="str">
            <v>Võ Minh Quang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1.2</v>
          </cell>
          <cell r="AG25">
            <v>3.6</v>
          </cell>
          <cell r="AH25">
            <v>4.8</v>
          </cell>
        </row>
        <row r="26">
          <cell r="B26" t="str">
            <v>01012007</v>
          </cell>
          <cell r="C26" t="str">
            <v>Khoa CN Cơ khí</v>
          </cell>
          <cell r="D26" t="str">
            <v>Vũ Quang Khải</v>
          </cell>
          <cell r="E26">
            <v>6</v>
          </cell>
          <cell r="F26">
            <v>0</v>
          </cell>
          <cell r="G26">
            <v>0</v>
          </cell>
          <cell r="H26">
            <v>0</v>
          </cell>
          <cell r="I26">
            <v>6</v>
          </cell>
          <cell r="J26">
            <v>4.8</v>
          </cell>
          <cell r="K26">
            <v>1.2</v>
          </cell>
          <cell r="L26">
            <v>0</v>
          </cell>
          <cell r="M26">
            <v>0</v>
          </cell>
          <cell r="N26">
            <v>6</v>
          </cell>
          <cell r="O26">
            <v>100</v>
          </cell>
          <cell r="P26">
            <v>27</v>
          </cell>
          <cell r="Q26">
            <v>100</v>
          </cell>
          <cell r="R26">
            <v>1.35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13.4</v>
          </cell>
        </row>
        <row r="27">
          <cell r="B27" t="str">
            <v>01012030</v>
          </cell>
          <cell r="C27" t="str">
            <v>Khoa CN Cơ khí</v>
          </cell>
          <cell r="D27" t="str">
            <v>Hồ Nhật Linh</v>
          </cell>
          <cell r="E27">
            <v>0</v>
          </cell>
          <cell r="F27">
            <v>4</v>
          </cell>
          <cell r="G27">
            <v>0</v>
          </cell>
          <cell r="H27">
            <v>0</v>
          </cell>
          <cell r="I27">
            <v>8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24</v>
          </cell>
          <cell r="P27">
            <v>24</v>
          </cell>
          <cell r="Q27">
            <v>26</v>
          </cell>
          <cell r="R27">
            <v>1.1000000000000001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9.1</v>
          </cell>
        </row>
        <row r="28">
          <cell r="B28" t="str">
            <v>01012024</v>
          </cell>
          <cell r="C28" t="str">
            <v>Khoa CN Cơ khí</v>
          </cell>
          <cell r="D28" t="str">
            <v>Nguyễn Chí Ngãi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</row>
        <row r="29">
          <cell r="B29" t="str">
            <v>01012009</v>
          </cell>
          <cell r="C29" t="str">
            <v>Khoa CN Cơ khí</v>
          </cell>
          <cell r="D29" t="str">
            <v>Võ Thúy Phương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</row>
        <row r="30">
          <cell r="B30" t="str">
            <v>01023004</v>
          </cell>
          <cell r="C30" t="str">
            <v>Khoa CN Cơ khí</v>
          </cell>
          <cell r="D30" t="str">
            <v>Võ Thị Lệ Trân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1.2</v>
          </cell>
          <cell r="K30">
            <v>2.8</v>
          </cell>
          <cell r="L30">
            <v>0</v>
          </cell>
          <cell r="M30">
            <v>0</v>
          </cell>
          <cell r="N30">
            <v>4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4</v>
          </cell>
        </row>
        <row r="31">
          <cell r="B31" t="str">
            <v>01012027</v>
          </cell>
          <cell r="C31" t="str">
            <v>Khoa CN Cơ khí</v>
          </cell>
          <cell r="D31" t="str">
            <v>Giáp Đức Nhận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</row>
        <row r="32">
          <cell r="B32" t="str">
            <v>01012008</v>
          </cell>
          <cell r="C32" t="str">
            <v>Khoa CN Cơ khí</v>
          </cell>
          <cell r="D32" t="str">
            <v>Trần Đình Khải</v>
          </cell>
          <cell r="E32">
            <v>4</v>
          </cell>
          <cell r="F32">
            <v>0</v>
          </cell>
          <cell r="G32">
            <v>0</v>
          </cell>
          <cell r="H32">
            <v>0</v>
          </cell>
          <cell r="I32">
            <v>4</v>
          </cell>
          <cell r="J32">
            <v>2.4</v>
          </cell>
          <cell r="K32">
            <v>1.2</v>
          </cell>
          <cell r="L32">
            <v>0</v>
          </cell>
          <cell r="M32">
            <v>0</v>
          </cell>
          <cell r="N32">
            <v>3.5999999999999996</v>
          </cell>
          <cell r="O32">
            <v>101</v>
          </cell>
          <cell r="P32">
            <v>68</v>
          </cell>
          <cell r="Q32">
            <v>87</v>
          </cell>
          <cell r="R32">
            <v>4.0999999999999996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11.7</v>
          </cell>
        </row>
        <row r="33">
          <cell r="B33" t="str">
            <v>01012023</v>
          </cell>
          <cell r="C33" t="str">
            <v>Khoa CN Cơ khí</v>
          </cell>
          <cell r="D33" t="str">
            <v>Bùi Anh Tuấn</v>
          </cell>
          <cell r="E33">
            <v>7</v>
          </cell>
          <cell r="F33">
            <v>0</v>
          </cell>
          <cell r="G33">
            <v>0</v>
          </cell>
          <cell r="H33">
            <v>0</v>
          </cell>
          <cell r="I33">
            <v>7</v>
          </cell>
          <cell r="J33">
            <v>3.2</v>
          </cell>
          <cell r="K33">
            <v>9.6</v>
          </cell>
          <cell r="L33">
            <v>0</v>
          </cell>
          <cell r="M33">
            <v>0</v>
          </cell>
          <cell r="N33">
            <v>12.8</v>
          </cell>
          <cell r="O33">
            <v>134</v>
          </cell>
          <cell r="P33">
            <v>116</v>
          </cell>
          <cell r="Q33">
            <v>122</v>
          </cell>
          <cell r="R33">
            <v>6.4</v>
          </cell>
          <cell r="S33">
            <v>7</v>
          </cell>
          <cell r="T33">
            <v>52</v>
          </cell>
          <cell r="U33">
            <v>7</v>
          </cell>
          <cell r="V33">
            <v>5.2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31.4</v>
          </cell>
        </row>
        <row r="34">
          <cell r="B34" t="str">
            <v>01012022</v>
          </cell>
          <cell r="C34" t="str">
            <v>Khoa CN Cơ khí</v>
          </cell>
          <cell r="D34" t="str">
            <v>Nguyễn Duy Hải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3.5999999999999996</v>
          </cell>
          <cell r="K34">
            <v>1.6</v>
          </cell>
          <cell r="L34">
            <v>0</v>
          </cell>
          <cell r="M34">
            <v>0</v>
          </cell>
          <cell r="N34">
            <v>5.1999999999999993</v>
          </cell>
          <cell r="O34">
            <v>27</v>
          </cell>
          <cell r="P34">
            <v>0</v>
          </cell>
          <cell r="Q34">
            <v>27</v>
          </cell>
          <cell r="R34">
            <v>0</v>
          </cell>
          <cell r="S34">
            <v>0</v>
          </cell>
          <cell r="T34">
            <v>18</v>
          </cell>
          <cell r="U34">
            <v>0</v>
          </cell>
          <cell r="V34">
            <v>1.8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2.4</v>
          </cell>
          <cell r="AG34">
            <v>0</v>
          </cell>
          <cell r="AH34">
            <v>9.4</v>
          </cell>
        </row>
        <row r="35">
          <cell r="B35" t="str">
            <v>01012013</v>
          </cell>
          <cell r="C35" t="str">
            <v>Khoa CN Cơ khí</v>
          </cell>
          <cell r="D35" t="str">
            <v>Vũ Đức Pháp</v>
          </cell>
          <cell r="E35">
            <v>2</v>
          </cell>
          <cell r="F35">
            <v>0</v>
          </cell>
          <cell r="G35">
            <v>0</v>
          </cell>
          <cell r="H35">
            <v>0</v>
          </cell>
          <cell r="I35">
            <v>2</v>
          </cell>
          <cell r="J35">
            <v>2.4</v>
          </cell>
          <cell r="K35">
            <v>0</v>
          </cell>
          <cell r="L35">
            <v>0</v>
          </cell>
          <cell r="M35">
            <v>0</v>
          </cell>
          <cell r="N35">
            <v>2.4</v>
          </cell>
          <cell r="O35">
            <v>68</v>
          </cell>
          <cell r="P35">
            <v>247</v>
          </cell>
          <cell r="Q35">
            <v>46</v>
          </cell>
          <cell r="R35">
            <v>13.45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17.899999999999999</v>
          </cell>
        </row>
        <row r="36">
          <cell r="B36" t="str">
            <v>01012003</v>
          </cell>
          <cell r="C36" t="str">
            <v>Khoa CN Cơ khí</v>
          </cell>
          <cell r="D36" t="str">
            <v>Chung Trần Thế Vinh</v>
          </cell>
          <cell r="E36">
            <v>4</v>
          </cell>
          <cell r="F36">
            <v>0</v>
          </cell>
          <cell r="G36">
            <v>0</v>
          </cell>
          <cell r="H36">
            <v>0</v>
          </cell>
          <cell r="I36">
            <v>4</v>
          </cell>
          <cell r="J36">
            <v>2.8</v>
          </cell>
          <cell r="K36">
            <v>0</v>
          </cell>
          <cell r="L36">
            <v>0</v>
          </cell>
          <cell r="M36">
            <v>0</v>
          </cell>
          <cell r="N36">
            <v>2.8</v>
          </cell>
          <cell r="O36">
            <v>15</v>
          </cell>
          <cell r="P36">
            <v>169</v>
          </cell>
          <cell r="Q36">
            <v>15</v>
          </cell>
          <cell r="R36">
            <v>8.4499999999999993</v>
          </cell>
          <cell r="S36">
            <v>0</v>
          </cell>
          <cell r="T36">
            <v>14</v>
          </cell>
          <cell r="U36">
            <v>0</v>
          </cell>
          <cell r="V36">
            <v>1.4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14.4</v>
          </cell>
          <cell r="AH36">
            <v>31.1</v>
          </cell>
        </row>
        <row r="37">
          <cell r="B37" t="str">
            <v>01014028</v>
          </cell>
          <cell r="C37" t="str">
            <v>Khoa CN Điện - Điện tử</v>
          </cell>
          <cell r="D37" t="str">
            <v>Bốc Minh Trí</v>
          </cell>
          <cell r="E37">
            <v>2</v>
          </cell>
          <cell r="F37">
            <v>0</v>
          </cell>
          <cell r="G37">
            <v>0</v>
          </cell>
          <cell r="H37">
            <v>0</v>
          </cell>
          <cell r="I37">
            <v>2</v>
          </cell>
          <cell r="J37">
            <v>9.6</v>
          </cell>
          <cell r="K37">
            <v>2.4</v>
          </cell>
          <cell r="L37">
            <v>0</v>
          </cell>
          <cell r="M37">
            <v>0</v>
          </cell>
          <cell r="N37">
            <v>12</v>
          </cell>
          <cell r="O37">
            <v>127</v>
          </cell>
          <cell r="P37">
            <v>146</v>
          </cell>
          <cell r="Q37">
            <v>136</v>
          </cell>
          <cell r="R37">
            <v>6.85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1.2</v>
          </cell>
          <cell r="AH37">
            <v>22.1</v>
          </cell>
        </row>
        <row r="38">
          <cell r="B38" t="str">
            <v>01014032</v>
          </cell>
          <cell r="C38" t="str">
            <v>Khoa CN Điện - Điện tử</v>
          </cell>
          <cell r="D38" t="str">
            <v>Đỗ Huỳnh Thanh Phong</v>
          </cell>
          <cell r="E38">
            <v>2</v>
          </cell>
          <cell r="F38">
            <v>0</v>
          </cell>
          <cell r="G38">
            <v>0</v>
          </cell>
          <cell r="H38">
            <v>0</v>
          </cell>
          <cell r="I38">
            <v>2</v>
          </cell>
          <cell r="J38">
            <v>11.999999999999998</v>
          </cell>
          <cell r="K38">
            <v>0</v>
          </cell>
          <cell r="L38">
            <v>0</v>
          </cell>
          <cell r="M38">
            <v>0</v>
          </cell>
          <cell r="N38">
            <v>11.999999999999998</v>
          </cell>
          <cell r="O38">
            <v>40</v>
          </cell>
          <cell r="P38">
            <v>43</v>
          </cell>
          <cell r="Q38">
            <v>40</v>
          </cell>
          <cell r="R38">
            <v>2.15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16.2</v>
          </cell>
        </row>
        <row r="39">
          <cell r="B39" t="str">
            <v>01014019</v>
          </cell>
          <cell r="C39" t="str">
            <v>Khoa CN Điện - Điện tử</v>
          </cell>
          <cell r="D39" t="str">
            <v>Lê Thế Huân</v>
          </cell>
          <cell r="E39">
            <v>4</v>
          </cell>
          <cell r="F39">
            <v>0</v>
          </cell>
          <cell r="G39">
            <v>0</v>
          </cell>
          <cell r="H39">
            <v>0</v>
          </cell>
          <cell r="I39">
            <v>4</v>
          </cell>
          <cell r="J39">
            <v>7.2</v>
          </cell>
          <cell r="K39">
            <v>4.8</v>
          </cell>
          <cell r="L39">
            <v>0</v>
          </cell>
          <cell r="M39">
            <v>0</v>
          </cell>
          <cell r="N39">
            <v>12</v>
          </cell>
          <cell r="O39">
            <v>191</v>
          </cell>
          <cell r="P39">
            <v>97</v>
          </cell>
          <cell r="Q39">
            <v>175</v>
          </cell>
          <cell r="R39">
            <v>5.65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21.7</v>
          </cell>
        </row>
        <row r="40">
          <cell r="B40" t="str">
            <v>01014023</v>
          </cell>
          <cell r="C40" t="str">
            <v>Khoa CN Điện - Điện tử</v>
          </cell>
          <cell r="D40" t="str">
            <v>Lê Tiến Đạt</v>
          </cell>
          <cell r="E40">
            <v>2</v>
          </cell>
          <cell r="F40">
            <v>0</v>
          </cell>
          <cell r="G40">
            <v>0</v>
          </cell>
          <cell r="H40">
            <v>0</v>
          </cell>
          <cell r="I40">
            <v>2</v>
          </cell>
          <cell r="J40">
            <v>7.2</v>
          </cell>
          <cell r="K40">
            <v>1.2</v>
          </cell>
          <cell r="L40">
            <v>0</v>
          </cell>
          <cell r="M40">
            <v>0</v>
          </cell>
          <cell r="N40">
            <v>8.4</v>
          </cell>
          <cell r="O40">
            <v>48</v>
          </cell>
          <cell r="P40">
            <v>35</v>
          </cell>
          <cell r="Q40">
            <v>45</v>
          </cell>
          <cell r="R40">
            <v>1.9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12.3</v>
          </cell>
        </row>
        <row r="41">
          <cell r="B41" t="str">
            <v>01014018</v>
          </cell>
          <cell r="C41" t="str">
            <v>Khoa CN Điện - Điện tử</v>
          </cell>
          <cell r="D41" t="str">
            <v>Mạnh Lê Hoàn</v>
          </cell>
          <cell r="E41">
            <v>2</v>
          </cell>
          <cell r="F41">
            <v>0</v>
          </cell>
          <cell r="G41">
            <v>0</v>
          </cell>
          <cell r="H41">
            <v>0</v>
          </cell>
          <cell r="I41">
            <v>2</v>
          </cell>
          <cell r="J41">
            <v>1.2</v>
          </cell>
          <cell r="K41">
            <v>8.4</v>
          </cell>
          <cell r="L41">
            <v>0</v>
          </cell>
          <cell r="M41">
            <v>0</v>
          </cell>
          <cell r="N41">
            <v>9.6</v>
          </cell>
          <cell r="O41">
            <v>85</v>
          </cell>
          <cell r="P41">
            <v>35</v>
          </cell>
          <cell r="Q41">
            <v>100</v>
          </cell>
          <cell r="R41">
            <v>1</v>
          </cell>
          <cell r="S41">
            <v>55</v>
          </cell>
          <cell r="T41">
            <v>0</v>
          </cell>
          <cell r="U41">
            <v>55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12.6</v>
          </cell>
        </row>
        <row r="42">
          <cell r="B42" t="str">
            <v>01014005</v>
          </cell>
          <cell r="C42" t="str">
            <v>Khoa CN Điện - Điện tử</v>
          </cell>
          <cell r="D42" t="str">
            <v>Ngô Hoàng Anh</v>
          </cell>
          <cell r="E42">
            <v>2</v>
          </cell>
          <cell r="F42">
            <v>0</v>
          </cell>
          <cell r="G42">
            <v>0</v>
          </cell>
          <cell r="H42">
            <v>0</v>
          </cell>
          <cell r="I42">
            <v>2</v>
          </cell>
          <cell r="J42">
            <v>2.4</v>
          </cell>
          <cell r="K42">
            <v>2.4</v>
          </cell>
          <cell r="L42">
            <v>0</v>
          </cell>
          <cell r="M42">
            <v>0</v>
          </cell>
          <cell r="N42">
            <v>4.8</v>
          </cell>
          <cell r="O42">
            <v>37</v>
          </cell>
          <cell r="P42">
            <v>0</v>
          </cell>
          <cell r="Q42">
            <v>37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6.8</v>
          </cell>
        </row>
        <row r="43">
          <cell r="B43" t="str">
            <v>01014029</v>
          </cell>
          <cell r="C43" t="str">
            <v>Khoa CN Điện - Điện tử</v>
          </cell>
          <cell r="D43" t="str">
            <v>Ngô Phong Cường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6</v>
          </cell>
          <cell r="K43">
            <v>2.4</v>
          </cell>
          <cell r="L43">
            <v>0</v>
          </cell>
          <cell r="M43">
            <v>0</v>
          </cell>
          <cell r="N43">
            <v>8.4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8.4</v>
          </cell>
        </row>
        <row r="44">
          <cell r="B44" t="str">
            <v>01014006</v>
          </cell>
          <cell r="C44" t="str">
            <v>Khoa CN Điện - Điện tử</v>
          </cell>
          <cell r="D44" t="str">
            <v>Nguyễn Anh Tăng</v>
          </cell>
          <cell r="E44">
            <v>4</v>
          </cell>
          <cell r="F44">
            <v>0</v>
          </cell>
          <cell r="G44">
            <v>0</v>
          </cell>
          <cell r="H44">
            <v>0</v>
          </cell>
          <cell r="I44">
            <v>4</v>
          </cell>
          <cell r="J44">
            <v>6</v>
          </cell>
          <cell r="K44">
            <v>2.4</v>
          </cell>
          <cell r="L44">
            <v>0</v>
          </cell>
          <cell r="M44">
            <v>0</v>
          </cell>
          <cell r="N44">
            <v>8.4</v>
          </cell>
          <cell r="O44">
            <v>39</v>
          </cell>
          <cell r="P44">
            <v>0</v>
          </cell>
          <cell r="Q44">
            <v>39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1.2</v>
          </cell>
          <cell r="AH44">
            <v>13.6</v>
          </cell>
        </row>
        <row r="45">
          <cell r="B45" t="str">
            <v>01014013</v>
          </cell>
          <cell r="C45" t="str">
            <v>Khoa CN Điện - Điện tử</v>
          </cell>
          <cell r="D45" t="str">
            <v>Nguyễn Hồng Đức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8.4</v>
          </cell>
          <cell r="K45">
            <v>1.2</v>
          </cell>
          <cell r="L45">
            <v>0</v>
          </cell>
          <cell r="M45">
            <v>0</v>
          </cell>
          <cell r="N45">
            <v>9.6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9.6</v>
          </cell>
        </row>
        <row r="46">
          <cell r="B46" t="str">
            <v>01014033</v>
          </cell>
          <cell r="C46" t="str">
            <v>Khoa CN Điện - Điện tử</v>
          </cell>
          <cell r="D46" t="str">
            <v>Nguyễn Minh Đức Cường</v>
          </cell>
          <cell r="E46">
            <v>6</v>
          </cell>
          <cell r="F46">
            <v>0</v>
          </cell>
          <cell r="G46">
            <v>0</v>
          </cell>
          <cell r="H46">
            <v>0</v>
          </cell>
          <cell r="I46">
            <v>6</v>
          </cell>
          <cell r="J46">
            <v>8.4</v>
          </cell>
          <cell r="K46">
            <v>1.2</v>
          </cell>
          <cell r="L46">
            <v>0</v>
          </cell>
          <cell r="M46">
            <v>0</v>
          </cell>
          <cell r="N46">
            <v>9.6</v>
          </cell>
          <cell r="O46">
            <v>72</v>
          </cell>
          <cell r="P46">
            <v>102</v>
          </cell>
          <cell r="Q46">
            <v>72</v>
          </cell>
          <cell r="R46">
            <v>5.0999999999999996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1.2</v>
          </cell>
          <cell r="AG46">
            <v>0</v>
          </cell>
          <cell r="AH46">
            <v>21.9</v>
          </cell>
        </row>
        <row r="47">
          <cell r="B47" t="str">
            <v>01014003</v>
          </cell>
          <cell r="C47" t="str">
            <v>Khoa CN Điện - Điện tử</v>
          </cell>
          <cell r="D47" t="str">
            <v>Nguyễn Minh Đức(A)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2.4</v>
          </cell>
          <cell r="K47">
            <v>2.4</v>
          </cell>
          <cell r="L47">
            <v>0</v>
          </cell>
          <cell r="M47">
            <v>0</v>
          </cell>
          <cell r="N47">
            <v>4.8</v>
          </cell>
          <cell r="O47">
            <v>0</v>
          </cell>
          <cell r="P47">
            <v>73</v>
          </cell>
          <cell r="Q47">
            <v>0</v>
          </cell>
          <cell r="R47">
            <v>3.65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3.6</v>
          </cell>
          <cell r="AH47">
            <v>12.1</v>
          </cell>
        </row>
        <row r="48">
          <cell r="B48" t="str">
            <v>01014017</v>
          </cell>
          <cell r="C48" t="str">
            <v>Khoa CN Điện - Điện tử</v>
          </cell>
          <cell r="D48" t="str">
            <v>Nguyễn Minh Đức(B)</v>
          </cell>
          <cell r="E48">
            <v>4</v>
          </cell>
          <cell r="F48">
            <v>0</v>
          </cell>
          <cell r="G48">
            <v>0</v>
          </cell>
          <cell r="H48">
            <v>0</v>
          </cell>
          <cell r="I48">
            <v>4</v>
          </cell>
          <cell r="J48">
            <v>4.8</v>
          </cell>
          <cell r="K48">
            <v>2.4</v>
          </cell>
          <cell r="L48">
            <v>0</v>
          </cell>
          <cell r="M48">
            <v>0</v>
          </cell>
          <cell r="N48">
            <v>7.1999999999999993</v>
          </cell>
          <cell r="O48">
            <v>225</v>
          </cell>
          <cell r="P48">
            <v>289</v>
          </cell>
          <cell r="Q48">
            <v>217</v>
          </cell>
          <cell r="R48">
            <v>14.85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26.1</v>
          </cell>
        </row>
        <row r="49">
          <cell r="B49" t="str">
            <v>01014039</v>
          </cell>
          <cell r="C49" t="str">
            <v>Khoa CN Điện - Điện tử</v>
          </cell>
          <cell r="D49" t="str">
            <v>Nguyễn Thế Kiệt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</row>
        <row r="50">
          <cell r="B50" t="str">
            <v>01014034</v>
          </cell>
          <cell r="C50" t="str">
            <v>Khoa CN Điện - Điện tử</v>
          </cell>
          <cell r="D50" t="str">
            <v>Nguyễn Thị Ngọc Hiền</v>
          </cell>
          <cell r="E50">
            <v>0</v>
          </cell>
          <cell r="F50">
            <v>2</v>
          </cell>
          <cell r="G50">
            <v>0</v>
          </cell>
          <cell r="H50">
            <v>0</v>
          </cell>
          <cell r="I50">
            <v>4</v>
          </cell>
          <cell r="J50">
            <v>8.4</v>
          </cell>
          <cell r="K50">
            <v>0</v>
          </cell>
          <cell r="L50">
            <v>0</v>
          </cell>
          <cell r="M50">
            <v>0</v>
          </cell>
          <cell r="N50">
            <v>8.4</v>
          </cell>
          <cell r="O50">
            <v>0</v>
          </cell>
          <cell r="P50">
            <v>23</v>
          </cell>
          <cell r="Q50">
            <v>0</v>
          </cell>
          <cell r="R50">
            <v>1.1499999999999999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13.6</v>
          </cell>
        </row>
        <row r="51">
          <cell r="B51" t="str">
            <v>01014022</v>
          </cell>
          <cell r="C51" t="str">
            <v>Khoa CN Điện - Điện tử</v>
          </cell>
          <cell r="D51" t="str">
            <v>Nguyễn Thị Tố Nga</v>
          </cell>
          <cell r="E51">
            <v>4</v>
          </cell>
          <cell r="F51">
            <v>0</v>
          </cell>
          <cell r="G51">
            <v>0</v>
          </cell>
          <cell r="H51">
            <v>0</v>
          </cell>
          <cell r="I51">
            <v>4</v>
          </cell>
          <cell r="J51">
            <v>6</v>
          </cell>
          <cell r="K51">
            <v>1.2</v>
          </cell>
          <cell r="L51">
            <v>0</v>
          </cell>
          <cell r="M51">
            <v>0</v>
          </cell>
          <cell r="N51">
            <v>7.2</v>
          </cell>
          <cell r="O51">
            <v>83</v>
          </cell>
          <cell r="P51">
            <v>35</v>
          </cell>
          <cell r="Q51">
            <v>87</v>
          </cell>
          <cell r="R51">
            <v>1.55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12.8</v>
          </cell>
        </row>
        <row r="52">
          <cell r="B52" t="str">
            <v>01014012</v>
          </cell>
          <cell r="C52" t="str">
            <v>Khoa CN Điện - Điện tử</v>
          </cell>
          <cell r="D52" t="str">
            <v>Nguyễn Thùy Dương</v>
          </cell>
          <cell r="E52">
            <v>2</v>
          </cell>
          <cell r="F52">
            <v>0</v>
          </cell>
          <cell r="G52">
            <v>0</v>
          </cell>
          <cell r="H52">
            <v>0</v>
          </cell>
          <cell r="I52">
            <v>2</v>
          </cell>
          <cell r="J52">
            <v>3.5999999999999996</v>
          </cell>
          <cell r="K52">
            <v>8.4</v>
          </cell>
          <cell r="L52">
            <v>0</v>
          </cell>
          <cell r="M52">
            <v>0</v>
          </cell>
          <cell r="N52">
            <v>12</v>
          </cell>
          <cell r="O52">
            <v>10</v>
          </cell>
          <cell r="P52">
            <v>0</v>
          </cell>
          <cell r="Q52">
            <v>10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14</v>
          </cell>
        </row>
        <row r="53">
          <cell r="B53" t="str">
            <v>01014030</v>
          </cell>
          <cell r="C53" t="str">
            <v>Khoa CN Điện - Điện tử</v>
          </cell>
          <cell r="D53" t="str">
            <v>Nguyễn Thùy Linh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2.4</v>
          </cell>
          <cell r="K53">
            <v>2.4</v>
          </cell>
          <cell r="L53">
            <v>0</v>
          </cell>
          <cell r="M53">
            <v>0</v>
          </cell>
          <cell r="N53">
            <v>4.8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1.2</v>
          </cell>
          <cell r="AG53">
            <v>0</v>
          </cell>
          <cell r="AH53">
            <v>6</v>
          </cell>
        </row>
        <row r="54">
          <cell r="B54" t="str">
            <v>01014025</v>
          </cell>
          <cell r="C54" t="str">
            <v>Khoa CN Điện - Điện tử</v>
          </cell>
          <cell r="D54" t="str">
            <v>Nguyễn Trần Thanh Nhàn</v>
          </cell>
          <cell r="E54">
            <v>4</v>
          </cell>
          <cell r="F54">
            <v>0</v>
          </cell>
          <cell r="G54">
            <v>0</v>
          </cell>
          <cell r="H54">
            <v>0</v>
          </cell>
          <cell r="I54">
            <v>4</v>
          </cell>
          <cell r="J54">
            <v>0</v>
          </cell>
          <cell r="K54">
            <v>6.4</v>
          </cell>
          <cell r="L54">
            <v>0</v>
          </cell>
          <cell r="M54">
            <v>0</v>
          </cell>
          <cell r="N54">
            <v>6.4</v>
          </cell>
          <cell r="O54">
            <v>179</v>
          </cell>
          <cell r="P54">
            <v>28</v>
          </cell>
          <cell r="Q54">
            <v>149</v>
          </cell>
          <cell r="R54">
            <v>2.9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13.3</v>
          </cell>
        </row>
        <row r="55">
          <cell r="B55" t="str">
            <v>01014016</v>
          </cell>
          <cell r="C55" t="str">
            <v>Khoa CN Điện - Điện tử</v>
          </cell>
          <cell r="D55" t="str">
            <v>Nguyễn Văn Yên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7.2</v>
          </cell>
          <cell r="K55">
            <v>1.2</v>
          </cell>
          <cell r="L55">
            <v>0</v>
          </cell>
          <cell r="M55">
            <v>0</v>
          </cell>
          <cell r="N55">
            <v>8.4</v>
          </cell>
          <cell r="O55">
            <v>97</v>
          </cell>
          <cell r="P55">
            <v>98</v>
          </cell>
          <cell r="Q55">
            <v>108</v>
          </cell>
          <cell r="R55">
            <v>4.3499999999999996</v>
          </cell>
          <cell r="S55">
            <v>40</v>
          </cell>
          <cell r="T55">
            <v>0</v>
          </cell>
          <cell r="U55">
            <v>40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12.8</v>
          </cell>
        </row>
        <row r="56">
          <cell r="B56" t="str">
            <v>01014040</v>
          </cell>
          <cell r="C56" t="str">
            <v>Khoa CN Điện - Điện tử</v>
          </cell>
          <cell r="D56" t="str">
            <v>Phan Thanh Hoàng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</row>
        <row r="57">
          <cell r="B57" t="str">
            <v>01014010</v>
          </cell>
          <cell r="C57" t="str">
            <v>Khoa CN Điện - Điện tử</v>
          </cell>
          <cell r="D57" t="str">
            <v>Tăng Cẩm Huê</v>
          </cell>
          <cell r="E57">
            <v>0</v>
          </cell>
          <cell r="F57">
            <v>2</v>
          </cell>
          <cell r="G57">
            <v>0</v>
          </cell>
          <cell r="H57">
            <v>0</v>
          </cell>
          <cell r="I57">
            <v>4</v>
          </cell>
          <cell r="J57">
            <v>6</v>
          </cell>
          <cell r="K57">
            <v>1.2</v>
          </cell>
          <cell r="L57">
            <v>0</v>
          </cell>
          <cell r="M57">
            <v>0</v>
          </cell>
          <cell r="N57">
            <v>7.2</v>
          </cell>
          <cell r="O57">
            <v>93</v>
          </cell>
          <cell r="P57">
            <v>110</v>
          </cell>
          <cell r="Q57">
            <v>110</v>
          </cell>
          <cell r="R57">
            <v>4.6500000000000004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15.9</v>
          </cell>
        </row>
        <row r="58">
          <cell r="B58" t="str">
            <v>01014009</v>
          </cell>
          <cell r="C58" t="str">
            <v>Khoa CN Điện - Điện tử</v>
          </cell>
          <cell r="D58" t="str">
            <v>Trần Công Tiến</v>
          </cell>
          <cell r="E58">
            <v>6</v>
          </cell>
          <cell r="F58">
            <v>0</v>
          </cell>
          <cell r="G58">
            <v>0</v>
          </cell>
          <cell r="H58">
            <v>0</v>
          </cell>
          <cell r="I58">
            <v>6</v>
          </cell>
          <cell r="J58">
            <v>7.2</v>
          </cell>
          <cell r="K58">
            <v>0</v>
          </cell>
          <cell r="L58">
            <v>0</v>
          </cell>
          <cell r="M58">
            <v>0</v>
          </cell>
          <cell r="N58">
            <v>7.2</v>
          </cell>
          <cell r="O58">
            <v>74</v>
          </cell>
          <cell r="P58">
            <v>45</v>
          </cell>
          <cell r="Q58">
            <v>74</v>
          </cell>
          <cell r="R58">
            <v>2.25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1.2</v>
          </cell>
          <cell r="AG58">
            <v>0</v>
          </cell>
          <cell r="AH58">
            <v>16.7</v>
          </cell>
        </row>
        <row r="59">
          <cell r="B59" t="str">
            <v>01014021</v>
          </cell>
          <cell r="C59" t="str">
            <v>Khoa CN Điện - Điện tử</v>
          </cell>
          <cell r="D59" t="str">
            <v>Trần Hiếu Trinh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7.2</v>
          </cell>
          <cell r="K59">
            <v>0</v>
          </cell>
          <cell r="L59">
            <v>0</v>
          </cell>
          <cell r="M59">
            <v>0</v>
          </cell>
          <cell r="N59">
            <v>7.2</v>
          </cell>
          <cell r="O59">
            <v>117</v>
          </cell>
          <cell r="P59">
            <v>160</v>
          </cell>
          <cell r="Q59">
            <v>130</v>
          </cell>
          <cell r="R59">
            <v>7.35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14.6</v>
          </cell>
        </row>
        <row r="60">
          <cell r="B60" t="str">
            <v>01014038</v>
          </cell>
          <cell r="C60" t="str">
            <v>Khoa CN Điện - Điện tử</v>
          </cell>
          <cell r="D60" t="str">
            <v>Trần Nguyên Bảo Trân</v>
          </cell>
          <cell r="E60">
            <v>4</v>
          </cell>
          <cell r="F60">
            <v>0</v>
          </cell>
          <cell r="G60">
            <v>0</v>
          </cell>
          <cell r="H60">
            <v>0</v>
          </cell>
          <cell r="I60">
            <v>4</v>
          </cell>
          <cell r="J60">
            <v>0</v>
          </cell>
          <cell r="K60">
            <v>9.6</v>
          </cell>
          <cell r="L60">
            <v>0</v>
          </cell>
          <cell r="M60">
            <v>0</v>
          </cell>
          <cell r="N60">
            <v>9.6</v>
          </cell>
          <cell r="O60">
            <v>41</v>
          </cell>
          <cell r="P60">
            <v>16</v>
          </cell>
          <cell r="Q60">
            <v>41</v>
          </cell>
          <cell r="R60">
            <v>0.8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2.4</v>
          </cell>
          <cell r="AG60">
            <v>0</v>
          </cell>
          <cell r="AH60">
            <v>16.8</v>
          </cell>
        </row>
        <row r="61">
          <cell r="B61" t="str">
            <v>01014020</v>
          </cell>
          <cell r="C61" t="str">
            <v>Khoa CN Điện - Điện tử</v>
          </cell>
          <cell r="D61" t="str">
            <v>Trần Trung Hiếu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9.6</v>
          </cell>
          <cell r="K61">
            <v>1.2</v>
          </cell>
          <cell r="L61">
            <v>0</v>
          </cell>
          <cell r="M61">
            <v>0</v>
          </cell>
          <cell r="N61">
            <v>10.799999999999999</v>
          </cell>
          <cell r="O61">
            <v>0</v>
          </cell>
          <cell r="P61">
            <v>26</v>
          </cell>
          <cell r="Q61">
            <v>0</v>
          </cell>
          <cell r="R61">
            <v>1.3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12.1</v>
          </cell>
        </row>
        <row r="62">
          <cell r="B62" t="str">
            <v>01014008</v>
          </cell>
          <cell r="C62" t="str">
            <v>Khoa CN Điện - Điện tử</v>
          </cell>
          <cell r="D62" t="str">
            <v>Võ Cường</v>
          </cell>
          <cell r="E62">
            <v>4</v>
          </cell>
          <cell r="F62">
            <v>0</v>
          </cell>
          <cell r="G62">
            <v>0</v>
          </cell>
          <cell r="H62">
            <v>0</v>
          </cell>
          <cell r="I62">
            <v>4</v>
          </cell>
          <cell r="J62">
            <v>2.4</v>
          </cell>
          <cell r="K62">
            <v>0</v>
          </cell>
          <cell r="L62">
            <v>0</v>
          </cell>
          <cell r="M62">
            <v>0</v>
          </cell>
          <cell r="N62">
            <v>2.4</v>
          </cell>
          <cell r="O62">
            <v>0</v>
          </cell>
          <cell r="P62">
            <v>67</v>
          </cell>
          <cell r="Q62">
            <v>0</v>
          </cell>
          <cell r="R62">
            <v>3.35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1.2</v>
          </cell>
          <cell r="AG62">
            <v>3.6</v>
          </cell>
          <cell r="AH62">
            <v>14.6</v>
          </cell>
        </row>
        <row r="63">
          <cell r="B63" t="str">
            <v>01014026</v>
          </cell>
          <cell r="C63" t="str">
            <v>Khoa CN Điện - Điện tử</v>
          </cell>
          <cell r="D63" t="str">
            <v>Vũ Hạnh Chiêu</v>
          </cell>
          <cell r="E63">
            <v>0</v>
          </cell>
          <cell r="F63">
            <v>2</v>
          </cell>
          <cell r="G63">
            <v>0</v>
          </cell>
          <cell r="H63">
            <v>0</v>
          </cell>
          <cell r="I63">
            <v>4</v>
          </cell>
          <cell r="J63">
            <v>4.8</v>
          </cell>
          <cell r="K63">
            <v>4.8</v>
          </cell>
          <cell r="L63">
            <v>0</v>
          </cell>
          <cell r="M63">
            <v>0</v>
          </cell>
          <cell r="N63">
            <v>9.6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13.6</v>
          </cell>
        </row>
        <row r="64">
          <cell r="B64" t="str">
            <v>01014036</v>
          </cell>
          <cell r="C64" t="str">
            <v>Khoa CN Điện - Điện tử</v>
          </cell>
          <cell r="D64" t="str">
            <v>Lê Thị Hà Giang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1.2</v>
          </cell>
          <cell r="K64">
            <v>1.2</v>
          </cell>
          <cell r="L64">
            <v>0</v>
          </cell>
          <cell r="M64">
            <v>0</v>
          </cell>
          <cell r="N64">
            <v>2.4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2.4</v>
          </cell>
        </row>
        <row r="65">
          <cell r="B65" t="str">
            <v>01014002</v>
          </cell>
          <cell r="C65" t="str">
            <v>Khoa CN Điện - Điện tử</v>
          </cell>
          <cell r="D65" t="str">
            <v>Tạ Minh Cường</v>
          </cell>
          <cell r="E65">
            <v>4</v>
          </cell>
          <cell r="F65">
            <v>0</v>
          </cell>
          <cell r="G65">
            <v>0</v>
          </cell>
          <cell r="H65">
            <v>0</v>
          </cell>
          <cell r="I65">
            <v>4</v>
          </cell>
          <cell r="J65">
            <v>4.8</v>
          </cell>
          <cell r="K65">
            <v>1.2</v>
          </cell>
          <cell r="L65">
            <v>0</v>
          </cell>
          <cell r="M65">
            <v>0</v>
          </cell>
          <cell r="N65">
            <v>6</v>
          </cell>
          <cell r="O65">
            <v>81</v>
          </cell>
          <cell r="P65">
            <v>62</v>
          </cell>
          <cell r="Q65">
            <v>81</v>
          </cell>
          <cell r="R65">
            <v>3.1</v>
          </cell>
          <cell r="S65">
            <v>69</v>
          </cell>
          <cell r="T65">
            <v>0</v>
          </cell>
          <cell r="U65">
            <v>69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13.1</v>
          </cell>
        </row>
        <row r="66">
          <cell r="B66" t="str">
            <v>01014024</v>
          </cell>
          <cell r="C66" t="str">
            <v>Khoa CN Điện - Điện tử</v>
          </cell>
          <cell r="D66" t="str">
            <v>Đặng Đức Minh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7.6</v>
          </cell>
          <cell r="K66">
            <v>0</v>
          </cell>
          <cell r="L66">
            <v>0</v>
          </cell>
          <cell r="M66">
            <v>0</v>
          </cell>
          <cell r="N66">
            <v>7.6</v>
          </cell>
          <cell r="O66">
            <v>35</v>
          </cell>
          <cell r="P66">
            <v>61</v>
          </cell>
          <cell r="Q66">
            <v>37</v>
          </cell>
          <cell r="R66">
            <v>2.95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1.2</v>
          </cell>
          <cell r="AG66">
            <v>0</v>
          </cell>
          <cell r="AH66">
            <v>11.8</v>
          </cell>
        </row>
        <row r="67">
          <cell r="B67" t="str">
            <v>01014004</v>
          </cell>
          <cell r="C67" t="str">
            <v>Khoa CN Điện - Điện tử</v>
          </cell>
          <cell r="D67" t="str">
            <v>Huỳnh Ngọc Mai</v>
          </cell>
          <cell r="E67">
            <v>4</v>
          </cell>
          <cell r="F67">
            <v>0</v>
          </cell>
          <cell r="G67">
            <v>0</v>
          </cell>
          <cell r="H67">
            <v>0</v>
          </cell>
          <cell r="I67">
            <v>4</v>
          </cell>
          <cell r="J67">
            <v>2.4</v>
          </cell>
          <cell r="K67">
            <v>0</v>
          </cell>
          <cell r="L67">
            <v>0</v>
          </cell>
          <cell r="M67">
            <v>0</v>
          </cell>
          <cell r="N67">
            <v>2.4</v>
          </cell>
          <cell r="O67">
            <v>8</v>
          </cell>
          <cell r="P67">
            <v>69</v>
          </cell>
          <cell r="Q67">
            <v>8</v>
          </cell>
          <cell r="R67">
            <v>3.45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8.4</v>
          </cell>
          <cell r="AH67">
            <v>18.3</v>
          </cell>
        </row>
        <row r="68">
          <cell r="B68" t="str">
            <v>01014007</v>
          </cell>
          <cell r="C68" t="str">
            <v>Khoa CN Điện - Điện tử</v>
          </cell>
          <cell r="D68" t="str">
            <v>Quách Minh Thử</v>
          </cell>
          <cell r="E68">
            <v>4</v>
          </cell>
          <cell r="F68">
            <v>0</v>
          </cell>
          <cell r="G68">
            <v>0</v>
          </cell>
          <cell r="H68">
            <v>0</v>
          </cell>
          <cell r="I68">
            <v>4</v>
          </cell>
          <cell r="J68">
            <v>4.8</v>
          </cell>
          <cell r="K68">
            <v>0</v>
          </cell>
          <cell r="L68">
            <v>0</v>
          </cell>
          <cell r="M68">
            <v>0</v>
          </cell>
          <cell r="N68">
            <v>4.8</v>
          </cell>
          <cell r="O68">
            <v>118</v>
          </cell>
          <cell r="P68">
            <v>196</v>
          </cell>
          <cell r="Q68">
            <v>104</v>
          </cell>
          <cell r="R68">
            <v>10.5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1.2</v>
          </cell>
          <cell r="AG68">
            <v>4.8</v>
          </cell>
          <cell r="AH68">
            <v>25.3</v>
          </cell>
        </row>
        <row r="69">
          <cell r="B69" t="str">
            <v>01014037</v>
          </cell>
          <cell r="C69" t="str">
            <v>Khoa CN Điện - Điện tử</v>
          </cell>
          <cell r="D69" t="str">
            <v>Châu Văn Bảo</v>
          </cell>
          <cell r="E69">
            <v>2</v>
          </cell>
          <cell r="F69">
            <v>0</v>
          </cell>
          <cell r="G69">
            <v>0</v>
          </cell>
          <cell r="H69">
            <v>0</v>
          </cell>
          <cell r="I69">
            <v>2</v>
          </cell>
          <cell r="J69">
            <v>1.2</v>
          </cell>
          <cell r="K69">
            <v>0</v>
          </cell>
          <cell r="L69">
            <v>0</v>
          </cell>
          <cell r="M69">
            <v>0</v>
          </cell>
          <cell r="N69">
            <v>1.2</v>
          </cell>
          <cell r="O69">
            <v>16</v>
          </cell>
          <cell r="P69">
            <v>0</v>
          </cell>
          <cell r="Q69">
            <v>16</v>
          </cell>
          <cell r="R69">
            <v>0</v>
          </cell>
          <cell r="S69">
            <v>163</v>
          </cell>
          <cell r="T69">
            <v>0</v>
          </cell>
          <cell r="U69">
            <v>163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3.2</v>
          </cell>
        </row>
        <row r="70">
          <cell r="B70" t="str">
            <v>01013021</v>
          </cell>
          <cell r="C70" t="str">
            <v>Khoa CN Động lực</v>
          </cell>
          <cell r="D70" t="str">
            <v>Hà Quốc Bảo</v>
          </cell>
          <cell r="E70">
            <v>1</v>
          </cell>
          <cell r="F70">
            <v>0</v>
          </cell>
          <cell r="G70">
            <v>0</v>
          </cell>
          <cell r="H70">
            <v>0</v>
          </cell>
          <cell r="I70">
            <v>1</v>
          </cell>
          <cell r="J70">
            <v>11.999999999999998</v>
          </cell>
          <cell r="K70">
            <v>3.5999999999999996</v>
          </cell>
          <cell r="L70">
            <v>0</v>
          </cell>
          <cell r="M70">
            <v>0</v>
          </cell>
          <cell r="N70">
            <v>15.599999999999998</v>
          </cell>
          <cell r="O70">
            <v>46</v>
          </cell>
          <cell r="P70">
            <v>34</v>
          </cell>
          <cell r="Q70">
            <v>16</v>
          </cell>
          <cell r="R70">
            <v>3.2</v>
          </cell>
          <cell r="S70">
            <v>47</v>
          </cell>
          <cell r="T70">
            <v>0</v>
          </cell>
          <cell r="U70">
            <v>47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1.2</v>
          </cell>
          <cell r="AG70">
            <v>0</v>
          </cell>
          <cell r="AH70">
            <v>21</v>
          </cell>
        </row>
        <row r="71">
          <cell r="B71" t="str">
            <v>01013029</v>
          </cell>
          <cell r="C71" t="str">
            <v>Khoa CN Động lực</v>
          </cell>
          <cell r="D71" t="str">
            <v>Hồ Văn Hóa</v>
          </cell>
          <cell r="E71">
            <v>2</v>
          </cell>
          <cell r="F71">
            <v>0</v>
          </cell>
          <cell r="G71">
            <v>0</v>
          </cell>
          <cell r="H71">
            <v>0</v>
          </cell>
          <cell r="I71">
            <v>2</v>
          </cell>
          <cell r="J71">
            <v>4.8</v>
          </cell>
          <cell r="K71">
            <v>3.5999999999999996</v>
          </cell>
          <cell r="L71">
            <v>0</v>
          </cell>
          <cell r="M71">
            <v>0</v>
          </cell>
          <cell r="N71">
            <v>8.3999999999999986</v>
          </cell>
          <cell r="O71">
            <v>0</v>
          </cell>
          <cell r="P71">
            <v>12</v>
          </cell>
          <cell r="Q71">
            <v>0</v>
          </cell>
          <cell r="R71">
            <v>0.6</v>
          </cell>
          <cell r="S71">
            <v>47</v>
          </cell>
          <cell r="T71">
            <v>0</v>
          </cell>
          <cell r="U71">
            <v>47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11</v>
          </cell>
        </row>
        <row r="72">
          <cell r="B72" t="str">
            <v>01013022</v>
          </cell>
          <cell r="C72" t="str">
            <v>Khoa CN Động lực</v>
          </cell>
          <cell r="D72" t="str">
            <v>Hoàng Phúc Bảo</v>
          </cell>
          <cell r="E72">
            <v>4</v>
          </cell>
          <cell r="F72">
            <v>0</v>
          </cell>
          <cell r="G72">
            <v>0</v>
          </cell>
          <cell r="H72">
            <v>0</v>
          </cell>
          <cell r="I72">
            <v>4</v>
          </cell>
          <cell r="J72">
            <v>2.4</v>
          </cell>
          <cell r="K72">
            <v>4.8</v>
          </cell>
          <cell r="L72">
            <v>0</v>
          </cell>
          <cell r="M72">
            <v>0</v>
          </cell>
          <cell r="N72">
            <v>7.1999999999999993</v>
          </cell>
          <cell r="O72">
            <v>96</v>
          </cell>
          <cell r="P72">
            <v>81</v>
          </cell>
          <cell r="Q72">
            <v>84</v>
          </cell>
          <cell r="R72">
            <v>4.6500000000000004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15.9</v>
          </cell>
        </row>
        <row r="73">
          <cell r="B73" t="str">
            <v>01013027</v>
          </cell>
          <cell r="C73" t="str">
            <v>Khoa CN Động lực</v>
          </cell>
          <cell r="D73" t="str">
            <v>Kiều Trung Tín</v>
          </cell>
          <cell r="E73">
            <v>2</v>
          </cell>
          <cell r="F73">
            <v>0</v>
          </cell>
          <cell r="G73">
            <v>0</v>
          </cell>
          <cell r="H73">
            <v>0</v>
          </cell>
          <cell r="I73">
            <v>2</v>
          </cell>
          <cell r="J73">
            <v>11.999999999999998</v>
          </cell>
          <cell r="K73">
            <v>3.5999999999999996</v>
          </cell>
          <cell r="L73">
            <v>0</v>
          </cell>
          <cell r="M73">
            <v>0</v>
          </cell>
          <cell r="N73">
            <v>15.599999999999998</v>
          </cell>
          <cell r="O73">
            <v>256</v>
          </cell>
          <cell r="P73">
            <v>216</v>
          </cell>
          <cell r="Q73">
            <v>229</v>
          </cell>
          <cell r="R73">
            <v>12.15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29.8</v>
          </cell>
        </row>
        <row r="74">
          <cell r="B74" t="str">
            <v>01013019</v>
          </cell>
          <cell r="C74" t="str">
            <v>Khoa CN Động lực</v>
          </cell>
          <cell r="D74" t="str">
            <v>Nguyễn Minh Thái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13.199999999999998</v>
          </cell>
          <cell r="K74">
            <v>1.2</v>
          </cell>
          <cell r="L74">
            <v>0</v>
          </cell>
          <cell r="M74">
            <v>0</v>
          </cell>
          <cell r="N74">
            <v>14.399999999999997</v>
          </cell>
          <cell r="O74">
            <v>129</v>
          </cell>
          <cell r="P74">
            <v>126</v>
          </cell>
          <cell r="Q74">
            <v>133</v>
          </cell>
          <cell r="R74">
            <v>6.1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1.2</v>
          </cell>
          <cell r="AG74">
            <v>0</v>
          </cell>
          <cell r="AH74">
            <v>21.7</v>
          </cell>
        </row>
        <row r="75">
          <cell r="B75" t="str">
            <v>01013014</v>
          </cell>
          <cell r="C75" t="str">
            <v>Khoa CN Động lực</v>
          </cell>
          <cell r="D75" t="str">
            <v>Nguyễn Phụ Thượng Lưu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4.8</v>
          </cell>
          <cell r="K75">
            <v>1.2</v>
          </cell>
          <cell r="L75">
            <v>0</v>
          </cell>
          <cell r="M75">
            <v>0</v>
          </cell>
          <cell r="N75">
            <v>6</v>
          </cell>
          <cell r="O75">
            <v>124</v>
          </cell>
          <cell r="P75">
            <v>19</v>
          </cell>
          <cell r="Q75">
            <v>117</v>
          </cell>
          <cell r="R75">
            <v>1.3</v>
          </cell>
          <cell r="S75">
            <v>11</v>
          </cell>
          <cell r="T75">
            <v>0</v>
          </cell>
          <cell r="U75">
            <v>11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1.2</v>
          </cell>
          <cell r="AG75">
            <v>0</v>
          </cell>
          <cell r="AH75">
            <v>8.5</v>
          </cell>
        </row>
        <row r="76">
          <cell r="B76" t="str">
            <v>01013017</v>
          </cell>
          <cell r="C76" t="str">
            <v>Khoa CN Động lực</v>
          </cell>
          <cell r="D76" t="str">
            <v>Nguyễn Thái Bình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3.5999999999999996</v>
          </cell>
          <cell r="K76">
            <v>7.2</v>
          </cell>
          <cell r="L76">
            <v>0</v>
          </cell>
          <cell r="M76">
            <v>0</v>
          </cell>
          <cell r="N76">
            <v>10.8</v>
          </cell>
          <cell r="O76">
            <v>128</v>
          </cell>
          <cell r="P76">
            <v>68</v>
          </cell>
          <cell r="Q76">
            <v>124</v>
          </cell>
          <cell r="R76">
            <v>3.6</v>
          </cell>
          <cell r="S76">
            <v>28</v>
          </cell>
          <cell r="T76">
            <v>0</v>
          </cell>
          <cell r="U76">
            <v>28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14.4</v>
          </cell>
        </row>
        <row r="77">
          <cell r="B77" t="str">
            <v>01013018</v>
          </cell>
          <cell r="C77" t="str">
            <v>Khoa CN Động lực</v>
          </cell>
          <cell r="D77" t="str">
            <v>Nguyễn Thành Đức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52</v>
          </cell>
          <cell r="T77">
            <v>0</v>
          </cell>
          <cell r="U77">
            <v>52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</row>
        <row r="78">
          <cell r="B78" t="str">
            <v>01013028</v>
          </cell>
          <cell r="C78" t="str">
            <v>Khoa CN Động lực</v>
          </cell>
          <cell r="D78" t="str">
            <v>Nguyễn Thanh Hùng</v>
          </cell>
          <cell r="E78">
            <v>2</v>
          </cell>
          <cell r="F78">
            <v>0</v>
          </cell>
          <cell r="G78">
            <v>0</v>
          </cell>
          <cell r="H78">
            <v>0</v>
          </cell>
          <cell r="I78">
            <v>2</v>
          </cell>
          <cell r="J78">
            <v>10.799999999999999</v>
          </cell>
          <cell r="K78">
            <v>1.2</v>
          </cell>
          <cell r="L78">
            <v>0</v>
          </cell>
          <cell r="M78">
            <v>0</v>
          </cell>
          <cell r="N78">
            <v>11.999999999999998</v>
          </cell>
          <cell r="O78">
            <v>21</v>
          </cell>
          <cell r="P78">
            <v>28</v>
          </cell>
          <cell r="Q78">
            <v>26</v>
          </cell>
          <cell r="R78">
            <v>1.1499999999999999</v>
          </cell>
          <cell r="S78">
            <v>95</v>
          </cell>
          <cell r="T78">
            <v>0</v>
          </cell>
          <cell r="U78">
            <v>95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15.2</v>
          </cell>
        </row>
        <row r="79">
          <cell r="B79" t="str">
            <v>01013024</v>
          </cell>
          <cell r="C79" t="str">
            <v>Khoa CN Động lực</v>
          </cell>
          <cell r="D79" t="str">
            <v>Phạm Nguyễn Đức Trung</v>
          </cell>
          <cell r="E79">
            <v>6</v>
          </cell>
          <cell r="F79">
            <v>0</v>
          </cell>
          <cell r="G79">
            <v>0</v>
          </cell>
          <cell r="H79">
            <v>0</v>
          </cell>
          <cell r="I79">
            <v>6</v>
          </cell>
          <cell r="J79">
            <v>9.6</v>
          </cell>
          <cell r="K79">
            <v>0</v>
          </cell>
          <cell r="L79">
            <v>0</v>
          </cell>
          <cell r="M79">
            <v>0</v>
          </cell>
          <cell r="N79">
            <v>9.6</v>
          </cell>
          <cell r="O79">
            <v>97</v>
          </cell>
          <cell r="P79">
            <v>240</v>
          </cell>
          <cell r="Q79">
            <v>68</v>
          </cell>
          <cell r="R79">
            <v>13.45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19.2</v>
          </cell>
          <cell r="AH79">
            <v>48.3</v>
          </cell>
        </row>
        <row r="80">
          <cell r="B80" t="str">
            <v>01013030</v>
          </cell>
          <cell r="C80" t="str">
            <v>Khoa CN Động lực</v>
          </cell>
          <cell r="D80" t="str">
            <v>Trần Huỳnh Minh Khang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</row>
        <row r="81">
          <cell r="B81" t="str">
            <v>01013025</v>
          </cell>
          <cell r="C81" t="str">
            <v>Khoa CN Động lực</v>
          </cell>
          <cell r="D81" t="str">
            <v>Trần Minh Tuấn</v>
          </cell>
          <cell r="E81">
            <v>2</v>
          </cell>
          <cell r="F81">
            <v>0</v>
          </cell>
          <cell r="G81">
            <v>0</v>
          </cell>
          <cell r="H81">
            <v>0</v>
          </cell>
          <cell r="I81">
            <v>2</v>
          </cell>
          <cell r="J81">
            <v>14.399999999999997</v>
          </cell>
          <cell r="K81">
            <v>2.4</v>
          </cell>
          <cell r="L81">
            <v>0</v>
          </cell>
          <cell r="M81">
            <v>0</v>
          </cell>
          <cell r="N81">
            <v>16.799999999999997</v>
          </cell>
          <cell r="O81">
            <v>150</v>
          </cell>
          <cell r="P81">
            <v>101</v>
          </cell>
          <cell r="Q81">
            <v>238</v>
          </cell>
          <cell r="R81">
            <v>0.65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1.2</v>
          </cell>
          <cell r="AG81">
            <v>0</v>
          </cell>
          <cell r="AH81">
            <v>20.7</v>
          </cell>
        </row>
        <row r="82">
          <cell r="B82" t="str">
            <v>01013026</v>
          </cell>
          <cell r="C82" t="str">
            <v>Khoa CN Động lực</v>
          </cell>
          <cell r="D82" t="str">
            <v>Trần Quốc Duy</v>
          </cell>
          <cell r="E82">
            <v>6</v>
          </cell>
          <cell r="F82">
            <v>0</v>
          </cell>
          <cell r="G82">
            <v>0</v>
          </cell>
          <cell r="H82">
            <v>0</v>
          </cell>
          <cell r="I82">
            <v>6</v>
          </cell>
          <cell r="J82">
            <v>9.6</v>
          </cell>
          <cell r="K82">
            <v>1.2</v>
          </cell>
          <cell r="L82">
            <v>0</v>
          </cell>
          <cell r="M82">
            <v>0</v>
          </cell>
          <cell r="N82">
            <v>10.799999999999999</v>
          </cell>
          <cell r="O82">
            <v>241</v>
          </cell>
          <cell r="P82">
            <v>46</v>
          </cell>
          <cell r="Q82">
            <v>213</v>
          </cell>
          <cell r="R82">
            <v>3.7</v>
          </cell>
          <cell r="S82">
            <v>51</v>
          </cell>
          <cell r="T82">
            <v>0</v>
          </cell>
          <cell r="U82">
            <v>51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20.5</v>
          </cell>
        </row>
        <row r="83">
          <cell r="B83" t="str">
            <v>01013006</v>
          </cell>
          <cell r="C83" t="str">
            <v>Khoa CN Động lực</v>
          </cell>
          <cell r="D83" t="str">
            <v>Triệu Phú Nguyên</v>
          </cell>
          <cell r="E83">
            <v>4</v>
          </cell>
          <cell r="F83">
            <v>0</v>
          </cell>
          <cell r="G83">
            <v>0</v>
          </cell>
          <cell r="H83">
            <v>0</v>
          </cell>
          <cell r="I83">
            <v>4</v>
          </cell>
          <cell r="J83">
            <v>4.8</v>
          </cell>
          <cell r="K83">
            <v>1.2</v>
          </cell>
          <cell r="L83">
            <v>0</v>
          </cell>
          <cell r="M83">
            <v>0</v>
          </cell>
          <cell r="N83">
            <v>6</v>
          </cell>
          <cell r="O83">
            <v>19</v>
          </cell>
          <cell r="P83">
            <v>51</v>
          </cell>
          <cell r="Q83">
            <v>47</v>
          </cell>
          <cell r="R83">
            <v>1.1499999999999999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7.2</v>
          </cell>
          <cell r="AH83">
            <v>18.399999999999999</v>
          </cell>
        </row>
        <row r="84">
          <cell r="B84" t="str">
            <v>01022061</v>
          </cell>
          <cell r="C84" t="str">
            <v>Khoa CN Động lực</v>
          </cell>
          <cell r="D84" t="str">
            <v>Nguyễn Thị Tuyết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</row>
        <row r="85">
          <cell r="B85" t="str">
            <v>01013002</v>
          </cell>
          <cell r="C85" t="str">
            <v>Khoa CN Động lực</v>
          </cell>
          <cell r="D85" t="str">
            <v>Võ Đắc Thịnh</v>
          </cell>
          <cell r="E85">
            <v>4</v>
          </cell>
          <cell r="F85">
            <v>0</v>
          </cell>
          <cell r="G85">
            <v>0</v>
          </cell>
          <cell r="H85">
            <v>0</v>
          </cell>
          <cell r="I85">
            <v>4</v>
          </cell>
          <cell r="J85">
            <v>1.2</v>
          </cell>
          <cell r="K85">
            <v>2.4</v>
          </cell>
          <cell r="L85">
            <v>0</v>
          </cell>
          <cell r="M85">
            <v>0</v>
          </cell>
          <cell r="N85">
            <v>3.5999999999999996</v>
          </cell>
          <cell r="O85">
            <v>34</v>
          </cell>
          <cell r="P85">
            <v>15</v>
          </cell>
          <cell r="Q85">
            <v>34</v>
          </cell>
          <cell r="R85">
            <v>0.75</v>
          </cell>
          <cell r="S85">
            <v>70</v>
          </cell>
          <cell r="T85">
            <v>0</v>
          </cell>
          <cell r="U85">
            <v>70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8.4</v>
          </cell>
        </row>
        <row r="86">
          <cell r="B86" t="str">
            <v>01013016</v>
          </cell>
          <cell r="C86" t="str">
            <v>Khoa CN Động lực</v>
          </cell>
          <cell r="D86" t="str">
            <v>Đặng Thái Sơn</v>
          </cell>
          <cell r="E86">
            <v>1</v>
          </cell>
          <cell r="F86">
            <v>0</v>
          </cell>
          <cell r="G86">
            <v>0</v>
          </cell>
          <cell r="H86">
            <v>0</v>
          </cell>
          <cell r="I86">
            <v>1</v>
          </cell>
          <cell r="J86">
            <v>6</v>
          </cell>
          <cell r="K86">
            <v>0</v>
          </cell>
          <cell r="L86">
            <v>0</v>
          </cell>
          <cell r="M86">
            <v>0</v>
          </cell>
          <cell r="N86">
            <v>6</v>
          </cell>
          <cell r="O86">
            <v>101</v>
          </cell>
          <cell r="P86">
            <v>303</v>
          </cell>
          <cell r="Q86">
            <v>102</v>
          </cell>
          <cell r="R86">
            <v>15.1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4.8</v>
          </cell>
          <cell r="AH86">
            <v>26.9</v>
          </cell>
        </row>
        <row r="87">
          <cell r="B87" t="str">
            <v>01013004</v>
          </cell>
          <cell r="C87" t="str">
            <v>Khoa CN Động lực</v>
          </cell>
          <cell r="D87" t="str">
            <v>Nguyễn Hữu Mạnh</v>
          </cell>
          <cell r="E87">
            <v>2</v>
          </cell>
          <cell r="F87">
            <v>0</v>
          </cell>
          <cell r="G87">
            <v>0</v>
          </cell>
          <cell r="H87">
            <v>0</v>
          </cell>
          <cell r="I87">
            <v>2</v>
          </cell>
          <cell r="J87">
            <v>2.4</v>
          </cell>
          <cell r="K87">
            <v>0</v>
          </cell>
          <cell r="L87">
            <v>0</v>
          </cell>
          <cell r="M87">
            <v>0</v>
          </cell>
          <cell r="N87">
            <v>2.4</v>
          </cell>
          <cell r="O87">
            <v>49</v>
          </cell>
          <cell r="P87">
            <v>192</v>
          </cell>
          <cell r="Q87">
            <v>25</v>
          </cell>
          <cell r="R87">
            <v>10.8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4.8</v>
          </cell>
          <cell r="AH87">
            <v>20</v>
          </cell>
        </row>
        <row r="88">
          <cell r="B88" t="str">
            <v>01013005</v>
          </cell>
          <cell r="C88" t="str">
            <v>Khoa CN Động lực</v>
          </cell>
          <cell r="D88" t="str">
            <v>Phan Anh Tuấn Kiệt</v>
          </cell>
          <cell r="E88">
            <v>4</v>
          </cell>
          <cell r="F88">
            <v>0</v>
          </cell>
          <cell r="G88">
            <v>0</v>
          </cell>
          <cell r="H88">
            <v>0</v>
          </cell>
          <cell r="I88">
            <v>4</v>
          </cell>
          <cell r="J88">
            <v>6</v>
          </cell>
          <cell r="K88">
            <v>1.2</v>
          </cell>
          <cell r="L88">
            <v>0</v>
          </cell>
          <cell r="M88">
            <v>0</v>
          </cell>
          <cell r="N88">
            <v>7.2</v>
          </cell>
          <cell r="O88">
            <v>74</v>
          </cell>
          <cell r="P88">
            <v>109</v>
          </cell>
          <cell r="Q88">
            <v>111</v>
          </cell>
          <cell r="R88">
            <v>3.6</v>
          </cell>
          <cell r="S88">
            <v>50</v>
          </cell>
          <cell r="T88">
            <v>0</v>
          </cell>
          <cell r="U88">
            <v>50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3.6</v>
          </cell>
          <cell r="AH88">
            <v>18.399999999999999</v>
          </cell>
        </row>
        <row r="89">
          <cell r="B89" t="str">
            <v>01013003</v>
          </cell>
          <cell r="C89" t="str">
            <v>Khoa CN Động lực</v>
          </cell>
          <cell r="D89" t="str">
            <v>Nguyễn Anh Tuấn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97</v>
          </cell>
          <cell r="P89">
            <v>21</v>
          </cell>
          <cell r="Q89">
            <v>95</v>
          </cell>
          <cell r="R89">
            <v>1.1499999999999999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1.2</v>
          </cell>
        </row>
        <row r="90">
          <cell r="B90" t="str">
            <v>01016005</v>
          </cell>
          <cell r="C90" t="str">
            <v>Khoa CN May - Thời trang</v>
          </cell>
          <cell r="D90" t="str">
            <v>Bùi Thị Ngọc Sương</v>
          </cell>
          <cell r="E90">
            <v>2</v>
          </cell>
          <cell r="F90">
            <v>0</v>
          </cell>
          <cell r="G90">
            <v>0</v>
          </cell>
          <cell r="H90">
            <v>0</v>
          </cell>
          <cell r="I90">
            <v>2</v>
          </cell>
          <cell r="J90">
            <v>0</v>
          </cell>
          <cell r="K90">
            <v>7.2</v>
          </cell>
          <cell r="L90">
            <v>0</v>
          </cell>
          <cell r="M90">
            <v>0</v>
          </cell>
          <cell r="N90">
            <v>7.2</v>
          </cell>
          <cell r="O90">
            <v>121</v>
          </cell>
          <cell r="P90">
            <v>5</v>
          </cell>
          <cell r="Q90">
            <v>5</v>
          </cell>
          <cell r="R90">
            <v>6.05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15.3</v>
          </cell>
        </row>
        <row r="91">
          <cell r="B91" t="str">
            <v>01016004</v>
          </cell>
          <cell r="C91" t="str">
            <v>Khoa CN May - Thời trang</v>
          </cell>
          <cell r="D91" t="str">
            <v>Chế Vân Cầm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17.999999999999996</v>
          </cell>
          <cell r="L91">
            <v>0</v>
          </cell>
          <cell r="M91">
            <v>0</v>
          </cell>
          <cell r="N91">
            <v>17.999999999999996</v>
          </cell>
          <cell r="O91">
            <v>118</v>
          </cell>
          <cell r="P91">
            <v>0</v>
          </cell>
          <cell r="Q91">
            <v>0</v>
          </cell>
          <cell r="R91">
            <v>5.9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1.2</v>
          </cell>
          <cell r="AG91">
            <v>0</v>
          </cell>
          <cell r="AH91">
            <v>25.1</v>
          </cell>
        </row>
        <row r="92">
          <cell r="B92" t="str">
            <v>01016007</v>
          </cell>
          <cell r="C92" t="str">
            <v>Khoa CN May - Thời trang</v>
          </cell>
          <cell r="D92" t="str">
            <v>Lâm Thị Phương Thùy</v>
          </cell>
          <cell r="E92">
            <v>4</v>
          </cell>
          <cell r="F92">
            <v>4</v>
          </cell>
          <cell r="G92">
            <v>0</v>
          </cell>
          <cell r="H92">
            <v>0</v>
          </cell>
          <cell r="I92">
            <v>12</v>
          </cell>
          <cell r="J92">
            <v>6</v>
          </cell>
          <cell r="K92">
            <v>13.199999999999998</v>
          </cell>
          <cell r="L92">
            <v>0</v>
          </cell>
          <cell r="M92">
            <v>0</v>
          </cell>
          <cell r="N92">
            <v>19.199999999999996</v>
          </cell>
          <cell r="O92">
            <v>135</v>
          </cell>
          <cell r="P92">
            <v>0</v>
          </cell>
          <cell r="Q92">
            <v>71</v>
          </cell>
          <cell r="R92">
            <v>3.2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34.4</v>
          </cell>
        </row>
        <row r="93">
          <cell r="B93" t="str">
            <v>01016002</v>
          </cell>
          <cell r="C93" t="str">
            <v>Khoa CN May - Thời trang</v>
          </cell>
          <cell r="D93" t="str">
            <v>Nguyễn Bạch Cẩm Dung</v>
          </cell>
          <cell r="E93">
            <v>2</v>
          </cell>
          <cell r="F93">
            <v>0</v>
          </cell>
          <cell r="G93">
            <v>0</v>
          </cell>
          <cell r="H93">
            <v>0</v>
          </cell>
          <cell r="I93">
            <v>2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121</v>
          </cell>
          <cell r="R93">
            <v>-6.05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-4.0999999999999996</v>
          </cell>
        </row>
        <row r="94">
          <cell r="B94" t="str">
            <v>01016008</v>
          </cell>
          <cell r="C94" t="str">
            <v>Khoa CN May - Thời trang</v>
          </cell>
          <cell r="D94" t="str">
            <v>Nguyễn Ngọc Thọ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4.8</v>
          </cell>
          <cell r="K94">
            <v>22.799999999999994</v>
          </cell>
          <cell r="L94">
            <v>0</v>
          </cell>
          <cell r="M94">
            <v>0</v>
          </cell>
          <cell r="N94">
            <v>27.599999999999994</v>
          </cell>
          <cell r="O94">
            <v>0</v>
          </cell>
          <cell r="P94">
            <v>135</v>
          </cell>
          <cell r="Q94">
            <v>64</v>
          </cell>
          <cell r="R94">
            <v>3.55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31.2</v>
          </cell>
        </row>
        <row r="95">
          <cell r="B95" t="str">
            <v>01016006</v>
          </cell>
          <cell r="C95" t="str">
            <v>Khoa CN May - Thời trang</v>
          </cell>
          <cell r="D95" t="str">
            <v>Nguyễn Thị Hiền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7.2</v>
          </cell>
          <cell r="L95">
            <v>0</v>
          </cell>
          <cell r="M95">
            <v>0</v>
          </cell>
          <cell r="N95">
            <v>7.2</v>
          </cell>
          <cell r="O95">
            <v>5</v>
          </cell>
          <cell r="P95">
            <v>0</v>
          </cell>
          <cell r="Q95">
            <v>0</v>
          </cell>
          <cell r="R95">
            <v>0.25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7.5</v>
          </cell>
        </row>
        <row r="96">
          <cell r="B96" t="str">
            <v>01016003</v>
          </cell>
          <cell r="C96" t="str">
            <v>Khoa CN May - Thời trang</v>
          </cell>
          <cell r="D96" t="str">
            <v>Phạm Thị Thanh Thúy</v>
          </cell>
          <cell r="E96">
            <v>2</v>
          </cell>
          <cell r="F96">
            <v>0</v>
          </cell>
          <cell r="G96">
            <v>0</v>
          </cell>
          <cell r="H96">
            <v>0</v>
          </cell>
          <cell r="I96">
            <v>2</v>
          </cell>
          <cell r="J96">
            <v>3.5999999999999996</v>
          </cell>
          <cell r="K96">
            <v>9.6</v>
          </cell>
          <cell r="L96">
            <v>0</v>
          </cell>
          <cell r="M96">
            <v>0</v>
          </cell>
          <cell r="N96">
            <v>13.2</v>
          </cell>
          <cell r="O96">
            <v>0</v>
          </cell>
          <cell r="P96">
            <v>118</v>
          </cell>
          <cell r="Q96">
            <v>118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2.4</v>
          </cell>
          <cell r="AG96">
            <v>0</v>
          </cell>
          <cell r="AH96">
            <v>17.600000000000001</v>
          </cell>
        </row>
        <row r="97">
          <cell r="B97" t="str">
            <v>01010038</v>
          </cell>
          <cell r="C97" t="str">
            <v>Khoa CN May - Thời trang</v>
          </cell>
          <cell r="D97" t="str">
            <v>Mai Nguyễn Hoàng Yến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</row>
        <row r="98">
          <cell r="B98" t="str">
            <v>01016001</v>
          </cell>
          <cell r="C98" t="str">
            <v>Khoa CN May - Thời trang</v>
          </cell>
          <cell r="D98" t="str">
            <v>Trương Việt Khánh Trang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121</v>
          </cell>
          <cell r="Q98">
            <v>0</v>
          </cell>
          <cell r="R98">
            <v>6.05</v>
          </cell>
          <cell r="S98">
            <v>0</v>
          </cell>
          <cell r="T98">
            <v>54</v>
          </cell>
          <cell r="U98">
            <v>0</v>
          </cell>
          <cell r="V98">
            <v>5.4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11.5</v>
          </cell>
        </row>
        <row r="99">
          <cell r="B99" t="str">
            <v>01013011</v>
          </cell>
          <cell r="C99" t="str">
            <v>Khoa CN Nhiệt – Lạnh</v>
          </cell>
          <cell r="D99" t="str">
            <v>Đỗ Trọng Quý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23.199999999999996</v>
          </cell>
          <cell r="K99">
            <v>2.4</v>
          </cell>
          <cell r="L99">
            <v>0</v>
          </cell>
          <cell r="M99">
            <v>0</v>
          </cell>
          <cell r="N99">
            <v>25.599999999999994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1.2</v>
          </cell>
          <cell r="AG99">
            <v>0</v>
          </cell>
          <cell r="AH99">
            <v>26.8</v>
          </cell>
        </row>
        <row r="100">
          <cell r="B100" t="str">
            <v>01029001</v>
          </cell>
          <cell r="C100" t="str">
            <v>Khoa CN Nhiệt – Lạnh</v>
          </cell>
          <cell r="D100" t="str">
            <v>Hoàng Văn Viết</v>
          </cell>
          <cell r="E100">
            <v>4</v>
          </cell>
          <cell r="F100">
            <v>0</v>
          </cell>
          <cell r="G100">
            <v>0</v>
          </cell>
          <cell r="H100">
            <v>0</v>
          </cell>
          <cell r="I100">
            <v>4</v>
          </cell>
          <cell r="J100">
            <v>10.799999999999999</v>
          </cell>
          <cell r="K100">
            <v>14.799999999999997</v>
          </cell>
          <cell r="L100">
            <v>0</v>
          </cell>
          <cell r="M100">
            <v>0</v>
          </cell>
          <cell r="N100">
            <v>25.599999999999994</v>
          </cell>
          <cell r="O100">
            <v>167</v>
          </cell>
          <cell r="P100">
            <v>0</v>
          </cell>
          <cell r="Q100">
            <v>167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29.6</v>
          </cell>
        </row>
        <row r="101">
          <cell r="B101" t="str">
            <v>01029002</v>
          </cell>
          <cell r="C101" t="str">
            <v>Khoa CN Nhiệt – Lạnh</v>
          </cell>
          <cell r="D101" t="str">
            <v>Nguyễn Ngọc Trí</v>
          </cell>
          <cell r="E101">
            <v>2</v>
          </cell>
          <cell r="F101">
            <v>0</v>
          </cell>
          <cell r="G101">
            <v>0</v>
          </cell>
          <cell r="H101">
            <v>0</v>
          </cell>
          <cell r="I101">
            <v>2</v>
          </cell>
          <cell r="J101">
            <v>2.4</v>
          </cell>
          <cell r="K101">
            <v>14.399999999999997</v>
          </cell>
          <cell r="L101">
            <v>0</v>
          </cell>
          <cell r="M101">
            <v>0</v>
          </cell>
          <cell r="N101">
            <v>16.799999999999997</v>
          </cell>
          <cell r="O101">
            <v>24</v>
          </cell>
          <cell r="P101">
            <v>0</v>
          </cell>
          <cell r="Q101">
            <v>24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1.2</v>
          </cell>
          <cell r="AG101">
            <v>0</v>
          </cell>
          <cell r="AH101">
            <v>20</v>
          </cell>
        </row>
        <row r="102">
          <cell r="B102" t="str">
            <v>01013008</v>
          </cell>
          <cell r="C102" t="str">
            <v>Khoa CN Nhiệt – Lạnh</v>
          </cell>
          <cell r="D102" t="str">
            <v>Nguyễn Vũ Xuân Thì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14.4</v>
          </cell>
          <cell r="AH102">
            <v>14.4</v>
          </cell>
        </row>
        <row r="103">
          <cell r="B103" t="str">
            <v>01013015</v>
          </cell>
          <cell r="C103" t="str">
            <v>Khoa CN Nhiệt – Lạnh</v>
          </cell>
          <cell r="D103" t="str">
            <v>Phan Văn Hòa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2.4</v>
          </cell>
          <cell r="K103">
            <v>15.599999999999996</v>
          </cell>
          <cell r="L103">
            <v>0</v>
          </cell>
          <cell r="M103">
            <v>0</v>
          </cell>
          <cell r="N103">
            <v>17.999999999999996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18</v>
          </cell>
        </row>
        <row r="104">
          <cell r="B104" t="str">
            <v>01013023</v>
          </cell>
          <cell r="C104" t="str">
            <v>Khoa CN Nhiệt – Lạnh</v>
          </cell>
          <cell r="D104" t="str">
            <v>Trần Đình Khoa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13.199999999999998</v>
          </cell>
          <cell r="K104">
            <v>0</v>
          </cell>
          <cell r="L104">
            <v>0</v>
          </cell>
          <cell r="M104">
            <v>0</v>
          </cell>
          <cell r="N104">
            <v>13.199999999999998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13.2</v>
          </cell>
        </row>
        <row r="105">
          <cell r="B105" t="str">
            <v>01013007</v>
          </cell>
          <cell r="C105" t="str">
            <v>Khoa CN Nhiệt – Lạnh</v>
          </cell>
          <cell r="D105" t="str">
            <v>Võ Phước Quang</v>
          </cell>
          <cell r="E105">
            <v>0</v>
          </cell>
          <cell r="F105">
            <v>2</v>
          </cell>
          <cell r="G105">
            <v>0</v>
          </cell>
          <cell r="H105">
            <v>0</v>
          </cell>
          <cell r="I105">
            <v>4</v>
          </cell>
          <cell r="J105">
            <v>0</v>
          </cell>
          <cell r="K105">
            <v>8.4</v>
          </cell>
          <cell r="L105">
            <v>0</v>
          </cell>
          <cell r="M105">
            <v>0</v>
          </cell>
          <cell r="N105">
            <v>8.4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12.4</v>
          </cell>
        </row>
        <row r="106">
          <cell r="B106" t="str">
            <v>01013033</v>
          </cell>
          <cell r="C106" t="str">
            <v>Khoa CN Nhiệt – Lạnh</v>
          </cell>
          <cell r="D106" t="str">
            <v>Võ Thị Tuyết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2.4</v>
          </cell>
          <cell r="K106">
            <v>0</v>
          </cell>
          <cell r="L106">
            <v>0</v>
          </cell>
          <cell r="M106">
            <v>0</v>
          </cell>
          <cell r="N106">
            <v>2.4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2.4</v>
          </cell>
        </row>
        <row r="107">
          <cell r="B107" t="str">
            <v>01013020</v>
          </cell>
          <cell r="C107" t="str">
            <v>Khoa CN Nhiệt – Lạnh</v>
          </cell>
          <cell r="D107" t="str">
            <v>Đinh Đồng Hiệp</v>
          </cell>
          <cell r="E107">
            <v>0</v>
          </cell>
          <cell r="F107">
            <v>4</v>
          </cell>
          <cell r="G107">
            <v>0</v>
          </cell>
          <cell r="H107">
            <v>0</v>
          </cell>
          <cell r="I107">
            <v>8</v>
          </cell>
          <cell r="J107">
            <v>0</v>
          </cell>
          <cell r="K107">
            <v>2.4</v>
          </cell>
          <cell r="L107">
            <v>0</v>
          </cell>
          <cell r="M107">
            <v>0</v>
          </cell>
          <cell r="N107">
            <v>2.4</v>
          </cell>
          <cell r="O107">
            <v>0</v>
          </cell>
          <cell r="P107">
            <v>305</v>
          </cell>
          <cell r="Q107">
            <v>0</v>
          </cell>
          <cell r="R107">
            <v>15.25</v>
          </cell>
          <cell r="S107">
            <v>33</v>
          </cell>
          <cell r="T107">
            <v>0</v>
          </cell>
          <cell r="U107">
            <v>33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2.4</v>
          </cell>
          <cell r="AG107">
            <v>7.6</v>
          </cell>
          <cell r="AH107">
            <v>35.700000000000003</v>
          </cell>
        </row>
        <row r="108">
          <cell r="B108" t="str">
            <v>01013009</v>
          </cell>
          <cell r="C108" t="str">
            <v>Khoa CN Nhiệt – Lạnh</v>
          </cell>
          <cell r="D108" t="str">
            <v>Đặng Thế Huân</v>
          </cell>
          <cell r="E108">
            <v>5</v>
          </cell>
          <cell r="F108">
            <v>4</v>
          </cell>
          <cell r="G108">
            <v>0</v>
          </cell>
          <cell r="H108">
            <v>0</v>
          </cell>
          <cell r="I108">
            <v>13</v>
          </cell>
          <cell r="J108">
            <v>4.8</v>
          </cell>
          <cell r="K108">
            <v>3.5999999999999996</v>
          </cell>
          <cell r="L108">
            <v>0</v>
          </cell>
          <cell r="M108">
            <v>0</v>
          </cell>
          <cell r="N108">
            <v>8.3999999999999986</v>
          </cell>
          <cell r="O108">
            <v>114</v>
          </cell>
          <cell r="P108">
            <v>33</v>
          </cell>
          <cell r="Q108">
            <v>114</v>
          </cell>
          <cell r="R108">
            <v>1.65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1.2</v>
          </cell>
          <cell r="AG108">
            <v>15.6</v>
          </cell>
          <cell r="AH108">
            <v>39.9</v>
          </cell>
        </row>
        <row r="109">
          <cell r="B109" t="str">
            <v>01013010</v>
          </cell>
          <cell r="C109" t="str">
            <v>Khoa CN Nhiệt – Lạnh</v>
          </cell>
          <cell r="D109" t="str">
            <v>Võ Anh Hào</v>
          </cell>
          <cell r="E109">
            <v>0</v>
          </cell>
          <cell r="F109">
            <v>2</v>
          </cell>
          <cell r="G109">
            <v>0</v>
          </cell>
          <cell r="H109">
            <v>0</v>
          </cell>
          <cell r="I109">
            <v>4</v>
          </cell>
          <cell r="J109">
            <v>10.799999999999999</v>
          </cell>
          <cell r="K109">
            <v>4.8</v>
          </cell>
          <cell r="L109">
            <v>0</v>
          </cell>
          <cell r="M109">
            <v>0</v>
          </cell>
          <cell r="N109">
            <v>15.599999999999998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3.6</v>
          </cell>
          <cell r="AG109">
            <v>13.2</v>
          </cell>
          <cell r="AH109">
            <v>36.4</v>
          </cell>
        </row>
        <row r="110">
          <cell r="B110" t="str">
            <v>01015020</v>
          </cell>
          <cell r="C110" t="str">
            <v>Khoa CN Thông tin</v>
          </cell>
          <cell r="D110" t="str">
            <v>Bùi Văn Dũng</v>
          </cell>
          <cell r="E110">
            <v>6</v>
          </cell>
          <cell r="F110">
            <v>0</v>
          </cell>
          <cell r="G110">
            <v>0</v>
          </cell>
          <cell r="H110">
            <v>0</v>
          </cell>
          <cell r="I110">
            <v>6</v>
          </cell>
          <cell r="J110">
            <v>7.2</v>
          </cell>
          <cell r="K110">
            <v>5.1999999999999993</v>
          </cell>
          <cell r="L110">
            <v>0</v>
          </cell>
          <cell r="M110">
            <v>0</v>
          </cell>
          <cell r="N110">
            <v>12.399999999999999</v>
          </cell>
          <cell r="O110">
            <v>181</v>
          </cell>
          <cell r="P110">
            <v>85</v>
          </cell>
          <cell r="Q110">
            <v>127</v>
          </cell>
          <cell r="R110">
            <v>6.95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25.4</v>
          </cell>
        </row>
        <row r="111">
          <cell r="B111" t="str">
            <v>01015018</v>
          </cell>
          <cell r="C111" t="str">
            <v>Khoa CN Thông tin</v>
          </cell>
          <cell r="D111" t="str">
            <v>Đặng Ngọc Đoàn</v>
          </cell>
          <cell r="E111">
            <v>4</v>
          </cell>
          <cell r="F111">
            <v>0</v>
          </cell>
          <cell r="G111">
            <v>0</v>
          </cell>
          <cell r="H111">
            <v>0</v>
          </cell>
          <cell r="I111">
            <v>4</v>
          </cell>
          <cell r="J111">
            <v>4</v>
          </cell>
          <cell r="K111">
            <v>11.2</v>
          </cell>
          <cell r="L111">
            <v>0</v>
          </cell>
          <cell r="M111">
            <v>0</v>
          </cell>
          <cell r="N111">
            <v>15.2</v>
          </cell>
          <cell r="O111">
            <v>99</v>
          </cell>
          <cell r="P111">
            <v>135</v>
          </cell>
          <cell r="Q111">
            <v>145</v>
          </cell>
          <cell r="R111">
            <v>4.45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1.2</v>
          </cell>
          <cell r="AG111">
            <v>0</v>
          </cell>
          <cell r="AH111">
            <v>24.9</v>
          </cell>
        </row>
        <row r="112">
          <cell r="B112" t="str">
            <v>01015007</v>
          </cell>
          <cell r="C112" t="str">
            <v>Khoa CN Thông tin</v>
          </cell>
          <cell r="D112" t="str">
            <v>Đào Duy Long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</row>
        <row r="113">
          <cell r="B113" t="str">
            <v>01015021</v>
          </cell>
          <cell r="C113" t="str">
            <v>Khoa CN Thông tin</v>
          </cell>
          <cell r="D113" t="str">
            <v>Đỗ Thị Hải Yến</v>
          </cell>
          <cell r="E113">
            <v>4</v>
          </cell>
          <cell r="F113">
            <v>0</v>
          </cell>
          <cell r="G113">
            <v>0</v>
          </cell>
          <cell r="H113">
            <v>0</v>
          </cell>
          <cell r="I113">
            <v>4</v>
          </cell>
          <cell r="J113">
            <v>2.8</v>
          </cell>
          <cell r="K113">
            <v>4</v>
          </cell>
          <cell r="L113">
            <v>0</v>
          </cell>
          <cell r="M113">
            <v>0</v>
          </cell>
          <cell r="N113">
            <v>6.8</v>
          </cell>
          <cell r="O113">
            <v>96</v>
          </cell>
          <cell r="P113">
            <v>0</v>
          </cell>
          <cell r="Q113">
            <v>92</v>
          </cell>
          <cell r="R113">
            <v>0.2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11</v>
          </cell>
        </row>
        <row r="114">
          <cell r="B114" t="str">
            <v>01015012</v>
          </cell>
          <cell r="C114" t="str">
            <v>Khoa CN Thông tin</v>
          </cell>
          <cell r="D114" t="str">
            <v>Dương Ngọc Vọng</v>
          </cell>
          <cell r="E114">
            <v>4</v>
          </cell>
          <cell r="F114">
            <v>0</v>
          </cell>
          <cell r="G114">
            <v>0</v>
          </cell>
          <cell r="H114">
            <v>0</v>
          </cell>
          <cell r="I114">
            <v>4</v>
          </cell>
          <cell r="J114">
            <v>13.599999999999998</v>
          </cell>
          <cell r="K114">
            <v>6</v>
          </cell>
          <cell r="L114">
            <v>0</v>
          </cell>
          <cell r="M114">
            <v>0</v>
          </cell>
          <cell r="N114">
            <v>19.599999999999998</v>
          </cell>
          <cell r="O114">
            <v>103</v>
          </cell>
          <cell r="P114">
            <v>180</v>
          </cell>
          <cell r="Q114">
            <v>130</v>
          </cell>
          <cell r="R114">
            <v>7.65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2.4</v>
          </cell>
          <cell r="AG114">
            <v>1.2</v>
          </cell>
          <cell r="AH114">
            <v>34.9</v>
          </cell>
        </row>
        <row r="115">
          <cell r="B115" t="str">
            <v>01015024</v>
          </cell>
          <cell r="C115" t="str">
            <v>Khoa CN Thông tin</v>
          </cell>
          <cell r="D115" t="str">
            <v>Lâm Thanh Hùng</v>
          </cell>
          <cell r="E115">
            <v>2</v>
          </cell>
          <cell r="F115">
            <v>0</v>
          </cell>
          <cell r="G115">
            <v>0</v>
          </cell>
          <cell r="H115">
            <v>0</v>
          </cell>
          <cell r="I115">
            <v>2</v>
          </cell>
          <cell r="J115">
            <v>1.6</v>
          </cell>
          <cell r="K115">
            <v>8</v>
          </cell>
          <cell r="L115">
            <v>0</v>
          </cell>
          <cell r="M115">
            <v>0</v>
          </cell>
          <cell r="N115">
            <v>9.6</v>
          </cell>
          <cell r="O115">
            <v>38</v>
          </cell>
          <cell r="P115">
            <v>0</v>
          </cell>
          <cell r="Q115">
            <v>38</v>
          </cell>
          <cell r="R115">
            <v>0</v>
          </cell>
          <cell r="S115">
            <v>52</v>
          </cell>
          <cell r="T115">
            <v>0</v>
          </cell>
          <cell r="U115">
            <v>52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11.6</v>
          </cell>
        </row>
        <row r="116">
          <cell r="B116" t="str">
            <v>01015017</v>
          </cell>
          <cell r="C116" t="str">
            <v>Khoa CN Thông tin</v>
          </cell>
          <cell r="D116" t="str">
            <v>Lê Hồng Thái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1.2</v>
          </cell>
          <cell r="K116">
            <v>8.4</v>
          </cell>
          <cell r="L116">
            <v>0</v>
          </cell>
          <cell r="M116">
            <v>0</v>
          </cell>
          <cell r="N116">
            <v>9.6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116</v>
          </cell>
          <cell r="T116">
            <v>79</v>
          </cell>
          <cell r="U116">
            <v>116</v>
          </cell>
          <cell r="V116">
            <v>7.9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17.5</v>
          </cell>
        </row>
        <row r="117">
          <cell r="B117" t="str">
            <v>01015014</v>
          </cell>
          <cell r="C117" t="str">
            <v>Khoa CN Thông tin</v>
          </cell>
          <cell r="D117" t="str">
            <v>Lê Phi Trường</v>
          </cell>
          <cell r="E117">
            <v>2</v>
          </cell>
          <cell r="F117">
            <v>0</v>
          </cell>
          <cell r="G117">
            <v>0</v>
          </cell>
          <cell r="H117">
            <v>0</v>
          </cell>
          <cell r="I117">
            <v>2</v>
          </cell>
          <cell r="J117">
            <v>4.8</v>
          </cell>
          <cell r="K117">
            <v>7.2</v>
          </cell>
          <cell r="L117">
            <v>0</v>
          </cell>
          <cell r="M117">
            <v>0</v>
          </cell>
          <cell r="N117">
            <v>12</v>
          </cell>
          <cell r="O117">
            <v>126</v>
          </cell>
          <cell r="P117">
            <v>96</v>
          </cell>
          <cell r="Q117">
            <v>116</v>
          </cell>
          <cell r="R117">
            <v>5.3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19.3</v>
          </cell>
        </row>
        <row r="118">
          <cell r="B118" t="str">
            <v>01015004</v>
          </cell>
          <cell r="C118" t="str">
            <v>Khoa CN Thông tin</v>
          </cell>
          <cell r="D118" t="str">
            <v>Lê Quý Hưng Quốc</v>
          </cell>
          <cell r="E118">
            <v>10</v>
          </cell>
          <cell r="F118">
            <v>0</v>
          </cell>
          <cell r="G118">
            <v>0</v>
          </cell>
          <cell r="H118">
            <v>0</v>
          </cell>
          <cell r="I118">
            <v>10</v>
          </cell>
          <cell r="J118">
            <v>6</v>
          </cell>
          <cell r="K118">
            <v>10</v>
          </cell>
          <cell r="L118">
            <v>0</v>
          </cell>
          <cell r="M118">
            <v>0</v>
          </cell>
          <cell r="N118">
            <v>16</v>
          </cell>
          <cell r="O118">
            <v>115</v>
          </cell>
          <cell r="P118">
            <v>98</v>
          </cell>
          <cell r="Q118">
            <v>120</v>
          </cell>
          <cell r="R118">
            <v>4.6500000000000004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30.7</v>
          </cell>
        </row>
        <row r="119">
          <cell r="B119" t="str">
            <v>01015011</v>
          </cell>
          <cell r="C119" t="str">
            <v>Khoa CN Thông tin</v>
          </cell>
          <cell r="D119" t="str">
            <v>Lê Tất Đạt</v>
          </cell>
          <cell r="E119">
            <v>5</v>
          </cell>
          <cell r="F119">
            <v>0</v>
          </cell>
          <cell r="G119">
            <v>0</v>
          </cell>
          <cell r="H119">
            <v>0</v>
          </cell>
          <cell r="I119">
            <v>5</v>
          </cell>
          <cell r="J119">
            <v>5.1999999999999993</v>
          </cell>
          <cell r="K119">
            <v>3.5999999999999996</v>
          </cell>
          <cell r="L119">
            <v>0</v>
          </cell>
          <cell r="M119">
            <v>0</v>
          </cell>
          <cell r="N119">
            <v>8.7999999999999989</v>
          </cell>
          <cell r="O119">
            <v>144</v>
          </cell>
          <cell r="P119">
            <v>211</v>
          </cell>
          <cell r="Q119">
            <v>164</v>
          </cell>
          <cell r="R119">
            <v>9.5500000000000007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23.4</v>
          </cell>
        </row>
        <row r="120">
          <cell r="B120" t="str">
            <v>01015031</v>
          </cell>
          <cell r="C120" t="str">
            <v>Khoa CN Thông tin</v>
          </cell>
          <cell r="D120" t="str">
            <v>Mai Chiếm Tuấn</v>
          </cell>
          <cell r="E120">
            <v>4</v>
          </cell>
          <cell r="F120">
            <v>0</v>
          </cell>
          <cell r="G120">
            <v>0</v>
          </cell>
          <cell r="H120">
            <v>0</v>
          </cell>
          <cell r="I120">
            <v>4</v>
          </cell>
          <cell r="J120">
            <v>1.2</v>
          </cell>
          <cell r="K120">
            <v>2.8</v>
          </cell>
          <cell r="L120">
            <v>0</v>
          </cell>
          <cell r="M120">
            <v>0</v>
          </cell>
          <cell r="N120">
            <v>4</v>
          </cell>
          <cell r="O120">
            <v>123</v>
          </cell>
          <cell r="P120">
            <v>99</v>
          </cell>
          <cell r="Q120">
            <v>121</v>
          </cell>
          <cell r="R120">
            <v>5.05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13.1</v>
          </cell>
        </row>
        <row r="121">
          <cell r="B121" t="str">
            <v>01018001</v>
          </cell>
          <cell r="C121" t="str">
            <v>Khoa CN Thông tin</v>
          </cell>
          <cell r="D121" t="str">
            <v>Nguyễn Cao Phong</v>
          </cell>
          <cell r="E121">
            <v>3</v>
          </cell>
          <cell r="F121">
            <v>0</v>
          </cell>
          <cell r="G121">
            <v>0</v>
          </cell>
          <cell r="H121">
            <v>0</v>
          </cell>
          <cell r="I121">
            <v>3</v>
          </cell>
          <cell r="J121">
            <v>15.999999999999996</v>
          </cell>
          <cell r="K121">
            <v>4.8</v>
          </cell>
          <cell r="L121">
            <v>0</v>
          </cell>
          <cell r="M121">
            <v>0</v>
          </cell>
          <cell r="N121">
            <v>20.799999999999997</v>
          </cell>
          <cell r="O121">
            <v>144</v>
          </cell>
          <cell r="P121">
            <v>250</v>
          </cell>
          <cell r="Q121">
            <v>194</v>
          </cell>
          <cell r="R121">
            <v>10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33.799999999999997</v>
          </cell>
        </row>
        <row r="122">
          <cell r="B122" t="str">
            <v>01015032</v>
          </cell>
          <cell r="C122" t="str">
            <v>Khoa CN Thông tin</v>
          </cell>
          <cell r="D122" t="str">
            <v>Nguyễn Duy Đạt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9.1999999999999993</v>
          </cell>
          <cell r="K122">
            <v>4.8</v>
          </cell>
          <cell r="L122">
            <v>0</v>
          </cell>
          <cell r="M122">
            <v>0</v>
          </cell>
          <cell r="N122">
            <v>14</v>
          </cell>
          <cell r="O122">
            <v>146</v>
          </cell>
          <cell r="P122">
            <v>139</v>
          </cell>
          <cell r="Q122">
            <v>180</v>
          </cell>
          <cell r="R122">
            <v>5.25</v>
          </cell>
          <cell r="S122">
            <v>20</v>
          </cell>
          <cell r="T122">
            <v>0</v>
          </cell>
          <cell r="U122">
            <v>20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19.3</v>
          </cell>
        </row>
        <row r="123">
          <cell r="B123" t="str">
            <v>01015025</v>
          </cell>
          <cell r="C123" t="str">
            <v>Khoa CN Thông tin</v>
          </cell>
          <cell r="D123" t="str">
            <v>Nguyễn Ngọc Tuyên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4</v>
          </cell>
          <cell r="K123">
            <v>16.399999999999999</v>
          </cell>
          <cell r="L123">
            <v>0</v>
          </cell>
          <cell r="M123">
            <v>0</v>
          </cell>
          <cell r="N123">
            <v>20.399999999999999</v>
          </cell>
          <cell r="O123">
            <v>0</v>
          </cell>
          <cell r="P123">
            <v>130</v>
          </cell>
          <cell r="Q123">
            <v>0</v>
          </cell>
          <cell r="R123">
            <v>6.5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26.9</v>
          </cell>
        </row>
        <row r="124">
          <cell r="B124" t="str">
            <v>01015010</v>
          </cell>
          <cell r="C124" t="str">
            <v>Khoa CN Thông tin</v>
          </cell>
          <cell r="D124" t="str">
            <v>Nguyễn Nguyên Hoàng Ngọc Quyên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6.4</v>
          </cell>
          <cell r="K124">
            <v>4.8</v>
          </cell>
          <cell r="L124">
            <v>0</v>
          </cell>
          <cell r="M124">
            <v>0</v>
          </cell>
          <cell r="N124">
            <v>11.2</v>
          </cell>
          <cell r="O124">
            <v>59</v>
          </cell>
          <cell r="P124">
            <v>58</v>
          </cell>
          <cell r="Q124">
            <v>42</v>
          </cell>
          <cell r="R124">
            <v>3.75</v>
          </cell>
          <cell r="S124">
            <v>51</v>
          </cell>
          <cell r="T124">
            <v>0</v>
          </cell>
          <cell r="U124">
            <v>51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1.6</v>
          </cell>
          <cell r="AG124">
            <v>0</v>
          </cell>
          <cell r="AH124">
            <v>16.600000000000001</v>
          </cell>
        </row>
        <row r="125">
          <cell r="B125" t="str">
            <v>01015005</v>
          </cell>
          <cell r="C125" t="str">
            <v>Khoa CN Thông tin</v>
          </cell>
          <cell r="D125" t="str">
            <v>Nguyễn Sanh Cường</v>
          </cell>
          <cell r="E125">
            <v>4</v>
          </cell>
          <cell r="F125">
            <v>0</v>
          </cell>
          <cell r="G125">
            <v>0</v>
          </cell>
          <cell r="H125">
            <v>0</v>
          </cell>
          <cell r="I125">
            <v>4</v>
          </cell>
          <cell r="J125">
            <v>9.1999999999999993</v>
          </cell>
          <cell r="K125">
            <v>2.8</v>
          </cell>
          <cell r="L125">
            <v>0</v>
          </cell>
          <cell r="M125">
            <v>0</v>
          </cell>
          <cell r="N125">
            <v>12</v>
          </cell>
          <cell r="O125">
            <v>161</v>
          </cell>
          <cell r="P125">
            <v>60</v>
          </cell>
          <cell r="Q125">
            <v>128</v>
          </cell>
          <cell r="R125">
            <v>4.6500000000000004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1.6</v>
          </cell>
          <cell r="AH125">
            <v>22.3</v>
          </cell>
        </row>
        <row r="126">
          <cell r="B126" t="str">
            <v>01015016</v>
          </cell>
          <cell r="C126" t="str">
            <v>Khoa CN Thông tin</v>
          </cell>
          <cell r="D126" t="str">
            <v>Nguyễn Thị Khánh Thư</v>
          </cell>
          <cell r="E126">
            <v>1</v>
          </cell>
          <cell r="F126">
            <v>0</v>
          </cell>
          <cell r="G126">
            <v>0</v>
          </cell>
          <cell r="H126">
            <v>0</v>
          </cell>
          <cell r="I126">
            <v>1</v>
          </cell>
          <cell r="J126">
            <v>14.799999999999997</v>
          </cell>
          <cell r="K126">
            <v>9.1999999999999993</v>
          </cell>
          <cell r="L126">
            <v>0</v>
          </cell>
          <cell r="M126">
            <v>0</v>
          </cell>
          <cell r="N126">
            <v>23.999999999999996</v>
          </cell>
          <cell r="O126">
            <v>146</v>
          </cell>
          <cell r="P126">
            <v>123</v>
          </cell>
          <cell r="Q126">
            <v>180</v>
          </cell>
          <cell r="R126">
            <v>4.45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1.2</v>
          </cell>
          <cell r="AG126">
            <v>0</v>
          </cell>
          <cell r="AH126">
            <v>30.7</v>
          </cell>
        </row>
        <row r="127">
          <cell r="B127" t="str">
            <v>01015015</v>
          </cell>
          <cell r="C127" t="str">
            <v>Khoa CN Thông tin</v>
          </cell>
          <cell r="D127" t="str">
            <v>Nguyễn Thị Thu Hồng</v>
          </cell>
          <cell r="E127">
            <v>3</v>
          </cell>
          <cell r="F127">
            <v>0</v>
          </cell>
          <cell r="G127">
            <v>0</v>
          </cell>
          <cell r="H127">
            <v>0</v>
          </cell>
          <cell r="I127">
            <v>3</v>
          </cell>
          <cell r="J127">
            <v>0</v>
          </cell>
          <cell r="K127">
            <v>11.2</v>
          </cell>
          <cell r="L127">
            <v>0</v>
          </cell>
          <cell r="M127">
            <v>0</v>
          </cell>
          <cell r="N127">
            <v>11.2</v>
          </cell>
          <cell r="O127">
            <v>120</v>
          </cell>
          <cell r="P127">
            <v>110</v>
          </cell>
          <cell r="Q127">
            <v>121</v>
          </cell>
          <cell r="R127">
            <v>5.45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19.7</v>
          </cell>
        </row>
        <row r="128">
          <cell r="B128" t="str">
            <v>01015003</v>
          </cell>
          <cell r="C128" t="str">
            <v>Khoa CN Thông tin</v>
          </cell>
          <cell r="D128" t="str">
            <v>Nguyễn Thị Thủy(TT)</v>
          </cell>
          <cell r="E128">
            <v>3</v>
          </cell>
          <cell r="F128">
            <v>0</v>
          </cell>
          <cell r="G128">
            <v>0</v>
          </cell>
          <cell r="H128">
            <v>0</v>
          </cell>
          <cell r="I128">
            <v>3</v>
          </cell>
          <cell r="J128">
            <v>13.599999999999998</v>
          </cell>
          <cell r="K128">
            <v>11.600000000000001</v>
          </cell>
          <cell r="L128">
            <v>0</v>
          </cell>
          <cell r="M128">
            <v>0</v>
          </cell>
          <cell r="N128">
            <v>25.2</v>
          </cell>
          <cell r="O128">
            <v>79</v>
          </cell>
          <cell r="P128">
            <v>65</v>
          </cell>
          <cell r="Q128">
            <v>60</v>
          </cell>
          <cell r="R128">
            <v>4.2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1.2</v>
          </cell>
          <cell r="AG128">
            <v>0</v>
          </cell>
          <cell r="AH128">
            <v>33.6</v>
          </cell>
        </row>
        <row r="129">
          <cell r="B129" t="str">
            <v>01015022</v>
          </cell>
          <cell r="C129" t="str">
            <v>Khoa CN Thông tin</v>
          </cell>
          <cell r="D129" t="str">
            <v>Nguyễn Văn Danh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4.8</v>
          </cell>
          <cell r="K129">
            <v>3.5999999999999996</v>
          </cell>
          <cell r="L129">
            <v>0</v>
          </cell>
          <cell r="M129">
            <v>0</v>
          </cell>
          <cell r="N129">
            <v>8.3999999999999986</v>
          </cell>
          <cell r="O129">
            <v>35</v>
          </cell>
          <cell r="P129">
            <v>67</v>
          </cell>
          <cell r="Q129">
            <v>28</v>
          </cell>
          <cell r="R129">
            <v>3.7</v>
          </cell>
          <cell r="S129">
            <v>79</v>
          </cell>
          <cell r="T129">
            <v>116</v>
          </cell>
          <cell r="U129">
            <v>79</v>
          </cell>
          <cell r="V129">
            <v>11.6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23.7</v>
          </cell>
        </row>
        <row r="130">
          <cell r="B130" t="str">
            <v>01015008</v>
          </cell>
          <cell r="C130" t="str">
            <v>Khoa CN Thông tin</v>
          </cell>
          <cell r="D130" t="str">
            <v>Trần Vĩnh Xuyên</v>
          </cell>
          <cell r="E130">
            <v>4</v>
          </cell>
          <cell r="F130">
            <v>0</v>
          </cell>
          <cell r="G130">
            <v>0</v>
          </cell>
          <cell r="H130">
            <v>0</v>
          </cell>
          <cell r="I130">
            <v>4</v>
          </cell>
          <cell r="J130">
            <v>6.4</v>
          </cell>
          <cell r="K130">
            <v>1.6</v>
          </cell>
          <cell r="L130">
            <v>0</v>
          </cell>
          <cell r="M130">
            <v>0</v>
          </cell>
          <cell r="N130">
            <v>8</v>
          </cell>
          <cell r="O130">
            <v>170</v>
          </cell>
          <cell r="P130">
            <v>218</v>
          </cell>
          <cell r="Q130">
            <v>137</v>
          </cell>
          <cell r="R130">
            <v>12.55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24.6</v>
          </cell>
        </row>
        <row r="131">
          <cell r="B131" t="str">
            <v>01015009</v>
          </cell>
          <cell r="C131" t="str">
            <v>Khoa CN Thông tin</v>
          </cell>
          <cell r="D131" t="str">
            <v>Võ Anh Trang</v>
          </cell>
          <cell r="E131">
            <v>4</v>
          </cell>
          <cell r="F131">
            <v>0</v>
          </cell>
          <cell r="G131">
            <v>0</v>
          </cell>
          <cell r="H131">
            <v>0</v>
          </cell>
          <cell r="I131">
            <v>4</v>
          </cell>
          <cell r="J131">
            <v>1.6</v>
          </cell>
          <cell r="K131">
            <v>7.6000000000000005</v>
          </cell>
          <cell r="L131">
            <v>0</v>
          </cell>
          <cell r="M131">
            <v>0</v>
          </cell>
          <cell r="N131">
            <v>9.2000000000000011</v>
          </cell>
          <cell r="O131">
            <v>114</v>
          </cell>
          <cell r="P131">
            <v>158</v>
          </cell>
          <cell r="Q131">
            <v>87</v>
          </cell>
          <cell r="R131">
            <v>9.25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22.5</v>
          </cell>
        </row>
        <row r="132">
          <cell r="B132" t="str">
            <v>01012026</v>
          </cell>
          <cell r="C132" t="str">
            <v>Khoa CN Thông tin</v>
          </cell>
          <cell r="D132" t="str">
            <v>Nguyễn Thị Hải Hà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1.2</v>
          </cell>
          <cell r="L132">
            <v>0</v>
          </cell>
          <cell r="M132">
            <v>0</v>
          </cell>
          <cell r="N132">
            <v>1.2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1.2</v>
          </cell>
        </row>
        <row r="133">
          <cell r="B133" t="str">
            <v>01015028</v>
          </cell>
          <cell r="C133" t="str">
            <v>Khoa CN Thông tin</v>
          </cell>
          <cell r="D133" t="str">
            <v>Bùi Đặng Hoàng Tuấn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</row>
        <row r="134">
          <cell r="B134" t="str">
            <v>01015027</v>
          </cell>
          <cell r="C134" t="str">
            <v>Khoa CN Thông tin</v>
          </cell>
          <cell r="D134" t="str">
            <v>Lương Minh Dũng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3.6</v>
          </cell>
          <cell r="AH134">
            <v>3.6</v>
          </cell>
        </row>
        <row r="135">
          <cell r="B135" t="str">
            <v>01015026</v>
          </cell>
          <cell r="C135" t="str">
            <v>Khoa CN Thông tin</v>
          </cell>
          <cell r="D135" t="str">
            <v>Nguyễn Tiến Việt Dũng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</row>
        <row r="136">
          <cell r="B136" t="str">
            <v>01015002</v>
          </cell>
          <cell r="C136" t="str">
            <v>Khoa CN Thông tin</v>
          </cell>
          <cell r="D136" t="str">
            <v>Nguyễn Khoa</v>
          </cell>
          <cell r="E136">
            <v>1</v>
          </cell>
          <cell r="F136">
            <v>0</v>
          </cell>
          <cell r="G136">
            <v>0</v>
          </cell>
          <cell r="H136">
            <v>0</v>
          </cell>
          <cell r="I136">
            <v>1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58</v>
          </cell>
          <cell r="P136">
            <v>92</v>
          </cell>
          <cell r="Q136">
            <v>136</v>
          </cell>
          <cell r="R136">
            <v>0.7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4</v>
          </cell>
          <cell r="AH136">
            <v>5.7</v>
          </cell>
        </row>
        <row r="137">
          <cell r="B137" t="str">
            <v>01015001</v>
          </cell>
          <cell r="C137" t="str">
            <v>Khoa CN Thông tin</v>
          </cell>
          <cell r="D137" t="str">
            <v>Nguyễn Vân Giang</v>
          </cell>
          <cell r="E137">
            <v>4</v>
          </cell>
          <cell r="F137">
            <v>0</v>
          </cell>
          <cell r="G137">
            <v>0</v>
          </cell>
          <cell r="H137">
            <v>0</v>
          </cell>
          <cell r="I137">
            <v>4</v>
          </cell>
          <cell r="J137">
            <v>4</v>
          </cell>
          <cell r="K137">
            <v>0</v>
          </cell>
          <cell r="L137">
            <v>0</v>
          </cell>
          <cell r="M137">
            <v>0</v>
          </cell>
          <cell r="N137">
            <v>4</v>
          </cell>
          <cell r="O137">
            <v>69</v>
          </cell>
          <cell r="P137">
            <v>30</v>
          </cell>
          <cell r="Q137">
            <v>69</v>
          </cell>
          <cell r="R137">
            <v>1.5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4.8</v>
          </cell>
          <cell r="AG137">
            <v>14</v>
          </cell>
          <cell r="AH137">
            <v>28.3</v>
          </cell>
        </row>
        <row r="138">
          <cell r="B138" t="str">
            <v>01015023</v>
          </cell>
          <cell r="C138" t="str">
            <v>Khoa CN Thông tin</v>
          </cell>
          <cell r="D138" t="str">
            <v>Nguyễn Văn Đôn</v>
          </cell>
          <cell r="E138">
            <v>4</v>
          </cell>
          <cell r="F138">
            <v>10</v>
          </cell>
          <cell r="G138">
            <v>0</v>
          </cell>
          <cell r="H138">
            <v>0</v>
          </cell>
          <cell r="I138">
            <v>24</v>
          </cell>
          <cell r="J138">
            <v>13.599999999999998</v>
          </cell>
          <cell r="K138">
            <v>2.4</v>
          </cell>
          <cell r="L138">
            <v>0</v>
          </cell>
          <cell r="M138">
            <v>0</v>
          </cell>
          <cell r="N138">
            <v>15.999999999999998</v>
          </cell>
          <cell r="O138">
            <v>178</v>
          </cell>
          <cell r="P138">
            <v>36</v>
          </cell>
          <cell r="Q138">
            <v>106</v>
          </cell>
          <cell r="R138">
            <v>5.4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4.8</v>
          </cell>
          <cell r="AH138">
            <v>50.2</v>
          </cell>
        </row>
        <row r="139">
          <cell r="B139" t="str">
            <v>01015019</v>
          </cell>
          <cell r="C139" t="str">
            <v>Khoa CN Thông tin</v>
          </cell>
          <cell r="D139" t="str">
            <v>Trần Việt Khánh</v>
          </cell>
          <cell r="E139">
            <v>6</v>
          </cell>
          <cell r="F139">
            <v>0</v>
          </cell>
          <cell r="G139">
            <v>0</v>
          </cell>
          <cell r="H139">
            <v>0</v>
          </cell>
          <cell r="I139">
            <v>6</v>
          </cell>
          <cell r="J139">
            <v>3.2</v>
          </cell>
          <cell r="K139">
            <v>4.8000000000000007</v>
          </cell>
          <cell r="L139">
            <v>0</v>
          </cell>
          <cell r="M139">
            <v>0</v>
          </cell>
          <cell r="N139">
            <v>8</v>
          </cell>
          <cell r="O139">
            <v>150</v>
          </cell>
          <cell r="P139">
            <v>89</v>
          </cell>
          <cell r="Q139">
            <v>91</v>
          </cell>
          <cell r="R139">
            <v>7.4</v>
          </cell>
          <cell r="S139">
            <v>0</v>
          </cell>
          <cell r="T139">
            <v>123</v>
          </cell>
          <cell r="U139">
            <v>0</v>
          </cell>
          <cell r="V139">
            <v>12.3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5.2</v>
          </cell>
          <cell r="AH139">
            <v>38.9</v>
          </cell>
        </row>
        <row r="140">
          <cell r="B140" t="str">
            <v>01015013</v>
          </cell>
          <cell r="C140" t="str">
            <v>Khoa CN Thông tin</v>
          </cell>
          <cell r="D140" t="str">
            <v>Vũ Thị Thái Linh</v>
          </cell>
          <cell r="E140">
            <v>10</v>
          </cell>
          <cell r="F140">
            <v>0</v>
          </cell>
          <cell r="G140">
            <v>0</v>
          </cell>
          <cell r="H140">
            <v>0</v>
          </cell>
          <cell r="I140">
            <v>10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143</v>
          </cell>
          <cell r="P140">
            <v>168</v>
          </cell>
          <cell r="Q140">
            <v>121</v>
          </cell>
          <cell r="R140">
            <v>9.5</v>
          </cell>
          <cell r="S140">
            <v>0</v>
          </cell>
          <cell r="T140">
            <v>48</v>
          </cell>
          <cell r="U140">
            <v>0</v>
          </cell>
          <cell r="V140">
            <v>4.8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3.6</v>
          </cell>
          <cell r="AH140">
            <v>27.9</v>
          </cell>
        </row>
        <row r="141">
          <cell r="B141" t="str">
            <v>01015006</v>
          </cell>
          <cell r="C141" t="str">
            <v>Khoa CN Thông tin</v>
          </cell>
          <cell r="D141" t="str">
            <v>Nguyễn Văn Minh(TT)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69</v>
          </cell>
          <cell r="P141">
            <v>169</v>
          </cell>
          <cell r="Q141">
            <v>133</v>
          </cell>
          <cell r="R141">
            <v>5.25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2.4</v>
          </cell>
          <cell r="AH141">
            <v>7.7</v>
          </cell>
        </row>
        <row r="142">
          <cell r="B142" t="str">
            <v>01010034</v>
          </cell>
          <cell r="C142" t="str">
            <v>Khoa Khoa học cơ bản</v>
          </cell>
          <cell r="D142" t="str">
            <v>Đinh Trần Phương Thảo</v>
          </cell>
          <cell r="E142">
            <v>0</v>
          </cell>
          <cell r="F142">
            <v>2</v>
          </cell>
          <cell r="G142">
            <v>0</v>
          </cell>
          <cell r="H142">
            <v>0</v>
          </cell>
          <cell r="I142">
            <v>4</v>
          </cell>
          <cell r="J142">
            <v>2.4</v>
          </cell>
          <cell r="K142">
            <v>29.999999999999989</v>
          </cell>
          <cell r="L142">
            <v>0</v>
          </cell>
          <cell r="M142">
            <v>0</v>
          </cell>
          <cell r="N142">
            <v>32.399999999999991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1.2</v>
          </cell>
          <cell r="AG142">
            <v>0</v>
          </cell>
          <cell r="AH142">
            <v>37.6</v>
          </cell>
        </row>
        <row r="143">
          <cell r="B143" t="str">
            <v>01010009</v>
          </cell>
          <cell r="C143" t="str">
            <v>Khoa Khoa học cơ bản</v>
          </cell>
          <cell r="D143" t="str">
            <v>Lê Nguyễn Mỹ Trâm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20.399999999999995</v>
          </cell>
          <cell r="K143">
            <v>1.2</v>
          </cell>
          <cell r="L143">
            <v>0</v>
          </cell>
          <cell r="M143">
            <v>0</v>
          </cell>
          <cell r="N143">
            <v>21.599999999999994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1.2</v>
          </cell>
          <cell r="AG143">
            <v>0</v>
          </cell>
          <cell r="AH143">
            <v>22.8</v>
          </cell>
        </row>
        <row r="144">
          <cell r="B144" t="str">
            <v>01010020</v>
          </cell>
          <cell r="C144" t="str">
            <v>Khoa Khoa học cơ bản</v>
          </cell>
          <cell r="D144" t="str">
            <v>Nguyễn Thị Bảo Trân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1.2</v>
          </cell>
          <cell r="K144">
            <v>10.799999999999999</v>
          </cell>
          <cell r="L144">
            <v>0</v>
          </cell>
          <cell r="M144">
            <v>0</v>
          </cell>
          <cell r="N144">
            <v>11.999999999999998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12</v>
          </cell>
        </row>
        <row r="145">
          <cell r="B145" t="str">
            <v>01010027</v>
          </cell>
          <cell r="C145" t="str">
            <v>Khoa Khoa học cơ bản</v>
          </cell>
          <cell r="D145" t="str">
            <v>Nguyễn Thị Thanh Tú</v>
          </cell>
          <cell r="E145">
            <v>0</v>
          </cell>
          <cell r="F145">
            <v>2</v>
          </cell>
          <cell r="G145">
            <v>0</v>
          </cell>
          <cell r="H145">
            <v>0</v>
          </cell>
          <cell r="I145">
            <v>4</v>
          </cell>
          <cell r="J145">
            <v>17.999999999999996</v>
          </cell>
          <cell r="K145">
            <v>2.4</v>
          </cell>
          <cell r="L145">
            <v>0</v>
          </cell>
          <cell r="M145">
            <v>0</v>
          </cell>
          <cell r="N145">
            <v>20.399999999999995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2.4</v>
          </cell>
          <cell r="AG145">
            <v>0</v>
          </cell>
          <cell r="AH145">
            <v>26.8</v>
          </cell>
        </row>
        <row r="146">
          <cell r="B146" t="str">
            <v>01010039</v>
          </cell>
          <cell r="C146" t="str">
            <v>Khoa Khoa học cơ bản</v>
          </cell>
          <cell r="D146" t="str">
            <v>Nguyễn Thị Thu Hà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8.4</v>
          </cell>
          <cell r="L146">
            <v>0</v>
          </cell>
          <cell r="M146">
            <v>0</v>
          </cell>
          <cell r="N146">
            <v>8.4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1.2</v>
          </cell>
          <cell r="AG146">
            <v>0</v>
          </cell>
          <cell r="AH146">
            <v>9.6</v>
          </cell>
        </row>
        <row r="147">
          <cell r="B147" t="str">
            <v>01010019</v>
          </cell>
          <cell r="C147" t="str">
            <v>Khoa Khoa học cơ bản</v>
          </cell>
          <cell r="D147" t="str">
            <v>Nguyễn Thị Thu Tâm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14.399999999999997</v>
          </cell>
          <cell r="K147">
            <v>3.5999999999999996</v>
          </cell>
          <cell r="L147">
            <v>0</v>
          </cell>
          <cell r="M147">
            <v>0</v>
          </cell>
          <cell r="N147">
            <v>17.999999999999996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1.2</v>
          </cell>
          <cell r="AG147">
            <v>0</v>
          </cell>
          <cell r="AH147">
            <v>19.2</v>
          </cell>
        </row>
        <row r="148">
          <cell r="B148" t="str">
            <v>01010040</v>
          </cell>
          <cell r="C148" t="str">
            <v>Khoa Khoa học cơ bản</v>
          </cell>
          <cell r="D148" t="str">
            <v>Phạm Thị Thu Hiền</v>
          </cell>
          <cell r="E148">
            <v>0</v>
          </cell>
          <cell r="F148">
            <v>2</v>
          </cell>
          <cell r="G148">
            <v>0</v>
          </cell>
          <cell r="H148">
            <v>0</v>
          </cell>
          <cell r="I148">
            <v>4</v>
          </cell>
          <cell r="J148">
            <v>0</v>
          </cell>
          <cell r="K148">
            <v>13.199999999999998</v>
          </cell>
          <cell r="L148">
            <v>0</v>
          </cell>
          <cell r="M148">
            <v>0</v>
          </cell>
          <cell r="N148">
            <v>13.199999999999998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3.6</v>
          </cell>
          <cell r="AG148">
            <v>0</v>
          </cell>
          <cell r="AH148">
            <v>20.8</v>
          </cell>
        </row>
        <row r="149">
          <cell r="B149" t="str">
            <v>01010011</v>
          </cell>
          <cell r="C149" t="str">
            <v>Khoa Khoa học cơ bản</v>
          </cell>
          <cell r="D149" t="str">
            <v>Trần Bạch Tuyết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</row>
        <row r="150">
          <cell r="B150" t="str">
            <v>01010010</v>
          </cell>
          <cell r="C150" t="str">
            <v>Khoa Khoa học cơ bản</v>
          </cell>
          <cell r="D150" t="str">
            <v>Trương Thị Minh Hà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17.199999999999996</v>
          </cell>
          <cell r="K150">
            <v>4.8</v>
          </cell>
          <cell r="L150">
            <v>0</v>
          </cell>
          <cell r="M150">
            <v>0</v>
          </cell>
          <cell r="N150">
            <v>21.999999999999996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22</v>
          </cell>
        </row>
        <row r="151">
          <cell r="B151" t="str">
            <v>01010015</v>
          </cell>
          <cell r="C151" t="str">
            <v>Khoa Khoa học cơ bản</v>
          </cell>
          <cell r="D151" t="str">
            <v>Võ Thị Hồng Lan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1.2</v>
          </cell>
          <cell r="K151">
            <v>11.999999999999998</v>
          </cell>
          <cell r="L151">
            <v>0</v>
          </cell>
          <cell r="M151">
            <v>0</v>
          </cell>
          <cell r="N151">
            <v>13.199999999999998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1.6</v>
          </cell>
          <cell r="AG151">
            <v>0</v>
          </cell>
          <cell r="AH151">
            <v>14.8</v>
          </cell>
        </row>
        <row r="152">
          <cell r="B152" t="str">
            <v>01010035</v>
          </cell>
          <cell r="C152" t="str">
            <v>Khoa Khoa học cơ bản</v>
          </cell>
          <cell r="D152" t="str">
            <v>Võ Thị Ngọc Ngân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</row>
        <row r="153">
          <cell r="B153" t="str">
            <v>01010018</v>
          </cell>
          <cell r="C153" t="str">
            <v>Khoa Khoa học cơ bản</v>
          </cell>
          <cell r="D153" t="str">
            <v>Vương Thanh Thủy</v>
          </cell>
          <cell r="E153">
            <v>0</v>
          </cell>
          <cell r="F153">
            <v>2</v>
          </cell>
          <cell r="G153">
            <v>0</v>
          </cell>
          <cell r="H153">
            <v>0</v>
          </cell>
          <cell r="I153">
            <v>4</v>
          </cell>
          <cell r="J153">
            <v>1.2</v>
          </cell>
          <cell r="K153">
            <v>8.4</v>
          </cell>
          <cell r="L153">
            <v>0</v>
          </cell>
          <cell r="M153">
            <v>0</v>
          </cell>
          <cell r="N153">
            <v>9.6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1.2</v>
          </cell>
          <cell r="AG153">
            <v>0</v>
          </cell>
          <cell r="AH153">
            <v>14.8</v>
          </cell>
        </row>
        <row r="154">
          <cell r="B154" t="str">
            <v>01002025</v>
          </cell>
          <cell r="C154" t="str">
            <v>Khoa Khoa học cơ bản</v>
          </cell>
          <cell r="D154" t="str">
            <v>Trần Thanh Trúc</v>
          </cell>
          <cell r="E154">
            <v>0</v>
          </cell>
          <cell r="F154">
            <v>2</v>
          </cell>
          <cell r="G154">
            <v>0</v>
          </cell>
          <cell r="H154">
            <v>0</v>
          </cell>
          <cell r="I154">
            <v>4</v>
          </cell>
          <cell r="J154">
            <v>1.2</v>
          </cell>
          <cell r="K154">
            <v>14.399999999999997</v>
          </cell>
          <cell r="L154">
            <v>0</v>
          </cell>
          <cell r="M154">
            <v>0</v>
          </cell>
          <cell r="N154">
            <v>15.599999999999996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1.2</v>
          </cell>
          <cell r="AG154">
            <v>0</v>
          </cell>
          <cell r="AH154">
            <v>20.8</v>
          </cell>
        </row>
        <row r="155">
          <cell r="B155" t="str">
            <v>01010004</v>
          </cell>
          <cell r="C155" t="str">
            <v>Khoa Khoa học cơ bản</v>
          </cell>
          <cell r="D155" t="str">
            <v>Nguyễn Thị Minh Quý</v>
          </cell>
          <cell r="E155">
            <v>0</v>
          </cell>
          <cell r="F155">
            <v>9</v>
          </cell>
          <cell r="G155">
            <v>0</v>
          </cell>
          <cell r="H155">
            <v>0</v>
          </cell>
          <cell r="I155">
            <v>18</v>
          </cell>
          <cell r="J155">
            <v>8.4</v>
          </cell>
          <cell r="K155">
            <v>1.2</v>
          </cell>
          <cell r="L155">
            <v>0</v>
          </cell>
          <cell r="M155">
            <v>0</v>
          </cell>
          <cell r="N155">
            <v>9.6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6</v>
          </cell>
          <cell r="AG155">
            <v>0</v>
          </cell>
          <cell r="AH155">
            <v>33.6</v>
          </cell>
        </row>
        <row r="156">
          <cell r="B156" t="str">
            <v>01010030</v>
          </cell>
          <cell r="C156" t="str">
            <v>Khoa Khoa học cơ bản</v>
          </cell>
          <cell r="D156" t="str">
            <v>Giang Phi Hùng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</row>
        <row r="157">
          <cell r="B157" t="str">
            <v>01010051</v>
          </cell>
          <cell r="C157" t="str">
            <v>Khoa Khoa học cơ bản</v>
          </cell>
          <cell r="D157" t="str">
            <v>Lê Quang Vinh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</row>
        <row r="158">
          <cell r="B158" t="str">
            <v>01022005</v>
          </cell>
          <cell r="C158" t="str">
            <v>Khoa Khoa học cơ bản</v>
          </cell>
          <cell r="D158" t="str">
            <v>Ngô Thanh Điền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</row>
        <row r="159">
          <cell r="B159" t="str">
            <v>01010003</v>
          </cell>
          <cell r="C159" t="str">
            <v>Khoa Khoa học cơ bản</v>
          </cell>
          <cell r="D159" t="str">
            <v>Nguyễn Đức Thắng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</row>
        <row r="160">
          <cell r="B160" t="str">
            <v>01010032</v>
          </cell>
          <cell r="C160" t="str">
            <v>Khoa Khoa học cơ bản</v>
          </cell>
          <cell r="D160" t="str">
            <v>Nguyễn Mạnh Phương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</row>
        <row r="161">
          <cell r="B161" t="str">
            <v>01010022</v>
          </cell>
          <cell r="C161" t="str">
            <v>Khoa Khoa học cơ bản</v>
          </cell>
          <cell r="D161" t="str">
            <v>Nguyễn Phú Tân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</row>
        <row r="162">
          <cell r="B162" t="str">
            <v>01010021</v>
          </cell>
          <cell r="C162" t="str">
            <v>Khoa Khoa học cơ bản</v>
          </cell>
          <cell r="D162" t="str">
            <v>Lê Thái Hùng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</row>
        <row r="163">
          <cell r="B163" t="str">
            <v>01022034</v>
          </cell>
          <cell r="C163" t="str">
            <v>Khoa Khoa học cơ bản</v>
          </cell>
          <cell r="D163" t="str">
            <v>Lê Thị Phương Thúy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19.199999999999996</v>
          </cell>
          <cell r="L163">
            <v>0</v>
          </cell>
          <cell r="M163">
            <v>0</v>
          </cell>
          <cell r="N163">
            <v>19.199999999999996</v>
          </cell>
          <cell r="O163">
            <v>315</v>
          </cell>
          <cell r="P163">
            <v>93</v>
          </cell>
          <cell r="Q163">
            <v>170</v>
          </cell>
          <cell r="R163">
            <v>11.9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31.1</v>
          </cell>
        </row>
        <row r="164">
          <cell r="B164" t="str">
            <v>01004012</v>
          </cell>
          <cell r="C164" t="str">
            <v>Khoa Khoa học cơ bản</v>
          </cell>
          <cell r="D164" t="str">
            <v>Lê Văn Bình</v>
          </cell>
          <cell r="E164">
            <v>2</v>
          </cell>
          <cell r="F164">
            <v>0</v>
          </cell>
          <cell r="G164">
            <v>0</v>
          </cell>
          <cell r="H164">
            <v>0</v>
          </cell>
          <cell r="I164">
            <v>2</v>
          </cell>
          <cell r="J164">
            <v>0</v>
          </cell>
          <cell r="K164">
            <v>17.999999999999996</v>
          </cell>
          <cell r="L164">
            <v>0</v>
          </cell>
          <cell r="M164">
            <v>0</v>
          </cell>
          <cell r="N164">
            <v>17.999999999999996</v>
          </cell>
          <cell r="O164">
            <v>429</v>
          </cell>
          <cell r="P164">
            <v>0</v>
          </cell>
          <cell r="Q164">
            <v>230</v>
          </cell>
          <cell r="R164">
            <v>9.9499999999999993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30</v>
          </cell>
        </row>
        <row r="165">
          <cell r="B165" t="str">
            <v>01010025</v>
          </cell>
          <cell r="C165" t="str">
            <v>Khoa Khoa học cơ bản</v>
          </cell>
          <cell r="D165" t="str">
            <v>Nguyễn Huỳnh Mai Hạnh</v>
          </cell>
          <cell r="E165">
            <v>2</v>
          </cell>
          <cell r="F165">
            <v>0</v>
          </cell>
          <cell r="G165">
            <v>0</v>
          </cell>
          <cell r="H165">
            <v>0</v>
          </cell>
          <cell r="I165">
            <v>2</v>
          </cell>
          <cell r="J165">
            <v>11.2</v>
          </cell>
          <cell r="K165">
            <v>2.4</v>
          </cell>
          <cell r="L165">
            <v>0</v>
          </cell>
          <cell r="M165">
            <v>0</v>
          </cell>
          <cell r="N165">
            <v>13.6</v>
          </cell>
          <cell r="O165">
            <v>510</v>
          </cell>
          <cell r="P165">
            <v>356</v>
          </cell>
          <cell r="Q165">
            <v>353</v>
          </cell>
          <cell r="R165">
            <v>25.65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1.2</v>
          </cell>
          <cell r="AG165">
            <v>0</v>
          </cell>
          <cell r="AH165">
            <v>42.5</v>
          </cell>
        </row>
        <row r="166">
          <cell r="B166" t="str">
            <v>01010023</v>
          </cell>
          <cell r="C166" t="str">
            <v>Khoa Khoa học cơ bản</v>
          </cell>
          <cell r="D166" t="str">
            <v>Nguyễn Phương Hà</v>
          </cell>
          <cell r="E166">
            <v>2</v>
          </cell>
          <cell r="F166">
            <v>0</v>
          </cell>
          <cell r="G166">
            <v>0</v>
          </cell>
          <cell r="H166">
            <v>0</v>
          </cell>
          <cell r="I166">
            <v>2</v>
          </cell>
          <cell r="J166">
            <v>10.799999999999999</v>
          </cell>
          <cell r="K166">
            <v>3.5999999999999996</v>
          </cell>
          <cell r="L166">
            <v>0</v>
          </cell>
          <cell r="M166">
            <v>0</v>
          </cell>
          <cell r="N166">
            <v>14.399999999999999</v>
          </cell>
          <cell r="O166">
            <v>359</v>
          </cell>
          <cell r="P166">
            <v>0</v>
          </cell>
          <cell r="Q166">
            <v>371</v>
          </cell>
          <cell r="R166">
            <v>-0.6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1.2</v>
          </cell>
          <cell r="AG166">
            <v>0</v>
          </cell>
          <cell r="AH166">
            <v>17</v>
          </cell>
        </row>
        <row r="167">
          <cell r="B167" t="str">
            <v>01010006</v>
          </cell>
          <cell r="C167" t="str">
            <v>Khoa Khoa học cơ bản</v>
          </cell>
          <cell r="D167" t="str">
            <v>Nguyễn Thị Huyền Nga</v>
          </cell>
          <cell r="E167">
            <v>3</v>
          </cell>
          <cell r="F167">
            <v>0</v>
          </cell>
          <cell r="G167">
            <v>0</v>
          </cell>
          <cell r="H167">
            <v>0</v>
          </cell>
          <cell r="I167">
            <v>3</v>
          </cell>
          <cell r="J167">
            <v>9.6</v>
          </cell>
          <cell r="K167">
            <v>0</v>
          </cell>
          <cell r="L167">
            <v>0</v>
          </cell>
          <cell r="M167">
            <v>0</v>
          </cell>
          <cell r="N167">
            <v>9.6</v>
          </cell>
          <cell r="O167">
            <v>223</v>
          </cell>
          <cell r="P167">
            <v>805</v>
          </cell>
          <cell r="Q167">
            <v>358</v>
          </cell>
          <cell r="R167">
            <v>33.5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1.2</v>
          </cell>
          <cell r="AG167">
            <v>0</v>
          </cell>
          <cell r="AH167">
            <v>47.3</v>
          </cell>
        </row>
        <row r="168">
          <cell r="B168" t="str">
            <v>01010026</v>
          </cell>
          <cell r="C168" t="str">
            <v>Khoa Khoa học cơ bản</v>
          </cell>
          <cell r="D168" t="str">
            <v>Trịnh Khắc Vũ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8.4</v>
          </cell>
          <cell r="K168">
            <v>10.799999999999999</v>
          </cell>
          <cell r="L168">
            <v>0</v>
          </cell>
          <cell r="M168">
            <v>0</v>
          </cell>
          <cell r="N168">
            <v>19.2</v>
          </cell>
          <cell r="O168">
            <v>310</v>
          </cell>
          <cell r="P168">
            <v>970</v>
          </cell>
          <cell r="Q168">
            <v>251</v>
          </cell>
          <cell r="R168">
            <v>51.45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2.4</v>
          </cell>
          <cell r="AG168">
            <v>0</v>
          </cell>
          <cell r="AH168">
            <v>73.099999999999994</v>
          </cell>
        </row>
        <row r="169">
          <cell r="B169" t="str">
            <v>01010001</v>
          </cell>
          <cell r="C169" t="str">
            <v>Khoa Khoa học cơ bản</v>
          </cell>
          <cell r="D169" t="str">
            <v>Trần Kim Thu Liễu</v>
          </cell>
          <cell r="E169">
            <v>8</v>
          </cell>
          <cell r="F169">
            <v>0</v>
          </cell>
          <cell r="G169">
            <v>0</v>
          </cell>
          <cell r="H169">
            <v>0</v>
          </cell>
          <cell r="I169">
            <v>8</v>
          </cell>
          <cell r="J169">
            <v>3.5999999999999996</v>
          </cell>
          <cell r="K169">
            <v>3.5999999999999996</v>
          </cell>
          <cell r="L169">
            <v>0</v>
          </cell>
          <cell r="M169">
            <v>0</v>
          </cell>
          <cell r="N169">
            <v>7.1999999999999993</v>
          </cell>
          <cell r="O169">
            <v>78</v>
          </cell>
          <cell r="P169">
            <v>0</v>
          </cell>
          <cell r="Q169">
            <v>491</v>
          </cell>
          <cell r="R169">
            <v>-20.65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-5.5</v>
          </cell>
        </row>
        <row r="170">
          <cell r="B170" t="str">
            <v>01010050</v>
          </cell>
          <cell r="C170" t="str">
            <v>Khoa Khoa học cơ bản</v>
          </cell>
          <cell r="D170" t="str">
            <v>Bùi Thị Tú Uyên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164</v>
          </cell>
          <cell r="Q170">
            <v>223</v>
          </cell>
          <cell r="R170">
            <v>-2.95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-3</v>
          </cell>
        </row>
        <row r="171">
          <cell r="B171" t="str">
            <v>01010036</v>
          </cell>
          <cell r="C171" t="str">
            <v>Khoa Khoa học cơ bản</v>
          </cell>
          <cell r="D171" t="str">
            <v>Cao Đình Trung Hậu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222</v>
          </cell>
          <cell r="R171">
            <v>-11.1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-11.1</v>
          </cell>
        </row>
        <row r="172">
          <cell r="B172" t="str">
            <v>01010024</v>
          </cell>
          <cell r="C172" t="str">
            <v>Khoa Khoa học cơ bản</v>
          </cell>
          <cell r="D172" t="str">
            <v>Đặng Thị Kiến Trúc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16.799999999999997</v>
          </cell>
          <cell r="K172">
            <v>0</v>
          </cell>
          <cell r="L172">
            <v>0</v>
          </cell>
          <cell r="M172">
            <v>0</v>
          </cell>
          <cell r="N172">
            <v>16.799999999999997</v>
          </cell>
          <cell r="O172">
            <v>391</v>
          </cell>
          <cell r="P172">
            <v>603</v>
          </cell>
          <cell r="Q172">
            <v>340</v>
          </cell>
          <cell r="R172">
            <v>32.700000000000003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49.5</v>
          </cell>
        </row>
        <row r="173">
          <cell r="B173" t="str">
            <v>01010056</v>
          </cell>
          <cell r="C173" t="str">
            <v>Khoa Khoa học cơ bản</v>
          </cell>
          <cell r="D173" t="str">
            <v>Đinh Thị Thắng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197</v>
          </cell>
          <cell r="P173">
            <v>0</v>
          </cell>
          <cell r="Q173">
            <v>77</v>
          </cell>
          <cell r="R173">
            <v>6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6</v>
          </cell>
        </row>
        <row r="174">
          <cell r="B174" t="str">
            <v>01022063</v>
          </cell>
          <cell r="C174" t="str">
            <v>Khoa Khoa học cơ bản</v>
          </cell>
          <cell r="D174" t="str">
            <v>Đinh Trần Trọng Hiếu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</row>
        <row r="175">
          <cell r="B175" t="str">
            <v>01010055</v>
          </cell>
          <cell r="C175" t="str">
            <v>Khoa Khoa học cơ bản</v>
          </cell>
          <cell r="D175" t="str">
            <v>Huỳnh Thị Bích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137</v>
          </cell>
          <cell r="P175">
            <v>0</v>
          </cell>
          <cell r="Q175">
            <v>117</v>
          </cell>
          <cell r="R175">
            <v>1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1</v>
          </cell>
        </row>
        <row r="176">
          <cell r="B176" t="str">
            <v>01010012</v>
          </cell>
          <cell r="C176" t="str">
            <v>Khoa Khoa học cơ bản</v>
          </cell>
          <cell r="D176" t="str">
            <v>Nguyễn Thanh Tú</v>
          </cell>
          <cell r="E176">
            <v>10</v>
          </cell>
          <cell r="F176">
            <v>0</v>
          </cell>
          <cell r="G176">
            <v>0</v>
          </cell>
          <cell r="H176">
            <v>0</v>
          </cell>
          <cell r="I176">
            <v>10</v>
          </cell>
          <cell r="J176">
            <v>4.8</v>
          </cell>
          <cell r="K176">
            <v>2.4</v>
          </cell>
          <cell r="L176">
            <v>0</v>
          </cell>
          <cell r="M176">
            <v>0</v>
          </cell>
          <cell r="N176">
            <v>7.1999999999999993</v>
          </cell>
          <cell r="O176">
            <v>400</v>
          </cell>
          <cell r="P176">
            <v>223</v>
          </cell>
          <cell r="Q176">
            <v>297</v>
          </cell>
          <cell r="R176">
            <v>16.3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4.8</v>
          </cell>
          <cell r="AG176">
            <v>12</v>
          </cell>
          <cell r="AH176">
            <v>50.3</v>
          </cell>
        </row>
        <row r="177">
          <cell r="B177" t="str">
            <v>01010017</v>
          </cell>
          <cell r="C177" t="str">
            <v>Khoa Khoa học cơ bản</v>
          </cell>
          <cell r="D177" t="str">
            <v>Nguyễn Văn Đông</v>
          </cell>
          <cell r="E177">
            <v>4</v>
          </cell>
          <cell r="F177">
            <v>0</v>
          </cell>
          <cell r="G177">
            <v>0</v>
          </cell>
          <cell r="H177">
            <v>0</v>
          </cell>
          <cell r="I177">
            <v>4</v>
          </cell>
          <cell r="J177">
            <v>7.2</v>
          </cell>
          <cell r="K177">
            <v>2.4</v>
          </cell>
          <cell r="L177">
            <v>0</v>
          </cell>
          <cell r="M177">
            <v>0</v>
          </cell>
          <cell r="N177">
            <v>9.6</v>
          </cell>
          <cell r="O177">
            <v>253</v>
          </cell>
          <cell r="P177">
            <v>412</v>
          </cell>
          <cell r="Q177">
            <v>406</v>
          </cell>
          <cell r="R177">
            <v>12.95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26.6</v>
          </cell>
        </row>
        <row r="178">
          <cell r="B178" t="str">
            <v>01010029</v>
          </cell>
          <cell r="C178" t="str">
            <v>Khoa Khoa học cơ bản</v>
          </cell>
          <cell r="D178" t="str">
            <v>Trần Thị Ánh Tuyết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11.999999999999998</v>
          </cell>
          <cell r="L178">
            <v>0</v>
          </cell>
          <cell r="M178">
            <v>0</v>
          </cell>
          <cell r="N178">
            <v>11.999999999999998</v>
          </cell>
          <cell r="O178">
            <v>268</v>
          </cell>
          <cell r="P178">
            <v>618</v>
          </cell>
          <cell r="Q178">
            <v>264</v>
          </cell>
          <cell r="R178">
            <v>31.1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43.1</v>
          </cell>
        </row>
        <row r="179">
          <cell r="B179" t="str">
            <v>01010054</v>
          </cell>
          <cell r="C179" t="str">
            <v>Khoa Khoa học cơ bản</v>
          </cell>
          <cell r="D179" t="str">
            <v>Trần Thị Ngọc Huyền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</row>
        <row r="180">
          <cell r="B180" t="str">
            <v>01010008</v>
          </cell>
          <cell r="C180" t="str">
            <v>Khoa Khoa học cơ bản</v>
          </cell>
          <cell r="D180" t="str">
            <v>Nguyễn Quỳnh Giao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374</v>
          </cell>
          <cell r="P180">
            <v>0</v>
          </cell>
          <cell r="Q180">
            <v>74</v>
          </cell>
          <cell r="R180">
            <v>15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15</v>
          </cell>
        </row>
        <row r="181">
          <cell r="B181" t="str">
            <v>01010046</v>
          </cell>
          <cell r="C181" t="str">
            <v>Khoa Khoa học cơ bản</v>
          </cell>
          <cell r="D181" t="str">
            <v>Bùi Thị Liễu Trang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34</v>
          </cell>
          <cell r="P181">
            <v>0</v>
          </cell>
          <cell r="Q181">
            <v>95</v>
          </cell>
          <cell r="R181">
            <v>-3.05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-3.1</v>
          </cell>
        </row>
        <row r="182">
          <cell r="B182" t="str">
            <v>01010049</v>
          </cell>
          <cell r="C182" t="str">
            <v>Khoa Khoa học cơ bản</v>
          </cell>
          <cell r="D182" t="str">
            <v>Đoàn Thị Điểm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98</v>
          </cell>
          <cell r="P182">
            <v>0</v>
          </cell>
          <cell r="Q182">
            <v>98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</row>
        <row r="183">
          <cell r="B183" t="str">
            <v>01010048</v>
          </cell>
          <cell r="C183" t="str">
            <v>Khoa Khoa học cơ bản</v>
          </cell>
          <cell r="D183" t="str">
            <v>Nguyễn Thị Kim Ánh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115</v>
          </cell>
          <cell r="P183">
            <v>0</v>
          </cell>
          <cell r="Q183">
            <v>173</v>
          </cell>
          <cell r="R183">
            <v>-2.9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-2.9</v>
          </cell>
        </row>
        <row r="184">
          <cell r="B184" t="str">
            <v>01010041</v>
          </cell>
          <cell r="C184" t="str">
            <v>Khoa Khoa học cơ bản</v>
          </cell>
          <cell r="D184" t="str">
            <v>Nguyễn Thị Ngọc Tuyền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</row>
        <row r="185">
          <cell r="B185" t="str">
            <v>01010052</v>
          </cell>
          <cell r="C185" t="str">
            <v>Khoa Khoa học cơ bản</v>
          </cell>
          <cell r="D185" t="str">
            <v>Nguyễn Thị Thanh Thảo</v>
          </cell>
          <cell r="E185">
            <v>2</v>
          </cell>
          <cell r="F185">
            <v>0</v>
          </cell>
          <cell r="G185">
            <v>0</v>
          </cell>
          <cell r="H185">
            <v>0</v>
          </cell>
          <cell r="I185">
            <v>2</v>
          </cell>
          <cell r="J185">
            <v>0</v>
          </cell>
          <cell r="K185">
            <v>2.4</v>
          </cell>
          <cell r="L185">
            <v>0</v>
          </cell>
          <cell r="M185">
            <v>0</v>
          </cell>
          <cell r="N185">
            <v>2.4</v>
          </cell>
          <cell r="O185">
            <v>199</v>
          </cell>
          <cell r="P185">
            <v>384</v>
          </cell>
          <cell r="Q185">
            <v>179</v>
          </cell>
          <cell r="R185">
            <v>20.2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24.6</v>
          </cell>
        </row>
        <row r="186">
          <cell r="B186" t="str">
            <v>01023002</v>
          </cell>
          <cell r="C186" t="str">
            <v>Khoa Khoa học cơ bản</v>
          </cell>
          <cell r="D186" t="str">
            <v>Trương Thị Hồng</v>
          </cell>
          <cell r="E186">
            <v>6</v>
          </cell>
          <cell r="F186">
            <v>0</v>
          </cell>
          <cell r="G186">
            <v>0</v>
          </cell>
          <cell r="H186">
            <v>0</v>
          </cell>
          <cell r="I186">
            <v>6</v>
          </cell>
          <cell r="J186">
            <v>2.4</v>
          </cell>
          <cell r="K186">
            <v>13.199999999999998</v>
          </cell>
          <cell r="L186">
            <v>0</v>
          </cell>
          <cell r="M186">
            <v>0</v>
          </cell>
          <cell r="N186">
            <v>15.599999999999998</v>
          </cell>
          <cell r="O186">
            <v>350</v>
          </cell>
          <cell r="P186">
            <v>412</v>
          </cell>
          <cell r="Q186">
            <v>251</v>
          </cell>
          <cell r="R186">
            <v>25.55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3.6</v>
          </cell>
          <cell r="AG186">
            <v>0</v>
          </cell>
          <cell r="AH186">
            <v>50.8</v>
          </cell>
        </row>
        <row r="187">
          <cell r="B187" t="str">
            <v>01010013</v>
          </cell>
          <cell r="C187" t="str">
            <v>Khoa Khoa học cơ bản</v>
          </cell>
          <cell r="D187" t="str">
            <v>Cao Thị Nga</v>
          </cell>
          <cell r="E187">
            <v>2</v>
          </cell>
          <cell r="F187">
            <v>0</v>
          </cell>
          <cell r="G187">
            <v>0</v>
          </cell>
          <cell r="H187">
            <v>0</v>
          </cell>
          <cell r="I187">
            <v>2</v>
          </cell>
          <cell r="J187">
            <v>19.199999999999996</v>
          </cell>
          <cell r="K187">
            <v>1.2</v>
          </cell>
          <cell r="L187">
            <v>0</v>
          </cell>
          <cell r="M187">
            <v>0</v>
          </cell>
          <cell r="N187">
            <v>20.399999999999995</v>
          </cell>
          <cell r="O187">
            <v>169</v>
          </cell>
          <cell r="P187">
            <v>194</v>
          </cell>
          <cell r="Q187">
            <v>92</v>
          </cell>
          <cell r="R187">
            <v>13.55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1.2</v>
          </cell>
          <cell r="AG187">
            <v>0</v>
          </cell>
          <cell r="AH187">
            <v>37.200000000000003</v>
          </cell>
        </row>
        <row r="188">
          <cell r="B188" t="str">
            <v>01010037</v>
          </cell>
          <cell r="C188" t="str">
            <v>Khoa Khoa học cơ bản</v>
          </cell>
          <cell r="D188" t="str">
            <v>Dương Đức Kiên</v>
          </cell>
          <cell r="E188">
            <v>2</v>
          </cell>
          <cell r="F188">
            <v>0</v>
          </cell>
          <cell r="G188">
            <v>0</v>
          </cell>
          <cell r="H188">
            <v>0</v>
          </cell>
          <cell r="I188">
            <v>2</v>
          </cell>
          <cell r="J188">
            <v>8.4</v>
          </cell>
          <cell r="K188">
            <v>11.999999999999998</v>
          </cell>
          <cell r="L188">
            <v>0</v>
          </cell>
          <cell r="M188">
            <v>0</v>
          </cell>
          <cell r="N188">
            <v>20.399999999999999</v>
          </cell>
          <cell r="O188">
            <v>461</v>
          </cell>
          <cell r="P188">
            <v>350</v>
          </cell>
          <cell r="Q188">
            <v>350</v>
          </cell>
          <cell r="R188">
            <v>23.05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1.2</v>
          </cell>
          <cell r="AG188">
            <v>0</v>
          </cell>
          <cell r="AH188">
            <v>46.7</v>
          </cell>
        </row>
        <row r="189">
          <cell r="B189" t="str">
            <v>01010031</v>
          </cell>
          <cell r="C189" t="str">
            <v>Khoa Khoa học cơ bản</v>
          </cell>
          <cell r="D189" t="str">
            <v>Hà Như Mai</v>
          </cell>
          <cell r="E189">
            <v>4</v>
          </cell>
          <cell r="F189">
            <v>0</v>
          </cell>
          <cell r="G189">
            <v>0</v>
          </cell>
          <cell r="H189">
            <v>0</v>
          </cell>
          <cell r="I189">
            <v>4</v>
          </cell>
          <cell r="J189">
            <v>14.399999999999997</v>
          </cell>
          <cell r="K189">
            <v>1.2</v>
          </cell>
          <cell r="L189">
            <v>0</v>
          </cell>
          <cell r="M189">
            <v>0</v>
          </cell>
          <cell r="N189">
            <v>15.599999999999996</v>
          </cell>
          <cell r="O189">
            <v>465</v>
          </cell>
          <cell r="P189">
            <v>422</v>
          </cell>
          <cell r="Q189">
            <v>490</v>
          </cell>
          <cell r="R189">
            <v>19.850000000000001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3.6</v>
          </cell>
          <cell r="AG189">
            <v>0</v>
          </cell>
          <cell r="AH189">
            <v>43.1</v>
          </cell>
        </row>
        <row r="190">
          <cell r="B190" t="str">
            <v>01010053</v>
          </cell>
          <cell r="C190" t="str">
            <v>Khoa Khoa học cơ bản</v>
          </cell>
          <cell r="D190" t="str">
            <v>Hà Việt Hường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95</v>
          </cell>
          <cell r="P190">
            <v>98</v>
          </cell>
          <cell r="Q190">
            <v>67</v>
          </cell>
          <cell r="R190">
            <v>6.3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6.3</v>
          </cell>
        </row>
        <row r="191">
          <cell r="B191" t="str">
            <v>01010057</v>
          </cell>
          <cell r="C191" t="str">
            <v>Khoa Khoa học cơ bản</v>
          </cell>
          <cell r="D191" t="str">
            <v>Hồ Khắc Khuyên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155</v>
          </cell>
          <cell r="P191">
            <v>127</v>
          </cell>
          <cell r="Q191">
            <v>167</v>
          </cell>
          <cell r="R191">
            <v>5.75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5.8</v>
          </cell>
        </row>
        <row r="192">
          <cell r="B192" t="str">
            <v>01010016</v>
          </cell>
          <cell r="C192" t="str">
            <v>Khoa Khoa học cơ bản</v>
          </cell>
          <cell r="D192" t="str">
            <v>Nguyễn Thị Cẩm Thạch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7.2</v>
          </cell>
          <cell r="K192">
            <v>0</v>
          </cell>
          <cell r="L192">
            <v>0</v>
          </cell>
          <cell r="M192">
            <v>0</v>
          </cell>
          <cell r="N192">
            <v>7.2</v>
          </cell>
          <cell r="O192">
            <v>137</v>
          </cell>
          <cell r="P192">
            <v>137</v>
          </cell>
          <cell r="Q192">
            <v>248</v>
          </cell>
          <cell r="R192">
            <v>1.3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8.5</v>
          </cell>
        </row>
        <row r="193">
          <cell r="B193" t="str">
            <v>01010042</v>
          </cell>
          <cell r="C193" t="str">
            <v>Khoa Khoa học cơ bản</v>
          </cell>
          <cell r="D193" t="str">
            <v>Nguyễn Thị Thanh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</row>
        <row r="194">
          <cell r="B194" t="str">
            <v>01010028</v>
          </cell>
          <cell r="C194" t="str">
            <v>Khoa Khoa học cơ bản</v>
          </cell>
          <cell r="D194" t="str">
            <v>Nguyễn Thị Thủy(CB)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6</v>
          </cell>
          <cell r="K194">
            <v>9.6</v>
          </cell>
          <cell r="L194">
            <v>0</v>
          </cell>
          <cell r="M194">
            <v>0</v>
          </cell>
          <cell r="N194">
            <v>15.6</v>
          </cell>
          <cell r="O194">
            <v>320</v>
          </cell>
          <cell r="P194">
            <v>310</v>
          </cell>
          <cell r="Q194">
            <v>364</v>
          </cell>
          <cell r="R194">
            <v>13.3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1.2</v>
          </cell>
          <cell r="AG194">
            <v>0</v>
          </cell>
          <cell r="AH194">
            <v>30.1</v>
          </cell>
        </row>
        <row r="195">
          <cell r="B195" t="str">
            <v>01010033</v>
          </cell>
          <cell r="C195" t="str">
            <v>Khoa Khoa học cơ bản</v>
          </cell>
          <cell r="D195" t="str">
            <v>Nguyễn Văn Hậu</v>
          </cell>
          <cell r="E195">
            <v>4</v>
          </cell>
          <cell r="F195">
            <v>0</v>
          </cell>
          <cell r="G195">
            <v>0</v>
          </cell>
          <cell r="H195">
            <v>0</v>
          </cell>
          <cell r="I195">
            <v>4</v>
          </cell>
          <cell r="J195">
            <v>5.1999999999999993</v>
          </cell>
          <cell r="K195">
            <v>9.6</v>
          </cell>
          <cell r="L195">
            <v>0</v>
          </cell>
          <cell r="M195">
            <v>0</v>
          </cell>
          <cell r="N195">
            <v>14.799999999999999</v>
          </cell>
          <cell r="O195">
            <v>187</v>
          </cell>
          <cell r="P195">
            <v>186</v>
          </cell>
          <cell r="Q195">
            <v>325</v>
          </cell>
          <cell r="R195">
            <v>2.4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1.2</v>
          </cell>
          <cell r="AG195">
            <v>0</v>
          </cell>
          <cell r="AH195">
            <v>22.4</v>
          </cell>
        </row>
        <row r="196">
          <cell r="B196" t="str">
            <v>01010045</v>
          </cell>
          <cell r="C196" t="str">
            <v>Khoa Khoa học cơ bản</v>
          </cell>
          <cell r="D196" t="str">
            <v>Nguyễn Văn Kiên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</row>
        <row r="197">
          <cell r="B197" t="str">
            <v>01010043</v>
          </cell>
          <cell r="C197" t="str">
            <v>Khoa Khoa học cơ bản</v>
          </cell>
          <cell r="D197" t="str">
            <v>Nguyễn Văn Minh(CB)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</row>
        <row r="198">
          <cell r="B198" t="str">
            <v>01010047</v>
          </cell>
          <cell r="C198" t="str">
            <v>Khoa Khoa học cơ bản</v>
          </cell>
          <cell r="D198" t="str">
            <v>Võ Thanh Vũ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</row>
        <row r="199">
          <cell r="B199" t="str">
            <v>01010007</v>
          </cell>
          <cell r="C199" t="str">
            <v>Khoa Khoa học cơ bản</v>
          </cell>
          <cell r="D199" t="str">
            <v>Phạm Thị Thu Nga</v>
          </cell>
          <cell r="E199">
            <v>4</v>
          </cell>
          <cell r="F199">
            <v>0</v>
          </cell>
          <cell r="G199">
            <v>0</v>
          </cell>
          <cell r="H199">
            <v>0</v>
          </cell>
          <cell r="I199">
            <v>4</v>
          </cell>
          <cell r="J199">
            <v>8.4</v>
          </cell>
          <cell r="K199">
            <v>2.4</v>
          </cell>
          <cell r="L199">
            <v>0</v>
          </cell>
          <cell r="M199">
            <v>0</v>
          </cell>
          <cell r="N199">
            <v>10.8</v>
          </cell>
          <cell r="O199">
            <v>561</v>
          </cell>
          <cell r="P199">
            <v>733</v>
          </cell>
          <cell r="Q199">
            <v>436</v>
          </cell>
          <cell r="R199">
            <v>42.9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2.4</v>
          </cell>
          <cell r="AH199">
            <v>60.1</v>
          </cell>
        </row>
        <row r="200">
          <cell r="B200" t="str">
            <v>01022007</v>
          </cell>
          <cell r="C200" t="str">
            <v>Khoa Khoa học cơ bản</v>
          </cell>
          <cell r="D200" t="str">
            <v>Lê Phương Ngọc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</row>
        <row r="201">
          <cell r="B201" t="str">
            <v>01007003</v>
          </cell>
          <cell r="C201" t="str">
            <v>Khoa Khoa học cơ bản</v>
          </cell>
          <cell r="D201" t="str">
            <v>Nguyễn Thị Thảo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</row>
        <row r="202">
          <cell r="B202" t="str">
            <v>01025003</v>
          </cell>
          <cell r="C202" t="str">
            <v>Khoa Kinh tế</v>
          </cell>
          <cell r="D202" t="str">
            <v>Bùi Ánh Tuyết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</row>
        <row r="203">
          <cell r="B203" t="str">
            <v>01025011</v>
          </cell>
          <cell r="C203" t="str">
            <v>Khoa Kinh tế</v>
          </cell>
          <cell r="D203" t="str">
            <v>Đào Anh Tuấn</v>
          </cell>
          <cell r="E203">
            <v>4</v>
          </cell>
          <cell r="F203">
            <v>2</v>
          </cell>
          <cell r="G203">
            <v>0</v>
          </cell>
          <cell r="H203">
            <v>0</v>
          </cell>
          <cell r="I203">
            <v>8</v>
          </cell>
          <cell r="J203">
            <v>1.2</v>
          </cell>
          <cell r="K203">
            <v>31.199999999999989</v>
          </cell>
          <cell r="L203">
            <v>0</v>
          </cell>
          <cell r="M203">
            <v>0</v>
          </cell>
          <cell r="N203">
            <v>32.399999999999991</v>
          </cell>
          <cell r="O203">
            <v>32</v>
          </cell>
          <cell r="P203">
            <v>85</v>
          </cell>
          <cell r="Q203">
            <v>75</v>
          </cell>
          <cell r="R203">
            <v>2.1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6</v>
          </cell>
          <cell r="AG203">
            <v>0</v>
          </cell>
          <cell r="AH203">
            <v>48.5</v>
          </cell>
        </row>
        <row r="204">
          <cell r="B204" t="str">
            <v>01025008</v>
          </cell>
          <cell r="C204" t="str">
            <v>Khoa Kinh tế</v>
          </cell>
          <cell r="D204" t="str">
            <v>Lê Thị Thu Thảo</v>
          </cell>
          <cell r="E204">
            <v>2</v>
          </cell>
          <cell r="F204">
            <v>4</v>
          </cell>
          <cell r="G204">
            <v>0</v>
          </cell>
          <cell r="H204">
            <v>0</v>
          </cell>
          <cell r="I204">
            <v>10</v>
          </cell>
          <cell r="J204">
            <v>1.2</v>
          </cell>
          <cell r="K204">
            <v>26.799999999999994</v>
          </cell>
          <cell r="L204">
            <v>0</v>
          </cell>
          <cell r="M204">
            <v>0</v>
          </cell>
          <cell r="N204">
            <v>27.999999999999993</v>
          </cell>
          <cell r="O204">
            <v>24</v>
          </cell>
          <cell r="P204">
            <v>0</v>
          </cell>
          <cell r="Q204">
            <v>24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1.2</v>
          </cell>
          <cell r="AG204">
            <v>0</v>
          </cell>
          <cell r="AH204">
            <v>39.200000000000003</v>
          </cell>
        </row>
        <row r="205">
          <cell r="B205" t="str">
            <v>01025005</v>
          </cell>
          <cell r="C205" t="str">
            <v>Khoa Kinh tế</v>
          </cell>
          <cell r="D205" t="str">
            <v>Lê Xuân Thủy</v>
          </cell>
          <cell r="E205">
            <v>4</v>
          </cell>
          <cell r="F205">
            <v>0</v>
          </cell>
          <cell r="G205">
            <v>0</v>
          </cell>
          <cell r="H205">
            <v>0</v>
          </cell>
          <cell r="I205">
            <v>4</v>
          </cell>
          <cell r="J205">
            <v>2.4</v>
          </cell>
          <cell r="K205">
            <v>29.999999999999989</v>
          </cell>
          <cell r="L205">
            <v>0</v>
          </cell>
          <cell r="M205">
            <v>0</v>
          </cell>
          <cell r="N205">
            <v>32.399999999999991</v>
          </cell>
          <cell r="O205">
            <v>27</v>
          </cell>
          <cell r="P205">
            <v>14</v>
          </cell>
          <cell r="Q205">
            <v>27</v>
          </cell>
          <cell r="R205">
            <v>0.7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2.4</v>
          </cell>
          <cell r="AG205">
            <v>0</v>
          </cell>
          <cell r="AH205">
            <v>39.5</v>
          </cell>
        </row>
        <row r="206">
          <cell r="B206" t="str">
            <v>01025009</v>
          </cell>
          <cell r="C206" t="str">
            <v>Khoa Kinh tế</v>
          </cell>
          <cell r="D206" t="str">
            <v>Lữ Xuân Trang</v>
          </cell>
          <cell r="E206">
            <v>4</v>
          </cell>
          <cell r="F206">
            <v>0</v>
          </cell>
          <cell r="G206">
            <v>0</v>
          </cell>
          <cell r="H206">
            <v>0</v>
          </cell>
          <cell r="I206">
            <v>4</v>
          </cell>
          <cell r="J206">
            <v>1.2</v>
          </cell>
          <cell r="K206">
            <v>21.599999999999994</v>
          </cell>
          <cell r="L206">
            <v>0</v>
          </cell>
          <cell r="M206">
            <v>0</v>
          </cell>
          <cell r="N206">
            <v>22.799999999999994</v>
          </cell>
          <cell r="O206">
            <v>44</v>
          </cell>
          <cell r="P206">
            <v>14</v>
          </cell>
          <cell r="Q206">
            <v>44</v>
          </cell>
          <cell r="R206">
            <v>0.7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4.8</v>
          </cell>
          <cell r="AG206">
            <v>0</v>
          </cell>
          <cell r="AH206">
            <v>32.299999999999997</v>
          </cell>
        </row>
        <row r="207">
          <cell r="B207" t="str">
            <v>01025002</v>
          </cell>
          <cell r="C207" t="str">
            <v>Khoa Kinh tế</v>
          </cell>
          <cell r="D207" t="str">
            <v>Lưu Thị Thúy</v>
          </cell>
          <cell r="E207">
            <v>4</v>
          </cell>
          <cell r="F207">
            <v>0</v>
          </cell>
          <cell r="G207">
            <v>0</v>
          </cell>
          <cell r="H207">
            <v>0</v>
          </cell>
          <cell r="I207">
            <v>4</v>
          </cell>
          <cell r="J207">
            <v>2.4</v>
          </cell>
          <cell r="K207">
            <v>24.399999999999995</v>
          </cell>
          <cell r="L207">
            <v>0</v>
          </cell>
          <cell r="M207">
            <v>0</v>
          </cell>
          <cell r="N207">
            <v>26.799999999999994</v>
          </cell>
          <cell r="O207">
            <v>48</v>
          </cell>
          <cell r="P207">
            <v>0</v>
          </cell>
          <cell r="Q207">
            <v>48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1.2</v>
          </cell>
          <cell r="AG207">
            <v>0</v>
          </cell>
          <cell r="AH207">
            <v>32</v>
          </cell>
        </row>
        <row r="208">
          <cell r="B208" t="str">
            <v>01025004</v>
          </cell>
          <cell r="C208" t="str">
            <v>Khoa Kinh tế</v>
          </cell>
          <cell r="D208" t="str">
            <v>Phạm Quỳnh Như</v>
          </cell>
          <cell r="E208">
            <v>0</v>
          </cell>
          <cell r="F208">
            <v>6</v>
          </cell>
          <cell r="G208">
            <v>0</v>
          </cell>
          <cell r="H208">
            <v>0</v>
          </cell>
          <cell r="I208">
            <v>12</v>
          </cell>
          <cell r="J208">
            <v>16.799999999999997</v>
          </cell>
          <cell r="K208">
            <v>11.999999999999998</v>
          </cell>
          <cell r="L208">
            <v>0</v>
          </cell>
          <cell r="M208">
            <v>0</v>
          </cell>
          <cell r="N208">
            <v>28.799999999999997</v>
          </cell>
          <cell r="O208">
            <v>0</v>
          </cell>
          <cell r="P208">
            <v>79</v>
          </cell>
          <cell r="Q208">
            <v>0</v>
          </cell>
          <cell r="R208">
            <v>3.95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2.4</v>
          </cell>
          <cell r="AG208">
            <v>0</v>
          </cell>
          <cell r="AH208">
            <v>47.2</v>
          </cell>
        </row>
        <row r="209">
          <cell r="B209" t="str">
            <v>01025006</v>
          </cell>
          <cell r="C209" t="str">
            <v>Khoa Kinh tế</v>
          </cell>
          <cell r="D209" t="str">
            <v>Phạm Thị Gia Tâm</v>
          </cell>
          <cell r="E209">
            <v>4</v>
          </cell>
          <cell r="F209">
            <v>2</v>
          </cell>
          <cell r="G209">
            <v>0</v>
          </cell>
          <cell r="H209">
            <v>0</v>
          </cell>
          <cell r="I209">
            <v>8</v>
          </cell>
          <cell r="J209">
            <v>2.4</v>
          </cell>
          <cell r="K209">
            <v>27.599999999999991</v>
          </cell>
          <cell r="L209">
            <v>0</v>
          </cell>
          <cell r="M209">
            <v>0</v>
          </cell>
          <cell r="N209">
            <v>29.999999999999989</v>
          </cell>
          <cell r="O209">
            <v>56</v>
          </cell>
          <cell r="P209">
            <v>85</v>
          </cell>
          <cell r="Q209">
            <v>54</v>
          </cell>
          <cell r="R209">
            <v>4.3499999999999996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42.4</v>
          </cell>
        </row>
        <row r="210">
          <cell r="B210" t="str">
            <v>01025010</v>
          </cell>
          <cell r="C210" t="str">
            <v>Khoa Kinh tế</v>
          </cell>
          <cell r="D210" t="str">
            <v>Phan Thị Huyền Trang</v>
          </cell>
          <cell r="E210">
            <v>4</v>
          </cell>
          <cell r="F210">
            <v>0</v>
          </cell>
          <cell r="G210">
            <v>0</v>
          </cell>
          <cell r="H210">
            <v>0</v>
          </cell>
          <cell r="I210">
            <v>4</v>
          </cell>
          <cell r="J210">
            <v>1.2</v>
          </cell>
          <cell r="K210">
            <v>23.199999999999996</v>
          </cell>
          <cell r="L210">
            <v>0</v>
          </cell>
          <cell r="M210">
            <v>0</v>
          </cell>
          <cell r="N210">
            <v>24.399999999999995</v>
          </cell>
          <cell r="O210">
            <v>72</v>
          </cell>
          <cell r="P210">
            <v>24</v>
          </cell>
          <cell r="Q210">
            <v>74</v>
          </cell>
          <cell r="R210">
            <v>1.1000000000000001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2.4</v>
          </cell>
          <cell r="AG210">
            <v>0</v>
          </cell>
          <cell r="AH210">
            <v>31.9</v>
          </cell>
        </row>
        <row r="211">
          <cell r="B211" t="str">
            <v>01025007</v>
          </cell>
          <cell r="C211" t="str">
            <v>Khoa Kinh tế</v>
          </cell>
          <cell r="D211" t="str">
            <v>Trịnh Hoàng Hiệp</v>
          </cell>
          <cell r="E211">
            <v>2</v>
          </cell>
          <cell r="F211">
            <v>2</v>
          </cell>
          <cell r="G211">
            <v>0</v>
          </cell>
          <cell r="H211">
            <v>0</v>
          </cell>
          <cell r="I211">
            <v>6</v>
          </cell>
          <cell r="J211">
            <v>16.799999999999997</v>
          </cell>
          <cell r="K211">
            <v>2.4</v>
          </cell>
          <cell r="L211">
            <v>0</v>
          </cell>
          <cell r="M211">
            <v>0</v>
          </cell>
          <cell r="N211">
            <v>19.199999999999996</v>
          </cell>
          <cell r="O211">
            <v>14</v>
          </cell>
          <cell r="P211">
            <v>56</v>
          </cell>
          <cell r="Q211">
            <v>14</v>
          </cell>
          <cell r="R211">
            <v>2.8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2.4</v>
          </cell>
          <cell r="AG211">
            <v>8.4</v>
          </cell>
          <cell r="AH211">
            <v>38.799999999999997</v>
          </cell>
        </row>
        <row r="212">
          <cell r="B212" t="str">
            <v>01025012</v>
          </cell>
          <cell r="C212" t="str">
            <v>Khoa Kinh tế</v>
          </cell>
          <cell r="D212" t="str">
            <v>Võ Thị Kim Thư</v>
          </cell>
          <cell r="E212">
            <v>2</v>
          </cell>
          <cell r="F212">
            <v>2</v>
          </cell>
          <cell r="G212">
            <v>0</v>
          </cell>
          <cell r="H212">
            <v>0</v>
          </cell>
          <cell r="I212">
            <v>6</v>
          </cell>
          <cell r="J212">
            <v>0</v>
          </cell>
          <cell r="K212">
            <v>8.4</v>
          </cell>
          <cell r="L212">
            <v>0</v>
          </cell>
          <cell r="M212">
            <v>0</v>
          </cell>
          <cell r="N212">
            <v>8.4</v>
          </cell>
          <cell r="O212">
            <v>85</v>
          </cell>
          <cell r="P212">
            <v>32</v>
          </cell>
          <cell r="Q212">
            <v>42</v>
          </cell>
          <cell r="R212">
            <v>3.75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10.8</v>
          </cell>
          <cell r="AG212">
            <v>0</v>
          </cell>
          <cell r="AH212">
            <v>29</v>
          </cell>
        </row>
        <row r="213">
          <cell r="B213" t="str">
            <v>01025013</v>
          </cell>
          <cell r="C213" t="str">
            <v>Khoa Kinh tế</v>
          </cell>
          <cell r="D213" t="str">
            <v>Phạm Huỳnh Kim Ngân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</row>
        <row r="214">
          <cell r="B214" t="str">
            <v>01025001</v>
          </cell>
          <cell r="C214" t="str">
            <v>Khoa Kinh tế</v>
          </cell>
          <cell r="D214" t="str">
            <v>Nguyễn Trọng Nghĩa</v>
          </cell>
          <cell r="E214">
            <v>0</v>
          </cell>
          <cell r="F214">
            <v>6</v>
          </cell>
          <cell r="G214">
            <v>0</v>
          </cell>
          <cell r="H214">
            <v>0</v>
          </cell>
          <cell r="I214">
            <v>12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13</v>
          </cell>
          <cell r="Q214">
            <v>0</v>
          </cell>
          <cell r="R214">
            <v>0.65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12.7</v>
          </cell>
        </row>
        <row r="215">
          <cell r="B215" t="str">
            <v>01011009</v>
          </cell>
          <cell r="C215" t="str">
            <v>Khoa Lý luận Chính trị</v>
          </cell>
          <cell r="D215" t="str">
            <v>Đinh Thị Huyên</v>
          </cell>
          <cell r="E215">
            <v>5</v>
          </cell>
          <cell r="F215">
            <v>0</v>
          </cell>
          <cell r="G215">
            <v>0</v>
          </cell>
          <cell r="H215">
            <v>0</v>
          </cell>
          <cell r="I215">
            <v>5</v>
          </cell>
          <cell r="J215">
            <v>13.199999999999998</v>
          </cell>
          <cell r="K215">
            <v>9.6</v>
          </cell>
          <cell r="L215">
            <v>0</v>
          </cell>
          <cell r="M215">
            <v>0</v>
          </cell>
          <cell r="N215">
            <v>22.799999999999997</v>
          </cell>
          <cell r="O215">
            <v>190</v>
          </cell>
          <cell r="P215">
            <v>269</v>
          </cell>
          <cell r="Q215">
            <v>181</v>
          </cell>
          <cell r="R215">
            <v>13.9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1.2</v>
          </cell>
          <cell r="AG215">
            <v>2.4</v>
          </cell>
          <cell r="AH215">
            <v>45.3</v>
          </cell>
        </row>
        <row r="216">
          <cell r="B216" t="str">
            <v>01011008</v>
          </cell>
          <cell r="C216" t="str">
            <v>Khoa Lý luận Chính trị</v>
          </cell>
          <cell r="D216" t="str">
            <v>Đỗ Thị Thơm</v>
          </cell>
          <cell r="E216">
            <v>2</v>
          </cell>
          <cell r="F216">
            <v>0</v>
          </cell>
          <cell r="G216">
            <v>0</v>
          </cell>
          <cell r="H216">
            <v>0</v>
          </cell>
          <cell r="I216">
            <v>2</v>
          </cell>
          <cell r="J216">
            <v>9.6</v>
          </cell>
          <cell r="K216">
            <v>3.5999999999999996</v>
          </cell>
          <cell r="L216">
            <v>0</v>
          </cell>
          <cell r="M216">
            <v>0</v>
          </cell>
          <cell r="N216">
            <v>13.2</v>
          </cell>
          <cell r="O216">
            <v>227</v>
          </cell>
          <cell r="P216">
            <v>187</v>
          </cell>
          <cell r="Q216">
            <v>261</v>
          </cell>
          <cell r="R216">
            <v>7.65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13.2</v>
          </cell>
          <cell r="AH216">
            <v>36.1</v>
          </cell>
        </row>
        <row r="217">
          <cell r="B217" t="str">
            <v>01011018</v>
          </cell>
          <cell r="C217" t="str">
            <v>Khoa Lý luận Chính trị</v>
          </cell>
          <cell r="D217" t="str">
            <v>Hoàng Thị Trang</v>
          </cell>
          <cell r="E217">
            <v>2</v>
          </cell>
          <cell r="F217">
            <v>0</v>
          </cell>
          <cell r="G217">
            <v>0</v>
          </cell>
          <cell r="H217">
            <v>0</v>
          </cell>
          <cell r="I217">
            <v>2</v>
          </cell>
          <cell r="J217">
            <v>14.399999999999997</v>
          </cell>
          <cell r="K217">
            <v>19.199999999999996</v>
          </cell>
          <cell r="L217">
            <v>0</v>
          </cell>
          <cell r="M217">
            <v>0</v>
          </cell>
          <cell r="N217">
            <v>33.599999999999994</v>
          </cell>
          <cell r="O217">
            <v>172</v>
          </cell>
          <cell r="P217">
            <v>136</v>
          </cell>
          <cell r="Q217">
            <v>233</v>
          </cell>
          <cell r="R217">
            <v>3.75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2.4</v>
          </cell>
          <cell r="AG217">
            <v>0</v>
          </cell>
          <cell r="AH217">
            <v>41.8</v>
          </cell>
        </row>
        <row r="218">
          <cell r="B218" t="str">
            <v>01011001</v>
          </cell>
          <cell r="C218" t="str">
            <v>Khoa Lý luận Chính trị</v>
          </cell>
          <cell r="D218" t="str">
            <v>Nguyễn Anh Kiệt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8.4</v>
          </cell>
          <cell r="K218">
            <v>16.799999999999997</v>
          </cell>
          <cell r="L218">
            <v>0</v>
          </cell>
          <cell r="M218">
            <v>0</v>
          </cell>
          <cell r="N218">
            <v>25.199999999999996</v>
          </cell>
          <cell r="O218">
            <v>207</v>
          </cell>
          <cell r="P218">
            <v>227</v>
          </cell>
          <cell r="Q218">
            <v>191</v>
          </cell>
          <cell r="R218">
            <v>12.15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2.4</v>
          </cell>
          <cell r="AG218">
            <v>0</v>
          </cell>
          <cell r="AH218">
            <v>39.799999999999997</v>
          </cell>
        </row>
        <row r="219">
          <cell r="B219" t="str">
            <v>01011012</v>
          </cell>
          <cell r="C219" t="str">
            <v>Khoa Lý luận Chính trị</v>
          </cell>
          <cell r="D219" t="str">
            <v>Nguyễn Ngọc Quỳnh(CT)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225</v>
          </cell>
          <cell r="P219">
            <v>207</v>
          </cell>
          <cell r="Q219">
            <v>192</v>
          </cell>
          <cell r="R219">
            <v>12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1.2</v>
          </cell>
          <cell r="AG219">
            <v>12</v>
          </cell>
          <cell r="AH219">
            <v>25.2</v>
          </cell>
        </row>
        <row r="220">
          <cell r="B220" t="str">
            <v>01011016</v>
          </cell>
          <cell r="C220" t="str">
            <v>Khoa Lý luận Chính trị</v>
          </cell>
          <cell r="D220" t="str">
            <v>Đỗ Thị Ngát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3.5999999999999996</v>
          </cell>
          <cell r="K220">
            <v>17.999999999999996</v>
          </cell>
          <cell r="L220">
            <v>0</v>
          </cell>
          <cell r="M220">
            <v>0</v>
          </cell>
          <cell r="N220">
            <v>21.599999999999994</v>
          </cell>
          <cell r="O220">
            <v>343</v>
          </cell>
          <cell r="P220">
            <v>290</v>
          </cell>
          <cell r="Q220">
            <v>438</v>
          </cell>
          <cell r="R220">
            <v>9.75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2.8</v>
          </cell>
          <cell r="AG220">
            <v>0</v>
          </cell>
          <cell r="AH220">
            <v>34.200000000000003</v>
          </cell>
        </row>
        <row r="221">
          <cell r="B221" t="str">
            <v>01011013</v>
          </cell>
          <cell r="C221" t="str">
            <v>Khoa Lý luận Chính trị</v>
          </cell>
          <cell r="D221" t="str">
            <v>Lê Thị Mai Hường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7.2</v>
          </cell>
          <cell r="K221">
            <v>0</v>
          </cell>
          <cell r="L221">
            <v>0</v>
          </cell>
          <cell r="M221">
            <v>0</v>
          </cell>
          <cell r="N221">
            <v>7.2</v>
          </cell>
          <cell r="O221">
            <v>196</v>
          </cell>
          <cell r="P221">
            <v>197</v>
          </cell>
          <cell r="Q221">
            <v>186</v>
          </cell>
          <cell r="R221">
            <v>10.35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2.4</v>
          </cell>
          <cell r="AH221">
            <v>20</v>
          </cell>
        </row>
        <row r="222">
          <cell r="B222" t="str">
            <v>01011005</v>
          </cell>
          <cell r="C222" t="str">
            <v>Khoa Lý luận Chính trị</v>
          </cell>
          <cell r="D222" t="str">
            <v>Nguyễn Thị Dinh</v>
          </cell>
          <cell r="E222">
            <v>2</v>
          </cell>
          <cell r="F222">
            <v>0</v>
          </cell>
          <cell r="G222">
            <v>0</v>
          </cell>
          <cell r="H222">
            <v>0</v>
          </cell>
          <cell r="I222">
            <v>2</v>
          </cell>
          <cell r="J222">
            <v>10.799999999999999</v>
          </cell>
          <cell r="K222">
            <v>7.2</v>
          </cell>
          <cell r="L222">
            <v>0</v>
          </cell>
          <cell r="M222">
            <v>0</v>
          </cell>
          <cell r="N222">
            <v>18</v>
          </cell>
          <cell r="O222">
            <v>234</v>
          </cell>
          <cell r="P222">
            <v>468</v>
          </cell>
          <cell r="Q222">
            <v>338</v>
          </cell>
          <cell r="R222">
            <v>18.2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38.200000000000003</v>
          </cell>
        </row>
        <row r="223">
          <cell r="B223" t="str">
            <v>01011006</v>
          </cell>
          <cell r="C223" t="str">
            <v>Khoa Lý luận Chính trị</v>
          </cell>
          <cell r="D223" t="str">
            <v>Phạm Thị Vinh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10.799999999999999</v>
          </cell>
          <cell r="K223">
            <v>10.799999999999999</v>
          </cell>
          <cell r="L223">
            <v>0</v>
          </cell>
          <cell r="M223">
            <v>0</v>
          </cell>
          <cell r="N223">
            <v>21.599999999999998</v>
          </cell>
          <cell r="O223">
            <v>231</v>
          </cell>
          <cell r="P223">
            <v>231</v>
          </cell>
          <cell r="Q223">
            <v>255</v>
          </cell>
          <cell r="R223">
            <v>10.35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2.4</v>
          </cell>
          <cell r="AG223">
            <v>0</v>
          </cell>
          <cell r="AH223">
            <v>34.4</v>
          </cell>
        </row>
        <row r="224">
          <cell r="B224" t="str">
            <v>01011002</v>
          </cell>
          <cell r="C224" t="str">
            <v>Khoa Lý luận Chính trị</v>
          </cell>
          <cell r="D224" t="str">
            <v>Lê Thị Hồng Vân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231</v>
          </cell>
          <cell r="P224">
            <v>90</v>
          </cell>
          <cell r="Q224">
            <v>76</v>
          </cell>
          <cell r="R224">
            <v>12.25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5.2</v>
          </cell>
          <cell r="AH224">
            <v>17.5</v>
          </cell>
        </row>
        <row r="225">
          <cell r="B225" t="str">
            <v>01011011</v>
          </cell>
          <cell r="C225" t="str">
            <v>Khoa Lý luận Chính trị</v>
          </cell>
          <cell r="D225" t="str">
            <v>Bùi Thành Dũng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2.4</v>
          </cell>
          <cell r="K225">
            <v>7.2</v>
          </cell>
          <cell r="L225">
            <v>0</v>
          </cell>
          <cell r="M225">
            <v>0</v>
          </cell>
          <cell r="N225">
            <v>9.6</v>
          </cell>
          <cell r="O225">
            <v>294</v>
          </cell>
          <cell r="P225">
            <v>283</v>
          </cell>
          <cell r="Q225">
            <v>257</v>
          </cell>
          <cell r="R225">
            <v>16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2.4</v>
          </cell>
          <cell r="AH225">
            <v>28</v>
          </cell>
        </row>
        <row r="226">
          <cell r="B226" t="str">
            <v>01011003</v>
          </cell>
          <cell r="C226" t="str">
            <v>Khoa Lý luận Chính trị</v>
          </cell>
          <cell r="D226" t="str">
            <v>Nguyễn Thị Mai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</row>
        <row r="227">
          <cell r="B227" t="str">
            <v>01011010</v>
          </cell>
          <cell r="C227" t="str">
            <v>Khoa Lý luận Chính trị</v>
          </cell>
          <cell r="D227" t="str">
            <v>Phan Thị Thùy Trang</v>
          </cell>
          <cell r="E227">
            <v>4</v>
          </cell>
          <cell r="F227">
            <v>0</v>
          </cell>
          <cell r="G227">
            <v>0</v>
          </cell>
          <cell r="H227">
            <v>0</v>
          </cell>
          <cell r="I227">
            <v>4</v>
          </cell>
          <cell r="J227">
            <v>8.4</v>
          </cell>
          <cell r="K227">
            <v>1.2</v>
          </cell>
          <cell r="L227">
            <v>0</v>
          </cell>
          <cell r="M227">
            <v>0</v>
          </cell>
          <cell r="N227">
            <v>9.6</v>
          </cell>
          <cell r="O227">
            <v>186</v>
          </cell>
          <cell r="P227">
            <v>230</v>
          </cell>
          <cell r="Q227">
            <v>248</v>
          </cell>
          <cell r="R227">
            <v>8.4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3.6</v>
          </cell>
          <cell r="AG227">
            <v>1.2</v>
          </cell>
          <cell r="AH227">
            <v>26.8</v>
          </cell>
        </row>
        <row r="228">
          <cell r="B228" t="str">
            <v>01010005</v>
          </cell>
          <cell r="C228" t="str">
            <v>Khoa Lý luận Chính trị</v>
          </cell>
          <cell r="D228" t="str">
            <v>Đặng Thị Nhật Minh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17.999999999999996</v>
          </cell>
          <cell r="K228">
            <v>2.4</v>
          </cell>
          <cell r="L228">
            <v>0</v>
          </cell>
          <cell r="M228">
            <v>0</v>
          </cell>
          <cell r="N228">
            <v>20.399999999999995</v>
          </cell>
          <cell r="O228">
            <v>294</v>
          </cell>
          <cell r="P228">
            <v>294</v>
          </cell>
          <cell r="Q228">
            <v>262</v>
          </cell>
          <cell r="R228">
            <v>16.3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1.2</v>
          </cell>
          <cell r="AG228">
            <v>20.8</v>
          </cell>
          <cell r="AH228">
            <v>58.7</v>
          </cell>
        </row>
        <row r="229">
          <cell r="B229" t="str">
            <v>01011007</v>
          </cell>
          <cell r="C229" t="str">
            <v>Khoa Lý luận Chính trị</v>
          </cell>
          <cell r="D229" t="str">
            <v>Cao Thị Hồng Thắm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16.799999999999997</v>
          </cell>
          <cell r="K229">
            <v>8.4</v>
          </cell>
          <cell r="L229">
            <v>0</v>
          </cell>
          <cell r="M229">
            <v>0</v>
          </cell>
          <cell r="N229">
            <v>25.199999999999996</v>
          </cell>
          <cell r="O229">
            <v>365</v>
          </cell>
          <cell r="P229">
            <v>231</v>
          </cell>
          <cell r="Q229">
            <v>277</v>
          </cell>
          <cell r="R229">
            <v>15.95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3.6</v>
          </cell>
          <cell r="AG229">
            <v>0</v>
          </cell>
          <cell r="AH229">
            <v>44.8</v>
          </cell>
        </row>
        <row r="230">
          <cell r="B230" t="str">
            <v>01011004</v>
          </cell>
          <cell r="C230" t="str">
            <v>Khoa Lý luận Chính trị</v>
          </cell>
          <cell r="D230" t="str">
            <v>Lương Thị Thanh Hà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</row>
        <row r="231">
          <cell r="B231" t="str">
            <v>01011015</v>
          </cell>
          <cell r="C231" t="str">
            <v>Khoa Lý luận Chính trị</v>
          </cell>
          <cell r="D231" t="str">
            <v>Trần Thị Hồng Thu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20.399999999999995</v>
          </cell>
          <cell r="K231">
            <v>6</v>
          </cell>
          <cell r="L231">
            <v>0</v>
          </cell>
          <cell r="M231">
            <v>0</v>
          </cell>
          <cell r="N231">
            <v>26.399999999999995</v>
          </cell>
          <cell r="O231">
            <v>358</v>
          </cell>
          <cell r="P231">
            <v>402</v>
          </cell>
          <cell r="Q231">
            <v>289</v>
          </cell>
          <cell r="R231">
            <v>23.55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1.2</v>
          </cell>
          <cell r="AG231">
            <v>0</v>
          </cell>
          <cell r="AH231">
            <v>51.2</v>
          </cell>
        </row>
        <row r="232">
          <cell r="B232" t="str">
            <v>01011014</v>
          </cell>
          <cell r="C232" t="str">
            <v>Khoa Lý luận Chính trị</v>
          </cell>
          <cell r="D232" t="str">
            <v>Trần Văn Lượng</v>
          </cell>
          <cell r="E232">
            <v>2</v>
          </cell>
          <cell r="F232">
            <v>0</v>
          </cell>
          <cell r="G232">
            <v>0</v>
          </cell>
          <cell r="H232">
            <v>0</v>
          </cell>
          <cell r="I232">
            <v>2</v>
          </cell>
          <cell r="J232">
            <v>3.5999999999999996</v>
          </cell>
          <cell r="K232">
            <v>19.199999999999996</v>
          </cell>
          <cell r="L232">
            <v>0</v>
          </cell>
          <cell r="M232">
            <v>0</v>
          </cell>
          <cell r="N232">
            <v>22.799999999999997</v>
          </cell>
          <cell r="O232">
            <v>283</v>
          </cell>
          <cell r="P232">
            <v>294</v>
          </cell>
          <cell r="Q232">
            <v>352</v>
          </cell>
          <cell r="R232">
            <v>11.25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1.2</v>
          </cell>
          <cell r="AG232">
            <v>0</v>
          </cell>
          <cell r="AH232">
            <v>37.299999999999997</v>
          </cell>
        </row>
        <row r="233">
          <cell r="B233" t="str">
            <v>01011017</v>
          </cell>
          <cell r="C233" t="str">
            <v>Khoa Lý luận Chính trị</v>
          </cell>
          <cell r="D233" t="str">
            <v>Sỹ Thị Chung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</row>
        <row r="234">
          <cell r="B234" t="str">
            <v>01009026</v>
          </cell>
          <cell r="C234" t="str">
            <v>Phòng CTCT-HSSV</v>
          </cell>
          <cell r="D234" t="str">
            <v>Bùi Đức Phước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</row>
        <row r="235">
          <cell r="B235" t="str">
            <v>01009013</v>
          </cell>
          <cell r="C235" t="str">
            <v>Phòng CTCT-HSSV</v>
          </cell>
          <cell r="D235" t="str">
            <v>Bùi Hiền Lương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</row>
        <row r="236">
          <cell r="B236" t="str">
            <v>01009014</v>
          </cell>
          <cell r="C236" t="str">
            <v>Phòng CTCT-HSSV</v>
          </cell>
          <cell r="D236" t="str">
            <v>Bùi Thị Dương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</row>
        <row r="237">
          <cell r="B237" t="str">
            <v>01009005</v>
          </cell>
          <cell r="C237" t="str">
            <v>Phòng CTCT-HSSV</v>
          </cell>
          <cell r="D237" t="str">
            <v>Hà Nhật Thanh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</row>
        <row r="238">
          <cell r="B238" t="str">
            <v>01009019</v>
          </cell>
          <cell r="C238" t="str">
            <v>Phòng CTCT-HSSV</v>
          </cell>
          <cell r="D238" t="str">
            <v>Huỳnh Văn Hiếu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</row>
        <row r="239">
          <cell r="B239" t="str">
            <v>01009012</v>
          </cell>
          <cell r="C239" t="str">
            <v>Phòng CTCT-HSSV</v>
          </cell>
          <cell r="D239" t="str">
            <v>Lê Thị Nữ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</row>
        <row r="240">
          <cell r="B240" t="str">
            <v>01009006</v>
          </cell>
          <cell r="C240" t="str">
            <v>Phòng CTCT-HSSV</v>
          </cell>
          <cell r="D240" t="str">
            <v>Nguyễn Ngọc Hiệp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</row>
        <row r="241">
          <cell r="B241" t="str">
            <v>01009008</v>
          </cell>
          <cell r="C241" t="str">
            <v>Phòng CTCT-HSSV</v>
          </cell>
          <cell r="D241" t="str">
            <v>Nguyễn Tất Thắng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</row>
        <row r="242">
          <cell r="B242" t="str">
            <v>01009018</v>
          </cell>
          <cell r="C242" t="str">
            <v>Phòng CTCT-HSSV</v>
          </cell>
          <cell r="D242" t="str">
            <v>Nguyễn Thị Kim Anh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</row>
        <row r="243">
          <cell r="B243" t="str">
            <v>01018006</v>
          </cell>
          <cell r="C243" t="str">
            <v>Phòng CTCT-HSSV</v>
          </cell>
          <cell r="D243" t="str">
            <v>Nguyễn Thị Nhung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</row>
        <row r="244">
          <cell r="B244" t="str">
            <v>01002008</v>
          </cell>
          <cell r="C244" t="str">
            <v>Phòng CTCT-HSSV</v>
          </cell>
          <cell r="D244" t="str">
            <v>Nguyễn Trung Dũng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</row>
        <row r="245">
          <cell r="B245" t="str">
            <v>01009010</v>
          </cell>
          <cell r="C245" t="str">
            <v>Phòng CTCT-HSSV</v>
          </cell>
          <cell r="D245" t="str">
            <v>Phạm Thị Lê Chi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</row>
        <row r="246">
          <cell r="B246" t="str">
            <v>01009007</v>
          </cell>
          <cell r="C246" t="str">
            <v>Phòng CTCT-HSSV</v>
          </cell>
          <cell r="D246" t="str">
            <v>Phan Đức Long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</row>
        <row r="247">
          <cell r="B247" t="str">
            <v>01002003</v>
          </cell>
          <cell r="C247" t="str">
            <v>Phòng CTCT-HSSV</v>
          </cell>
          <cell r="D247" t="str">
            <v>Trần Văn Lý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</row>
        <row r="248">
          <cell r="B248" t="str">
            <v>01009015</v>
          </cell>
          <cell r="C248" t="str">
            <v>Phòng CTCT-HSSV</v>
          </cell>
          <cell r="D248" t="str">
            <v>Trịnh Tuấn Vũ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</row>
        <row r="249">
          <cell r="B249" t="str">
            <v>01007001</v>
          </cell>
          <cell r="C249" t="str">
            <v>Phòng CTCT-HSSV</v>
          </cell>
          <cell r="D249" t="str">
            <v>Hồ Minh Lợi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</row>
        <row r="250">
          <cell r="B250" t="str">
            <v>01009002</v>
          </cell>
          <cell r="C250" t="str">
            <v>Phòng CTCT-HSSV</v>
          </cell>
          <cell r="D250" t="str">
            <v>Hoàng Ngọc Cảnh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</row>
        <row r="251">
          <cell r="B251" t="str">
            <v>01003004</v>
          </cell>
          <cell r="C251" t="str">
            <v>Phòng KH-TC</v>
          </cell>
          <cell r="D251" t="str">
            <v>Đỗ Thị Ngọc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</row>
        <row r="252">
          <cell r="B252" t="str">
            <v>01003009</v>
          </cell>
          <cell r="C252" t="str">
            <v>Phòng KH-TC</v>
          </cell>
          <cell r="D252" t="str">
            <v>Hồng Mộng Tuyết Dung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</row>
        <row r="253">
          <cell r="B253" t="str">
            <v>01003012</v>
          </cell>
          <cell r="C253" t="str">
            <v>Phòng KH-TC</v>
          </cell>
          <cell r="D253" t="str">
            <v>Lê Hữu Nhân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</row>
        <row r="254">
          <cell r="B254" t="str">
            <v>01003007</v>
          </cell>
          <cell r="C254" t="str">
            <v>Phòng KH-TC</v>
          </cell>
          <cell r="D254" t="str">
            <v>Nguyễn Thị Hồng Thắm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</row>
        <row r="255">
          <cell r="B255" t="str">
            <v>01003011</v>
          </cell>
          <cell r="C255" t="str">
            <v>Phòng KH-TC</v>
          </cell>
          <cell r="D255" t="str">
            <v>Nguyễn Thị Thu Hà(TC)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</row>
        <row r="256">
          <cell r="B256" t="str">
            <v>01003006</v>
          </cell>
          <cell r="C256" t="str">
            <v>Phòng KH-TC</v>
          </cell>
          <cell r="D256" t="str">
            <v>Phạm Lê Đông Hưng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</row>
        <row r="257">
          <cell r="B257" t="str">
            <v>01003005</v>
          </cell>
          <cell r="C257" t="str">
            <v>Phòng KH-TC</v>
          </cell>
          <cell r="D257" t="str">
            <v>Trần Thị Minh Thoa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</row>
        <row r="258">
          <cell r="B258" t="str">
            <v>01003008</v>
          </cell>
          <cell r="C258" t="str">
            <v>Phòng KH-TC</v>
          </cell>
          <cell r="D258" t="str">
            <v>Trần Thị Thảo Vân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</row>
        <row r="259">
          <cell r="B259" t="str">
            <v>01003002</v>
          </cell>
          <cell r="C259" t="str">
            <v>Phòng KH-TC</v>
          </cell>
          <cell r="D259" t="str">
            <v>Nguyễn Thị Kim Dung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</row>
        <row r="260">
          <cell r="B260" t="str">
            <v>01002024</v>
          </cell>
          <cell r="C260" t="str">
            <v>Phòng KH-TC</v>
          </cell>
          <cell r="D260" t="str">
            <v>Nguyễn Kính</v>
          </cell>
          <cell r="E260">
            <v>0</v>
          </cell>
          <cell r="F260">
            <v>2</v>
          </cell>
          <cell r="G260">
            <v>0</v>
          </cell>
          <cell r="H260">
            <v>0</v>
          </cell>
          <cell r="I260">
            <v>4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4</v>
          </cell>
        </row>
        <row r="261">
          <cell r="B261" t="str">
            <v>01006003</v>
          </cell>
          <cell r="C261" t="str">
            <v>Phòng KT&amp;ĐBCL</v>
          </cell>
          <cell r="D261" t="str">
            <v>Nguyễn Thanh Sơn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</row>
        <row r="262">
          <cell r="B262" t="str">
            <v>01006004</v>
          </cell>
          <cell r="C262" t="str">
            <v>Phòng KT&amp;ĐBCL</v>
          </cell>
          <cell r="D262" t="str">
            <v>Nguyễn Văn Sơn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1.2</v>
          </cell>
          <cell r="L262">
            <v>0</v>
          </cell>
          <cell r="M262">
            <v>0</v>
          </cell>
          <cell r="N262">
            <v>1.2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1.2</v>
          </cell>
        </row>
        <row r="263">
          <cell r="B263" t="str">
            <v>01006006</v>
          </cell>
          <cell r="C263" t="str">
            <v>Phòng KT&amp;ĐBCL</v>
          </cell>
          <cell r="D263" t="str">
            <v>Nguyễn Yến Nhi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</row>
        <row r="264">
          <cell r="B264" t="str">
            <v>01006007</v>
          </cell>
          <cell r="C264" t="str">
            <v>Phòng KT&amp;ĐBCL</v>
          </cell>
          <cell r="D264" t="str">
            <v>Vũ Thị Thu Thủy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</row>
        <row r="265">
          <cell r="B265" t="str">
            <v>01009009</v>
          </cell>
          <cell r="C265" t="str">
            <v>Phòng KT&amp;ĐBCL</v>
          </cell>
          <cell r="D265" t="str">
            <v>Nguyễn Chí Nhân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3.6</v>
          </cell>
          <cell r="AH265">
            <v>3.6</v>
          </cell>
        </row>
        <row r="266">
          <cell r="B266" t="str">
            <v>01006002</v>
          </cell>
          <cell r="C266" t="str">
            <v>Phòng KT&amp;ĐBCL</v>
          </cell>
          <cell r="D266" t="str">
            <v>Võ Thị Anh Đào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</row>
        <row r="267">
          <cell r="B267" t="str">
            <v>01006001</v>
          </cell>
          <cell r="C267" t="str">
            <v>Phòng KT&amp;ĐBCL</v>
          </cell>
          <cell r="D267" t="str">
            <v>Hà Phước Tuấn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</row>
        <row r="268">
          <cell r="B268" t="str">
            <v>01005003</v>
          </cell>
          <cell r="C268" t="str">
            <v>Phòng QLKH-HTQT</v>
          </cell>
          <cell r="D268" t="str">
            <v>Lê Tiến Dũng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</row>
        <row r="269">
          <cell r="B269" t="str">
            <v>01005008</v>
          </cell>
          <cell r="C269" t="str">
            <v>Phòng QLKH-HTQT</v>
          </cell>
          <cell r="D269" t="str">
            <v>Trần Nhật Minh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</row>
        <row r="270">
          <cell r="B270" t="str">
            <v>01005001</v>
          </cell>
          <cell r="C270" t="str">
            <v>Phòng QLKH-HTQT</v>
          </cell>
          <cell r="D270" t="str">
            <v>Nguyễn Ngọc Trang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48</v>
          </cell>
          <cell r="T270">
            <v>0</v>
          </cell>
          <cell r="U270">
            <v>48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</row>
        <row r="271">
          <cell r="B271" t="str">
            <v>01008013</v>
          </cell>
          <cell r="C271" t="str">
            <v>Phòng QT-DV</v>
          </cell>
          <cell r="D271" t="str">
            <v>Đào Thị Phú Xuyên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</row>
        <row r="272">
          <cell r="B272" t="str">
            <v>01008031</v>
          </cell>
          <cell r="C272" t="str">
            <v>Phòng QT-DV</v>
          </cell>
          <cell r="D272" t="str">
            <v>Đỗ Thị Bích Thủy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</row>
        <row r="273">
          <cell r="B273" t="str">
            <v>01008037</v>
          </cell>
          <cell r="C273" t="str">
            <v>Phòng QT-DV</v>
          </cell>
          <cell r="D273" t="str">
            <v>Đỗ Thị Hồng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</row>
        <row r="274">
          <cell r="B274" t="str">
            <v>01008020</v>
          </cell>
          <cell r="C274" t="str">
            <v>Phòng QT-DV</v>
          </cell>
          <cell r="D274" t="str">
            <v>Đỗ Thị Kim Hoa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</row>
        <row r="275">
          <cell r="B275" t="str">
            <v>01008007</v>
          </cell>
          <cell r="C275" t="str">
            <v>Phòng QT-DV</v>
          </cell>
          <cell r="D275" t="str">
            <v>Đỗ Văn Trong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</row>
        <row r="276">
          <cell r="B276" t="str">
            <v>01017007</v>
          </cell>
          <cell r="C276" t="str">
            <v>Phòng QT-DV</v>
          </cell>
          <cell r="D276" t="str">
            <v>Dương Đức Thịnh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</row>
        <row r="277">
          <cell r="B277" t="str">
            <v>01008009</v>
          </cell>
          <cell r="C277" t="str">
            <v>Phòng QT-DV</v>
          </cell>
          <cell r="D277" t="str">
            <v>Dương Thị Thủy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</row>
        <row r="278">
          <cell r="B278" t="str">
            <v>01008008</v>
          </cell>
          <cell r="C278" t="str">
            <v>Phòng QT-DV</v>
          </cell>
          <cell r="D278" t="str">
            <v>Giáp Văn Thịnh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</row>
        <row r="279">
          <cell r="B279" t="str">
            <v>01008033</v>
          </cell>
          <cell r="C279" t="str">
            <v>Phòng QT-DV</v>
          </cell>
          <cell r="D279" t="str">
            <v>Huỳnh Bá Triết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</row>
        <row r="280">
          <cell r="B280" t="str">
            <v>01008014</v>
          </cell>
          <cell r="C280" t="str">
            <v>Phòng QT-DV</v>
          </cell>
          <cell r="D280" t="str">
            <v>Huỳnh Thị Thu Hương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</row>
        <row r="281">
          <cell r="B281" t="str">
            <v>01008026</v>
          </cell>
          <cell r="C281" t="str">
            <v>Phòng QT-DV</v>
          </cell>
          <cell r="D281" t="str">
            <v>Huỳnh Thị Thu Nga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</row>
        <row r="282">
          <cell r="B282" t="str">
            <v>01008023</v>
          </cell>
          <cell r="C282" t="str">
            <v>Phòng QT-DV</v>
          </cell>
          <cell r="D282" t="str">
            <v>Lê Cảnh Thắng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</row>
        <row r="283">
          <cell r="B283" t="str">
            <v>01008005</v>
          </cell>
          <cell r="C283" t="str">
            <v>Phòng QT-DV</v>
          </cell>
          <cell r="D283" t="str">
            <v>Lê Hồng Anh Tuấn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</row>
        <row r="284">
          <cell r="B284" t="str">
            <v>01008036</v>
          </cell>
          <cell r="C284" t="str">
            <v>Phòng QT-DV</v>
          </cell>
          <cell r="D284" t="str">
            <v>Lê Thị Nhung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</row>
        <row r="285">
          <cell r="B285" t="str">
            <v>01008030</v>
          </cell>
          <cell r="C285" t="str">
            <v>Phòng QT-DV</v>
          </cell>
          <cell r="D285" t="str">
            <v>Lê Thị Thiện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</row>
        <row r="286">
          <cell r="B286" t="str">
            <v>01008035</v>
          </cell>
          <cell r="C286" t="str">
            <v>Phòng QT-DV</v>
          </cell>
          <cell r="D286" t="str">
            <v>Lê Văn Sơn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</row>
        <row r="287">
          <cell r="B287" t="str">
            <v>01007004</v>
          </cell>
          <cell r="C287" t="str">
            <v>Phòng QT-DV</v>
          </cell>
          <cell r="D287" t="str">
            <v>Mai Thu Hương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</row>
        <row r="288">
          <cell r="B288" t="str">
            <v>01008027</v>
          </cell>
          <cell r="C288" t="str">
            <v>Phòng QT-DV</v>
          </cell>
          <cell r="D288" t="str">
            <v>Nguyễn Lang Nguyên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</row>
        <row r="289">
          <cell r="B289" t="str">
            <v>01008025</v>
          </cell>
          <cell r="C289" t="str">
            <v>Phòng QT-DV</v>
          </cell>
          <cell r="D289" t="str">
            <v>Nguyễn Lê Hồng Điệp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</row>
        <row r="290">
          <cell r="B290" t="str">
            <v>01008018</v>
          </cell>
          <cell r="C290" t="str">
            <v>Phòng QT-DV</v>
          </cell>
          <cell r="D290" t="str">
            <v>Nguyễn Thị Thu Trang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</row>
        <row r="291">
          <cell r="B291" t="str">
            <v>01008029</v>
          </cell>
          <cell r="C291" t="str">
            <v>Phòng QT-DV</v>
          </cell>
          <cell r="D291" t="str">
            <v>Nguyễn Thị Tuyết(DV)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</row>
        <row r="292">
          <cell r="B292" t="str">
            <v>01008004</v>
          </cell>
          <cell r="C292" t="str">
            <v>Phòng QT-DV</v>
          </cell>
          <cell r="D292" t="str">
            <v>Nguyễn Trọng Phú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</row>
        <row r="293">
          <cell r="B293" t="str">
            <v>01017008</v>
          </cell>
          <cell r="C293" t="str">
            <v>Phòng QT-DV</v>
          </cell>
          <cell r="D293" t="str">
            <v>Nguyễn Xuân Lợi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</row>
        <row r="294">
          <cell r="B294" t="str">
            <v>01017009</v>
          </cell>
          <cell r="C294" t="str">
            <v>Phòng QT-DV</v>
          </cell>
          <cell r="D294" t="str">
            <v>Ninh Đỗ Hiệp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</row>
        <row r="295">
          <cell r="B295" t="str">
            <v>01008019</v>
          </cell>
          <cell r="C295" t="str">
            <v>Phòng QT-DV</v>
          </cell>
          <cell r="D295" t="str">
            <v>Phạm Thị Lý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</row>
        <row r="296">
          <cell r="B296" t="str">
            <v>01008012</v>
          </cell>
          <cell r="C296" t="str">
            <v>Phòng QT-DV</v>
          </cell>
          <cell r="D296" t="str">
            <v>Tạ Quốc Tấn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</row>
        <row r="297">
          <cell r="B297" t="str">
            <v>01008024</v>
          </cell>
          <cell r="C297" t="str">
            <v>Phòng QT-DV</v>
          </cell>
          <cell r="D297" t="str">
            <v>Thân Thị Quyết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</row>
        <row r="298">
          <cell r="B298" t="str">
            <v>01008016</v>
          </cell>
          <cell r="C298" t="str">
            <v>Phòng QT-DV</v>
          </cell>
          <cell r="D298" t="str">
            <v>Thi Thị Phím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</row>
        <row r="299">
          <cell r="B299" t="str">
            <v>01008032</v>
          </cell>
          <cell r="C299" t="str">
            <v>Phòng QT-DV</v>
          </cell>
          <cell r="D299" t="str">
            <v>Trần Thanh Quí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</row>
        <row r="300">
          <cell r="B300" t="str">
            <v>01008015</v>
          </cell>
          <cell r="C300" t="str">
            <v>Phòng QT-DV</v>
          </cell>
          <cell r="D300" t="str">
            <v>Trần Thị Kim Loan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</row>
        <row r="301">
          <cell r="B301" t="str">
            <v>01008021</v>
          </cell>
          <cell r="C301" t="str">
            <v>Phòng QT-DV</v>
          </cell>
          <cell r="D301" t="str">
            <v>Trần Thị Thu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</row>
        <row r="302">
          <cell r="B302" t="str">
            <v>01008017</v>
          </cell>
          <cell r="C302" t="str">
            <v>Phòng QT-DV</v>
          </cell>
          <cell r="D302" t="str">
            <v>Trang Thị Minh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</row>
        <row r="303">
          <cell r="B303" t="str">
            <v>01008003</v>
          </cell>
          <cell r="C303" t="str">
            <v>Phòng QT-DV</v>
          </cell>
          <cell r="D303" t="str">
            <v>Văn Thị Lệ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</row>
        <row r="304">
          <cell r="B304" t="str">
            <v>01008034</v>
          </cell>
          <cell r="C304" t="str">
            <v>Phòng QT-DV</v>
          </cell>
          <cell r="D304" t="str">
            <v>Võ Tấn Kiệt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</row>
        <row r="305">
          <cell r="B305" t="str">
            <v>01008006</v>
          </cell>
          <cell r="C305" t="str">
            <v>Phòng QT-DV</v>
          </cell>
          <cell r="D305" t="str">
            <v>Vũ Ngọc Quang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</row>
        <row r="306">
          <cell r="B306" t="str">
            <v>01008001</v>
          </cell>
          <cell r="C306" t="str">
            <v>Phòng QT-DV</v>
          </cell>
          <cell r="D306" t="str">
            <v>Nguyễn Văn Lâm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</row>
        <row r="307">
          <cell r="B307" t="str">
            <v>01008002</v>
          </cell>
          <cell r="C307" t="str">
            <v>Phòng QT-DV</v>
          </cell>
          <cell r="D307" t="str">
            <v>Nguyễn Văn Thành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52</v>
          </cell>
          <cell r="T307">
            <v>0</v>
          </cell>
          <cell r="U307">
            <v>52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</row>
        <row r="308">
          <cell r="B308" t="str">
            <v>01008028</v>
          </cell>
          <cell r="C308" t="str">
            <v>Phòng QT-DV</v>
          </cell>
          <cell r="D308" t="str">
            <v>Lê Quang Liêm</v>
          </cell>
          <cell r="E308">
            <v>2</v>
          </cell>
          <cell r="F308">
            <v>0</v>
          </cell>
          <cell r="G308">
            <v>0</v>
          </cell>
          <cell r="H308">
            <v>0</v>
          </cell>
          <cell r="I308">
            <v>2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33</v>
          </cell>
          <cell r="P308">
            <v>0</v>
          </cell>
          <cell r="Q308">
            <v>33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2</v>
          </cell>
        </row>
        <row r="309">
          <cell r="B309" t="str">
            <v>01007006</v>
          </cell>
          <cell r="C309" t="str">
            <v>Phòng TB-VT</v>
          </cell>
          <cell r="D309" t="str">
            <v>Huỳnh Thị Xuân Mai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</row>
        <row r="310">
          <cell r="B310" t="str">
            <v>01007005</v>
          </cell>
          <cell r="C310" t="str">
            <v>Phòng TB-VT</v>
          </cell>
          <cell r="D310" t="str">
            <v>Thân Thị Nhung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</row>
        <row r="311">
          <cell r="B311" t="str">
            <v>01007007</v>
          </cell>
          <cell r="C311" t="str">
            <v>Phòng TB-VT</v>
          </cell>
          <cell r="D311" t="str">
            <v>Trần Thị Phương Oanh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</row>
        <row r="312">
          <cell r="B312" t="str">
            <v>01007008</v>
          </cell>
          <cell r="C312" t="str">
            <v>Phòng TB-VT</v>
          </cell>
          <cell r="D312" t="str">
            <v>Nguyễn Văn Chiến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</row>
        <row r="313">
          <cell r="B313" t="str">
            <v>01007009</v>
          </cell>
          <cell r="C313" t="str">
            <v>Phòng TB-VT</v>
          </cell>
          <cell r="D313" t="str">
            <v>Lâm Viết Dũng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</row>
        <row r="314">
          <cell r="B314" t="str">
            <v>01002013</v>
          </cell>
          <cell r="C314" t="str">
            <v>Phòng TC-HC-TH</v>
          </cell>
          <cell r="D314" t="str">
            <v>Đồng Anh Tuấn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</row>
        <row r="315">
          <cell r="B315" t="str">
            <v>01002014</v>
          </cell>
          <cell r="C315" t="str">
            <v>Phòng TC-HC-TH</v>
          </cell>
          <cell r="D315" t="str">
            <v>Hồ Thị Tuyết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</row>
        <row r="316">
          <cell r="B316" t="str">
            <v>01002011</v>
          </cell>
          <cell r="C316" t="str">
            <v>Phòng TC-HC-TH</v>
          </cell>
          <cell r="D316" t="str">
            <v>Huỳnh Bá Thành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</row>
        <row r="317">
          <cell r="B317" t="str">
            <v>01002027</v>
          </cell>
          <cell r="C317" t="str">
            <v>Phòng TC-HC-TH</v>
          </cell>
          <cell r="D317" t="str">
            <v>Huỳnh Thanh Nhàn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</row>
        <row r="318">
          <cell r="B318" t="str">
            <v>01002012</v>
          </cell>
          <cell r="C318" t="str">
            <v>Phòng TC-HC-TH</v>
          </cell>
          <cell r="D318" t="str">
            <v>Lê Hồng Phúc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</row>
        <row r="319">
          <cell r="B319" t="str">
            <v>01002016</v>
          </cell>
          <cell r="C319" t="str">
            <v>Phòng TC-HC-TH</v>
          </cell>
          <cell r="D319" t="str">
            <v>Lê Hùng Thanh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</row>
        <row r="320">
          <cell r="B320" t="str">
            <v>01002006</v>
          </cell>
          <cell r="C320" t="str">
            <v>Phòng TC-HC-TH</v>
          </cell>
          <cell r="D320" t="str">
            <v>Lê Thị Tuyết Trinh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</row>
        <row r="321">
          <cell r="B321" t="str">
            <v>01002019</v>
          </cell>
          <cell r="C321" t="str">
            <v>Phòng TC-HC-TH</v>
          </cell>
          <cell r="D321" t="str">
            <v>Lưu Hoàng Hải Yến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</row>
        <row r="322">
          <cell r="B322" t="str">
            <v>01002021</v>
          </cell>
          <cell r="C322" t="str">
            <v>Phòng TC-HC-TH</v>
          </cell>
          <cell r="D322" t="str">
            <v>Nguyễn Cao Thắng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</row>
        <row r="323">
          <cell r="B323" t="str">
            <v>01002010</v>
          </cell>
          <cell r="C323" t="str">
            <v>Phòng TC-HC-TH</v>
          </cell>
          <cell r="D323" t="str">
            <v>Nguyễn Hữu Xuân Vũ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</row>
        <row r="324">
          <cell r="B324" t="str">
            <v>01002005</v>
          </cell>
          <cell r="C324" t="str">
            <v>Phòng TC-HC-TH</v>
          </cell>
          <cell r="D324" t="str">
            <v>Nguyễn Thị Bích Liễu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</row>
        <row r="325">
          <cell r="B325" t="str">
            <v>01002009</v>
          </cell>
          <cell r="C325" t="str">
            <v>Phòng TC-HC-TH</v>
          </cell>
          <cell r="D325" t="str">
            <v>Nguyễn Tiến Hưng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</row>
        <row r="326">
          <cell r="B326" t="str">
            <v>01023001</v>
          </cell>
          <cell r="C326" t="str">
            <v>Phòng TC-HC-TH</v>
          </cell>
          <cell r="D326" t="str">
            <v>Nguyễn Văn Chì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</row>
        <row r="327">
          <cell r="B327" t="str">
            <v>01002023</v>
          </cell>
          <cell r="C327" t="str">
            <v>Phòng TC-HC-TH</v>
          </cell>
          <cell r="D327" t="str">
            <v>Phạm Hữu Tấn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</row>
        <row r="328">
          <cell r="B328" t="str">
            <v>01002028</v>
          </cell>
          <cell r="C328" t="str">
            <v>Phòng TC-HC-TH</v>
          </cell>
          <cell r="D328" t="str">
            <v>Phạm Hữu Thành Phú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</row>
        <row r="329">
          <cell r="B329" t="str">
            <v>01002015</v>
          </cell>
          <cell r="C329" t="str">
            <v>Phòng TC-HC-TH</v>
          </cell>
          <cell r="D329" t="str">
            <v>Phan Ngọc Phát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</row>
        <row r="330">
          <cell r="B330" t="str">
            <v>01002018</v>
          </cell>
          <cell r="C330" t="str">
            <v>Phòng TC-HC-TH</v>
          </cell>
          <cell r="D330" t="str">
            <v>Phan Thị Ngọc Phượng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</row>
        <row r="331">
          <cell r="B331" t="str">
            <v>01002020</v>
          </cell>
          <cell r="C331" t="str">
            <v>Phòng TC-HC-TH</v>
          </cell>
          <cell r="D331" t="str">
            <v>Thái Thị My Sa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</row>
        <row r="332">
          <cell r="B332" t="str">
            <v>01017006</v>
          </cell>
          <cell r="C332" t="str">
            <v>Phòng TC-HC-TH</v>
          </cell>
          <cell r="D332" t="str">
            <v>Trần Thị Ánh Phượng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</row>
        <row r="333">
          <cell r="B333" t="str">
            <v>01002004</v>
          </cell>
          <cell r="C333" t="str">
            <v>Phòng TC-HC-TH</v>
          </cell>
          <cell r="D333" t="str">
            <v>Trần Thị Thu Hà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</row>
        <row r="334">
          <cell r="B334" t="str">
            <v>01002007</v>
          </cell>
          <cell r="C334" t="str">
            <v>Phòng TC-HC-TH</v>
          </cell>
          <cell r="D334" t="str">
            <v>Trần Văn Cu Anh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</row>
        <row r="335">
          <cell r="B335" t="str">
            <v>01002017</v>
          </cell>
          <cell r="C335" t="str">
            <v>Phòng TC-HC-TH</v>
          </cell>
          <cell r="D335" t="str">
            <v>Vũ Như Quỳnh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</row>
        <row r="336">
          <cell r="B336" t="str">
            <v>01002002</v>
          </cell>
          <cell r="C336" t="str">
            <v>Phòng TC-HC-TH</v>
          </cell>
          <cell r="D336" t="str">
            <v>Lê Xuân Thiện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</row>
        <row r="337">
          <cell r="B337" t="str">
            <v>01005007</v>
          </cell>
          <cell r="C337" t="str">
            <v>Phòng TC-HC-TH</v>
          </cell>
          <cell r="D337" t="str">
            <v>Nguyễn Thành Nam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94</v>
          </cell>
          <cell r="P337">
            <v>87</v>
          </cell>
          <cell r="Q337">
            <v>105</v>
          </cell>
          <cell r="R337">
            <v>3.8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3.8</v>
          </cell>
        </row>
        <row r="338">
          <cell r="B338" t="str">
            <v>01007002</v>
          </cell>
          <cell r="C338" t="str">
            <v>Phòng TC-HC-TH</v>
          </cell>
          <cell r="D338" t="str">
            <v>Nguyễn Thị Hoa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</row>
        <row r="339">
          <cell r="B339" t="str">
            <v>01004009</v>
          </cell>
          <cell r="C339" t="str">
            <v>Phòng TS-ĐT</v>
          </cell>
          <cell r="D339" t="str">
            <v>Giáp Thị Vượng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</row>
        <row r="340">
          <cell r="B340" t="str">
            <v>01004004</v>
          </cell>
          <cell r="C340" t="str">
            <v>Phòng TS-ĐT</v>
          </cell>
          <cell r="D340" t="str">
            <v>Huỳnh Thị Mai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</row>
        <row r="341">
          <cell r="B341" t="str">
            <v>01004007</v>
          </cell>
          <cell r="C341" t="str">
            <v>Phòng TS-ĐT</v>
          </cell>
          <cell r="D341" t="str">
            <v>Huỳnh Thị Minh Ly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</row>
        <row r="342">
          <cell r="B342" t="str">
            <v>01004005</v>
          </cell>
          <cell r="C342" t="str">
            <v>Phòng TS-ĐT</v>
          </cell>
          <cell r="D342" t="str">
            <v>Lương Xuân Thịnh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</row>
        <row r="343">
          <cell r="B343" t="str">
            <v>01022059</v>
          </cell>
          <cell r="C343" t="str">
            <v>Phòng TS-ĐT</v>
          </cell>
          <cell r="D343" t="str">
            <v>Nguyễn Thị Tất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</row>
        <row r="344">
          <cell r="B344" t="str">
            <v>01004008</v>
          </cell>
          <cell r="C344" t="str">
            <v>Phòng TS-ĐT</v>
          </cell>
          <cell r="D344" t="str">
            <v>Nguyễn Thị Thanh Thảo(ĐT)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</row>
        <row r="345">
          <cell r="B345" t="str">
            <v>01004013</v>
          </cell>
          <cell r="C345" t="str">
            <v>Phòng TS-ĐT</v>
          </cell>
          <cell r="D345" t="str">
            <v>Nguyễn Việt Tiến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</row>
        <row r="346">
          <cell r="B346" t="str">
            <v>01009020</v>
          </cell>
          <cell r="C346" t="str">
            <v>Phòng TS-ĐT</v>
          </cell>
          <cell r="D346" t="str">
            <v>Võ Minh Phương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</row>
        <row r="347">
          <cell r="B347" t="str">
            <v>01004003</v>
          </cell>
          <cell r="C347" t="str">
            <v>Phòng TS-ĐT</v>
          </cell>
          <cell r="D347" t="str">
            <v>Võ Thị Xuân Thơ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</row>
        <row r="348">
          <cell r="B348" t="str">
            <v>01017010</v>
          </cell>
          <cell r="C348" t="str">
            <v>Phòng TS-ĐT</v>
          </cell>
          <cell r="D348" t="str">
            <v>Vương Hội Khánh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</row>
        <row r="349">
          <cell r="B349" t="str">
            <v>01004002</v>
          </cell>
          <cell r="C349" t="str">
            <v>Phòng TS-ĐT</v>
          </cell>
          <cell r="D349" t="str">
            <v>Hồ Văn Sĩ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</row>
        <row r="350">
          <cell r="B350" t="str">
            <v>01004001</v>
          </cell>
          <cell r="C350" t="str">
            <v>Phòng TS-ĐT</v>
          </cell>
          <cell r="D350" t="str">
            <v>Nguyễn Văn Tấn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</row>
        <row r="351">
          <cell r="B351" t="str">
            <v>01022048</v>
          </cell>
          <cell r="C351" t="str">
            <v>Tổ TT-PC</v>
          </cell>
          <cell r="D351" t="str">
            <v>Lê Minh Phong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</row>
        <row r="352">
          <cell r="B352" t="str">
            <v>01009004</v>
          </cell>
          <cell r="C352" t="str">
            <v>Tổ TT-PC</v>
          </cell>
          <cell r="D352" t="str">
            <v>Nguyễn Hoài Nam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4.8</v>
          </cell>
          <cell r="AH352">
            <v>4.8</v>
          </cell>
        </row>
        <row r="353">
          <cell r="B353" t="str">
            <v>01009027</v>
          </cell>
          <cell r="C353" t="str">
            <v>Tổ TT-PC</v>
          </cell>
          <cell r="D353" t="str">
            <v>Nguyễn Thị Thanh Hòa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</row>
        <row r="354">
          <cell r="B354" t="str">
            <v>01009011</v>
          </cell>
          <cell r="C354" t="str">
            <v>Tổ TT-PC</v>
          </cell>
          <cell r="D354" t="str">
            <v>Phạm Huy Hoàng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</row>
        <row r="355">
          <cell r="B355" t="str">
            <v>01005004</v>
          </cell>
          <cell r="C355" t="str">
            <v>Tổ TT-PC</v>
          </cell>
          <cell r="D355" t="str">
            <v>Trần Quốc Định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</row>
        <row r="356">
          <cell r="B356" t="str">
            <v>01023003</v>
          </cell>
          <cell r="C356" t="str">
            <v>Tổ TT-PC</v>
          </cell>
          <cell r="D356" t="str">
            <v>Phạm Minh Nghĩa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</row>
        <row r="357">
          <cell r="B357" t="str">
            <v>01009001</v>
          </cell>
          <cell r="C357" t="str">
            <v>Tổ TT-PC</v>
          </cell>
          <cell r="D357" t="str">
            <v>Nguyễn Thanh Lâm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186</v>
          </cell>
          <cell r="T357">
            <v>0</v>
          </cell>
          <cell r="U357">
            <v>186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</row>
        <row r="358">
          <cell r="B358" t="str">
            <v>01022039</v>
          </cell>
          <cell r="C358" t="str">
            <v>Trường THPT Lý Tự Trọng</v>
          </cell>
          <cell r="D358" t="str">
            <v>Cao Hải Châu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</row>
        <row r="359">
          <cell r="B359" t="str">
            <v>01022037</v>
          </cell>
          <cell r="C359" t="str">
            <v>Trường THPT Lý Tự Trọng</v>
          </cell>
          <cell r="D359" t="str">
            <v>Đinh Công Bình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</row>
        <row r="360">
          <cell r="B360" t="str">
            <v>01022017</v>
          </cell>
          <cell r="C360" t="str">
            <v>Trường THPT Lý Tự Trọng</v>
          </cell>
          <cell r="D360" t="str">
            <v>Đỗ Thị Vân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</row>
        <row r="361">
          <cell r="B361" t="str">
            <v>01022050</v>
          </cell>
          <cell r="C361" t="str">
            <v>Trường THPT Lý Tự Trọng</v>
          </cell>
          <cell r="D361" t="str">
            <v>Hoàng Anh Toàn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</row>
        <row r="362">
          <cell r="B362" t="str">
            <v>01022035</v>
          </cell>
          <cell r="C362" t="str">
            <v>Trường THPT Lý Tự Trọng</v>
          </cell>
          <cell r="D362" t="str">
            <v>Hoàng Thị Lê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</row>
        <row r="363">
          <cell r="B363" t="str">
            <v>01022065</v>
          </cell>
          <cell r="C363" t="str">
            <v>Trường THPT Lý Tự Trọng</v>
          </cell>
          <cell r="D363" t="str">
            <v>Huỳnh Thị Cẩm Lềnh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</row>
        <row r="364">
          <cell r="B364" t="str">
            <v>01022029</v>
          </cell>
          <cell r="C364" t="str">
            <v>Trường THPT Lý Tự Trọng</v>
          </cell>
          <cell r="D364" t="str">
            <v>Huỳnh Thị Kim Hằng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</row>
        <row r="365">
          <cell r="B365" t="str">
            <v>01022047</v>
          </cell>
          <cell r="C365" t="str">
            <v>Trường THPT Lý Tự Trọng</v>
          </cell>
          <cell r="D365" t="str">
            <v>Lâm Hải Trường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</row>
        <row r="366">
          <cell r="B366" t="str">
            <v>01022020</v>
          </cell>
          <cell r="C366" t="str">
            <v>Trường THPT Lý Tự Trọng</v>
          </cell>
          <cell r="D366" t="str">
            <v>Lê Tấn Long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</row>
        <row r="367">
          <cell r="B367" t="str">
            <v>01022062</v>
          </cell>
          <cell r="C367" t="str">
            <v>Trường THPT Lý Tự Trọng</v>
          </cell>
          <cell r="D367" t="str">
            <v>Lê Thanh Thát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</row>
        <row r="368">
          <cell r="B368" t="str">
            <v>01022045</v>
          </cell>
          <cell r="C368" t="str">
            <v>Trường THPT Lý Tự Trọng</v>
          </cell>
          <cell r="D368" t="str">
            <v>Lê Thị Hòa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</row>
        <row r="369">
          <cell r="B369" t="str">
            <v>01022018</v>
          </cell>
          <cell r="C369" t="str">
            <v>Trường THPT Lý Tự Trọng</v>
          </cell>
          <cell r="D369" t="str">
            <v>Lê Thị Kim Nhân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</row>
        <row r="370">
          <cell r="B370" t="str">
            <v>01022016</v>
          </cell>
          <cell r="C370" t="str">
            <v>Trường THPT Lý Tự Trọng</v>
          </cell>
          <cell r="D370" t="str">
            <v>Lê Thị Ngọc Dung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</row>
        <row r="371">
          <cell r="B371" t="str">
            <v>01022041</v>
          </cell>
          <cell r="C371" t="str">
            <v>Trường THPT Lý Tự Trọng</v>
          </cell>
          <cell r="D371" t="str">
            <v>Lê Thị Thanh Hà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</row>
        <row r="372">
          <cell r="B372" t="str">
            <v>01022015</v>
          </cell>
          <cell r="C372" t="str">
            <v>Trường THPT Lý Tự Trọng</v>
          </cell>
          <cell r="D372" t="str">
            <v>Lữ Châu Thi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</row>
        <row r="373">
          <cell r="B373" t="str">
            <v>01022053</v>
          </cell>
          <cell r="C373" t="str">
            <v>Trường THPT Lý Tự Trọng</v>
          </cell>
          <cell r="D373" t="str">
            <v>Lưu Thị Ngọc Thuý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</row>
        <row r="374">
          <cell r="B374" t="str">
            <v>01022056</v>
          </cell>
          <cell r="C374" t="str">
            <v>Trường THPT Lý Tự Trọng</v>
          </cell>
          <cell r="D374" t="str">
            <v>Lý Hoàng Nam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</row>
        <row r="375">
          <cell r="B375" t="str">
            <v>01022019</v>
          </cell>
          <cell r="C375" t="str">
            <v>Trường THPT Lý Tự Trọng</v>
          </cell>
          <cell r="D375" t="str">
            <v>Nguyễn Hồng Thanh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</row>
        <row r="376">
          <cell r="B376" t="str">
            <v>01022064</v>
          </cell>
          <cell r="C376" t="str">
            <v>Trường THPT Lý Tự Trọng</v>
          </cell>
          <cell r="D376" t="str">
            <v>Nguyễn Huy Tứ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</row>
        <row r="377">
          <cell r="B377" t="str">
            <v>01022052</v>
          </cell>
          <cell r="C377" t="str">
            <v>Trường THPT Lý Tự Trọng</v>
          </cell>
          <cell r="D377" t="str">
            <v>Nguyễn Minh Nhật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</row>
        <row r="378">
          <cell r="B378" t="str">
            <v>01022009</v>
          </cell>
          <cell r="C378" t="str">
            <v>Trường THPT Lý Tự Trọng</v>
          </cell>
          <cell r="D378" t="str">
            <v>Nguyễn Thị Bảo Linh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</row>
        <row r="379">
          <cell r="B379" t="str">
            <v>01022023</v>
          </cell>
          <cell r="C379" t="str">
            <v>Trường THPT Lý Tự Trọng</v>
          </cell>
          <cell r="D379" t="str">
            <v>Nguyễn Thị Hiếu Hạnh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</row>
        <row r="380">
          <cell r="B380" t="str">
            <v>01022011</v>
          </cell>
          <cell r="C380" t="str">
            <v>Trường THPT Lý Tự Trọng</v>
          </cell>
          <cell r="D380" t="str">
            <v>Nguyễn Thị Mỹ Liên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</row>
        <row r="381">
          <cell r="B381" t="str">
            <v>01022058</v>
          </cell>
          <cell r="C381" t="str">
            <v>Trường THPT Lý Tự Trọng</v>
          </cell>
          <cell r="D381" t="str">
            <v>Nguyễn Thị Ngọc Anh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</row>
        <row r="382">
          <cell r="B382" t="str">
            <v>01022001</v>
          </cell>
          <cell r="C382" t="str">
            <v>Trường THPT Lý Tự Trọng</v>
          </cell>
          <cell r="D382" t="str">
            <v>Nguyễn Thị Ngọc Huệ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</row>
        <row r="383">
          <cell r="B383" t="str">
            <v>01022022</v>
          </cell>
          <cell r="C383" t="str">
            <v>Trường THPT Lý Tự Trọng</v>
          </cell>
          <cell r="D383" t="str">
            <v>Nguyễn Thị Ngọc Trang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</row>
        <row r="384">
          <cell r="B384" t="str">
            <v>01022003</v>
          </cell>
          <cell r="C384" t="str">
            <v>Trường THPT Lý Tự Trọng</v>
          </cell>
          <cell r="D384" t="str">
            <v>Nguyễn Thị Nhuận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</row>
        <row r="385">
          <cell r="B385" t="str">
            <v>01022032</v>
          </cell>
          <cell r="C385" t="str">
            <v>Trường THPT Lý Tự Trọng</v>
          </cell>
          <cell r="D385" t="str">
            <v>Nguyễn Thị Thanh Hà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</row>
        <row r="386">
          <cell r="B386" t="str">
            <v>01022013</v>
          </cell>
          <cell r="C386" t="str">
            <v>Trường THPT Lý Tự Trọng</v>
          </cell>
          <cell r="D386" t="str">
            <v>Nguyễn Thị Thùy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</row>
        <row r="387">
          <cell r="B387" t="str">
            <v>01022042</v>
          </cell>
          <cell r="C387" t="str">
            <v>Trường THPT Lý Tự Trọng</v>
          </cell>
          <cell r="D387" t="str">
            <v>Nguyễn Thị Tươi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</row>
        <row r="388">
          <cell r="B388" t="str">
            <v>01022026</v>
          </cell>
          <cell r="C388" t="str">
            <v>Trường THPT Lý Tự Trọng</v>
          </cell>
          <cell r="D388" t="str">
            <v>Nguyễn Thụy Hải Yến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</row>
        <row r="389">
          <cell r="B389" t="str">
            <v>01022043</v>
          </cell>
          <cell r="C389" t="str">
            <v>Trường THPT Lý Tự Trọng</v>
          </cell>
          <cell r="D389" t="str">
            <v>Nguyễn Văn Khắc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</row>
        <row r="390">
          <cell r="B390" t="str">
            <v>01022006</v>
          </cell>
          <cell r="C390" t="str">
            <v>Trường THPT Lý Tự Trọng</v>
          </cell>
          <cell r="D390" t="str">
            <v>Phạm Thị Đức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</row>
        <row r="391">
          <cell r="B391" t="str">
            <v>01022051</v>
          </cell>
          <cell r="C391" t="str">
            <v>Trường THPT Lý Tự Trọng</v>
          </cell>
          <cell r="D391" t="str">
            <v>Phạm Thị Hà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</row>
        <row r="392">
          <cell r="B392" t="str">
            <v>01022027</v>
          </cell>
          <cell r="C392" t="str">
            <v>Trường THPT Lý Tự Trọng</v>
          </cell>
          <cell r="D392" t="str">
            <v>Phạm Thị Hoà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</row>
        <row r="393">
          <cell r="B393" t="str">
            <v>01022002</v>
          </cell>
          <cell r="C393" t="str">
            <v>Trường THPT Lý Tự Trọng</v>
          </cell>
          <cell r="D393" t="str">
            <v>Phạm Thị Song Đào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</row>
        <row r="394">
          <cell r="B394" t="str">
            <v>01022008</v>
          </cell>
          <cell r="C394" t="str">
            <v>Trường THPT Lý Tự Trọng</v>
          </cell>
          <cell r="D394" t="str">
            <v>Phan Thị Mai Hương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</row>
        <row r="395">
          <cell r="B395" t="str">
            <v>01022046</v>
          </cell>
          <cell r="C395" t="str">
            <v>Trường THPT Lý Tự Trọng</v>
          </cell>
          <cell r="D395" t="str">
            <v>Phan Vũ Băng Thạch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</row>
        <row r="396">
          <cell r="B396" t="str">
            <v>01022049</v>
          </cell>
          <cell r="C396" t="str">
            <v>Trường THPT Lý Tự Trọng</v>
          </cell>
          <cell r="D396" t="str">
            <v>Phương Kim Cường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</row>
        <row r="397">
          <cell r="B397" t="str">
            <v>01022054</v>
          </cell>
          <cell r="C397" t="str">
            <v>Trường THPT Lý Tự Trọng</v>
          </cell>
          <cell r="D397" t="str">
            <v>Thái Thị Thanh Trang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</row>
        <row r="398">
          <cell r="B398" t="str">
            <v>01022014</v>
          </cell>
          <cell r="C398" t="str">
            <v>Trường THPT Lý Tự Trọng</v>
          </cell>
          <cell r="D398" t="str">
            <v>Trần Anh Nga My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</row>
        <row r="399">
          <cell r="B399" t="str">
            <v>01022010</v>
          </cell>
          <cell r="C399" t="str">
            <v>Trường THPT Lý Tự Trọng</v>
          </cell>
          <cell r="D399" t="str">
            <v>Trần Đình Phan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</row>
        <row r="400">
          <cell r="B400" t="str">
            <v>01022028</v>
          </cell>
          <cell r="C400" t="str">
            <v>Trường THPT Lý Tự Trọng</v>
          </cell>
          <cell r="D400" t="str">
            <v>Trần Mỹ Thanh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</row>
        <row r="401">
          <cell r="B401" t="str">
            <v>01022033</v>
          </cell>
          <cell r="C401" t="str">
            <v>Trường THPT Lý Tự Trọng</v>
          </cell>
          <cell r="D401" t="str">
            <v>Trần Ngọc Tuấn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</row>
        <row r="402">
          <cell r="B402" t="str">
            <v>01022004</v>
          </cell>
          <cell r="C402" t="str">
            <v>Trường THPT Lý Tự Trọng</v>
          </cell>
          <cell r="D402" t="str">
            <v>Trần Quốc Tuấn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</row>
        <row r="403">
          <cell r="B403" t="str">
            <v>01022057</v>
          </cell>
          <cell r="C403" t="str">
            <v>Trường THPT Lý Tự Trọng</v>
          </cell>
          <cell r="D403" t="str">
            <v>Trần Thị Hồng Thu(PT)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</row>
        <row r="404">
          <cell r="B404" t="str">
            <v>01022040</v>
          </cell>
          <cell r="C404" t="str">
            <v>Trường THPT Lý Tự Trọng</v>
          </cell>
          <cell r="D404" t="str">
            <v>Trần Thị Mỹ Huyền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</row>
        <row r="405">
          <cell r="B405" t="str">
            <v>01022038</v>
          </cell>
          <cell r="C405" t="str">
            <v>Trường THPT Lý Tự Trọng</v>
          </cell>
          <cell r="D405" t="str">
            <v>Trần Thị Phượng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</row>
        <row r="406">
          <cell r="B406" t="str">
            <v>01022044</v>
          </cell>
          <cell r="C406" t="str">
            <v>Trường THPT Lý Tự Trọng</v>
          </cell>
          <cell r="D406" t="str">
            <v>Trần Thị Thay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</row>
        <row r="407">
          <cell r="B407" t="str">
            <v>01022021</v>
          </cell>
          <cell r="C407" t="str">
            <v>Trường THPT Lý Tự Trọng</v>
          </cell>
          <cell r="D407" t="str">
            <v>Trần Thị Thúy Nga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</row>
        <row r="408">
          <cell r="B408" t="str">
            <v>01022024</v>
          </cell>
          <cell r="C408" t="str">
            <v>Trường THPT Lý Tự Trọng</v>
          </cell>
          <cell r="D408" t="str">
            <v>Trần Thị Tuyết Mai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</row>
        <row r="409">
          <cell r="B409" t="str">
            <v>01022060</v>
          </cell>
          <cell r="C409" t="str">
            <v>Trường THPT Lý Tự Trọng</v>
          </cell>
          <cell r="D409" t="str">
            <v>Trần Văn Thành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</row>
        <row r="410">
          <cell r="B410" t="str">
            <v>01022055</v>
          </cell>
          <cell r="C410" t="str">
            <v>Trường THPT Lý Tự Trọng</v>
          </cell>
          <cell r="D410" t="str">
            <v>Trương Thành Khoa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</row>
        <row r="411">
          <cell r="B411" t="str">
            <v>01022031</v>
          </cell>
          <cell r="C411" t="str">
            <v>Trường THPT Lý Tự Trọng</v>
          </cell>
          <cell r="D411" t="str">
            <v>Trương Thị Hoà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</row>
        <row r="412">
          <cell r="B412" t="str">
            <v>01022036</v>
          </cell>
          <cell r="C412" t="str">
            <v>Trường THPT Lý Tự Trọng</v>
          </cell>
          <cell r="D412" t="str">
            <v>Trương Thị Thủy Tiên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</row>
        <row r="413">
          <cell r="B413" t="str">
            <v>01022030</v>
          </cell>
          <cell r="C413" t="str">
            <v>Trường THPT Lý Tự Trọng</v>
          </cell>
          <cell r="D413" t="str">
            <v>Văn Trí Lợi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</row>
        <row r="414">
          <cell r="B414" t="str">
            <v>01022012</v>
          </cell>
          <cell r="C414" t="str">
            <v>Trường THPT Lý Tự Trọng</v>
          </cell>
          <cell r="D414" t="str">
            <v>Viên Ngọc Bạch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</row>
        <row r="415">
          <cell r="B415" t="str">
            <v>01022025</v>
          </cell>
          <cell r="C415" t="str">
            <v>Trường THPT Lý Tự Trọng</v>
          </cell>
          <cell r="D415" t="str">
            <v>Võ Thị Thu Thủy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</row>
        <row r="416">
          <cell r="B416" t="str">
            <v>01005005</v>
          </cell>
          <cell r="C416" t="str">
            <v>TT Đào tạo Lý Tự Trọng</v>
          </cell>
          <cell r="D416" t="str">
            <v>Đỗ Công Thành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</row>
        <row r="417">
          <cell r="B417" t="str">
            <v>01019002</v>
          </cell>
          <cell r="C417" t="str">
            <v>TT Đào tạo Lý Tự Trọng</v>
          </cell>
          <cell r="D417" t="str">
            <v>Đỗ Thị Tâm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</row>
        <row r="418">
          <cell r="B418" t="str">
            <v>01019001</v>
          </cell>
          <cell r="C418" t="str">
            <v>TT Đào tạo Lý Tự Trọng</v>
          </cell>
          <cell r="D418" t="str">
            <v>Lương Thị Thắm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</row>
        <row r="419">
          <cell r="B419" t="str">
            <v>01013031</v>
          </cell>
          <cell r="C419" t="str">
            <v>TT Quan hệ doanh nghiệp</v>
          </cell>
          <cell r="D419" t="str">
            <v>Hồ Thị Khuyên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</row>
        <row r="420">
          <cell r="B420" t="str">
            <v>01009003</v>
          </cell>
          <cell r="C420" t="str">
            <v>TT Quan hệ doanh nghiệp</v>
          </cell>
          <cell r="D420" t="str">
            <v>Lê Hồng Vân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</row>
        <row r="421">
          <cell r="B421" t="str">
            <v>01013001</v>
          </cell>
          <cell r="C421" t="str">
            <v>TT Quan hệ doanh nghiệp</v>
          </cell>
          <cell r="D421" t="str">
            <v>Nguyễn Ngọc Phương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19</v>
          </cell>
          <cell r="T421">
            <v>0</v>
          </cell>
          <cell r="U421">
            <v>19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</row>
        <row r="422">
          <cell r="B422" t="str">
            <v>01018002</v>
          </cell>
          <cell r="C422" t="str">
            <v>TT Truyền thông - Thư viện</v>
          </cell>
          <cell r="D422" t="str">
            <v>Đặng Thu Hà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</row>
        <row r="423">
          <cell r="B423" t="str">
            <v>01018007</v>
          </cell>
          <cell r="C423" t="str">
            <v>TT Truyền thông - Thư viện</v>
          </cell>
          <cell r="D423" t="str">
            <v>Hà Thị Hậu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</row>
        <row r="424">
          <cell r="B424" t="str">
            <v>01018008</v>
          </cell>
          <cell r="C424" t="str">
            <v>TT Truyền thông - Thư viện</v>
          </cell>
          <cell r="D424" t="str">
            <v>Nguyễn Thị Trang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</row>
        <row r="425">
          <cell r="B425" t="str">
            <v>01018003</v>
          </cell>
          <cell r="C425" t="str">
            <v>TT Truyền thông - Thư viện</v>
          </cell>
          <cell r="D425" t="str">
            <v>Nguyễn Tứ Cảnh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</row>
        <row r="426">
          <cell r="B426" t="str">
            <v>01018005</v>
          </cell>
          <cell r="C426" t="str">
            <v>TT Truyền thông - Thư viện</v>
          </cell>
          <cell r="D426" t="str">
            <v>Trần Thị Diễm Thúy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</row>
        <row r="427">
          <cell r="B427" t="str">
            <v>01018004</v>
          </cell>
          <cell r="C427" t="str">
            <v>TT Truyền thông - Thư viện</v>
          </cell>
          <cell r="D427" t="str">
            <v>Trương Hữu Lộc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</row>
        <row r="428">
          <cell r="B428" t="str">
            <v>01017003</v>
          </cell>
          <cell r="C428" t="str">
            <v>TT Truyền thông - Thư viện</v>
          </cell>
          <cell r="D428" t="str">
            <v>Nguyễn Hữu Thiện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</row>
        <row r="429">
          <cell r="B429" t="str">
            <v>01017001</v>
          </cell>
          <cell r="C429" t="str">
            <v>TT Truyền thông - Thư viện</v>
          </cell>
          <cell r="D429" t="str">
            <v>Đỗ Tuấn Việt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1.2</v>
          </cell>
          <cell r="L429">
            <v>0</v>
          </cell>
          <cell r="M429">
            <v>0</v>
          </cell>
          <cell r="N429">
            <v>1.2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1.2</v>
          </cell>
        </row>
        <row r="430">
          <cell r="B430" t="str">
            <v>01021003</v>
          </cell>
          <cell r="C430" t="str">
            <v>TT Y tế</v>
          </cell>
          <cell r="D430" t="str">
            <v>Bùi Thị Lan Anh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</row>
        <row r="431">
          <cell r="B431" t="str">
            <v>01021004</v>
          </cell>
          <cell r="C431" t="str">
            <v>TT Y tế</v>
          </cell>
          <cell r="D431" t="str">
            <v>Lê Thị Huyền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</row>
        <row r="432">
          <cell r="B432" t="str">
            <v>01021002</v>
          </cell>
          <cell r="C432" t="str">
            <v>TT Y tế</v>
          </cell>
          <cell r="D432" t="str">
            <v>Vũ Thị Thanh Nhàn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</row>
        <row r="433">
          <cell r="B433" t="str">
            <v>01021001</v>
          </cell>
          <cell r="C433" t="str">
            <v>TT Y tế</v>
          </cell>
          <cell r="D433" t="str">
            <v>Trang Thị Xuân Uyên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</row>
        <row r="434">
          <cell r="B434" t="str">
            <v>01014011</v>
          </cell>
          <cell r="C434" t="str">
            <v>Khoa CN Điện - Điện tử</v>
          </cell>
          <cell r="D434" t="str">
            <v>Nguyễn Trọng Trí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</row>
        <row r="435">
          <cell r="B435"/>
          <cell r="C435"/>
          <cell r="D435"/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/>
          </cell>
          <cell r="AC435" t="str">
            <v/>
          </cell>
          <cell r="AD435" t="str">
            <v/>
          </cell>
          <cell r="AE435" t="str">
            <v/>
          </cell>
          <cell r="AF435" t="str">
            <v/>
          </cell>
          <cell r="AG435" t="str">
            <v/>
          </cell>
          <cell r="AH435" t="str">
            <v/>
          </cell>
        </row>
        <row r="436">
          <cell r="B436"/>
          <cell r="C436"/>
          <cell r="D436"/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/>
          </cell>
          <cell r="AC436" t="str">
            <v/>
          </cell>
          <cell r="AD436" t="str">
            <v/>
          </cell>
          <cell r="AE436" t="str">
            <v/>
          </cell>
          <cell r="AF436" t="str">
            <v/>
          </cell>
          <cell r="AG436" t="str">
            <v/>
          </cell>
          <cell r="AH436" t="str">
            <v/>
          </cell>
        </row>
        <row r="437">
          <cell r="B437"/>
          <cell r="C437"/>
          <cell r="D437"/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/>
          </cell>
          <cell r="AC437" t="str">
            <v/>
          </cell>
          <cell r="AD437" t="str">
            <v/>
          </cell>
          <cell r="AE437" t="str">
            <v/>
          </cell>
          <cell r="AF437" t="str">
            <v/>
          </cell>
          <cell r="AG437" t="str">
            <v/>
          </cell>
          <cell r="AH437" t="str">
            <v/>
          </cell>
        </row>
        <row r="438">
          <cell r="B438"/>
          <cell r="C438"/>
          <cell r="D438"/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/>
          </cell>
          <cell r="AC438" t="str">
            <v/>
          </cell>
          <cell r="AD438" t="str">
            <v/>
          </cell>
          <cell r="AE438" t="str">
            <v/>
          </cell>
          <cell r="AF438" t="str">
            <v/>
          </cell>
          <cell r="AG438" t="str">
            <v/>
          </cell>
          <cell r="AH438" t="str">
            <v/>
          </cell>
        </row>
        <row r="439">
          <cell r="B439"/>
          <cell r="C439"/>
          <cell r="D439"/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  <cell r="AC439" t="str">
            <v/>
          </cell>
          <cell r="AD439" t="str">
            <v/>
          </cell>
          <cell r="AE439" t="str">
            <v/>
          </cell>
          <cell r="AF439" t="str">
            <v/>
          </cell>
          <cell r="AG439" t="str">
            <v/>
          </cell>
          <cell r="AH439" t="str">
            <v/>
          </cell>
        </row>
        <row r="440">
          <cell r="B440"/>
          <cell r="C440"/>
          <cell r="D440"/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/>
          </cell>
          <cell r="AC440" t="str">
            <v/>
          </cell>
          <cell r="AD440" t="str">
            <v/>
          </cell>
          <cell r="AE440" t="str">
            <v/>
          </cell>
          <cell r="AF440" t="str">
            <v/>
          </cell>
          <cell r="AG440" t="str">
            <v/>
          </cell>
          <cell r="AH440" t="str">
            <v/>
          </cell>
        </row>
        <row r="441">
          <cell r="B441"/>
          <cell r="C441"/>
          <cell r="D441"/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/>
          </cell>
          <cell r="AC441" t="str">
            <v/>
          </cell>
          <cell r="AD441" t="str">
            <v/>
          </cell>
          <cell r="AE441" t="str">
            <v/>
          </cell>
          <cell r="AF441" t="str">
            <v/>
          </cell>
          <cell r="AG441" t="str">
            <v/>
          </cell>
          <cell r="AH441" t="str">
            <v/>
          </cell>
        </row>
        <row r="442">
          <cell r="B442"/>
          <cell r="C442"/>
          <cell r="D442"/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 t="str">
            <v/>
          </cell>
          <cell r="AE442" t="str">
            <v/>
          </cell>
          <cell r="AF442" t="str">
            <v/>
          </cell>
          <cell r="AG442" t="str">
            <v/>
          </cell>
          <cell r="AH442" t="str">
            <v/>
          </cell>
        </row>
        <row r="443">
          <cell r="B443"/>
          <cell r="C443"/>
          <cell r="D443"/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/>
          </cell>
          <cell r="AC443" t="str">
            <v/>
          </cell>
          <cell r="AD443" t="str">
            <v/>
          </cell>
          <cell r="AE443" t="str">
            <v/>
          </cell>
          <cell r="AF443" t="str">
            <v/>
          </cell>
          <cell r="AG443" t="str">
            <v/>
          </cell>
          <cell r="AH443" t="str">
            <v/>
          </cell>
        </row>
        <row r="444">
          <cell r="B444"/>
          <cell r="C444"/>
          <cell r="D444"/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F444" t="str">
            <v/>
          </cell>
          <cell r="AG444" t="str">
            <v/>
          </cell>
          <cell r="AH444" t="str">
            <v/>
          </cell>
        </row>
        <row r="445">
          <cell r="B445"/>
          <cell r="C445"/>
          <cell r="D445"/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F445" t="str">
            <v/>
          </cell>
          <cell r="AG445" t="str">
            <v/>
          </cell>
          <cell r="AH445" t="str">
            <v/>
          </cell>
        </row>
        <row r="446">
          <cell r="B446"/>
          <cell r="C446"/>
          <cell r="D446"/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F446" t="str">
            <v/>
          </cell>
          <cell r="AG446" t="str">
            <v/>
          </cell>
          <cell r="AH446" t="str">
            <v/>
          </cell>
        </row>
        <row r="447">
          <cell r="B447"/>
          <cell r="C447"/>
          <cell r="D447"/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F447" t="str">
            <v/>
          </cell>
          <cell r="AG447" t="str">
            <v/>
          </cell>
          <cell r="AH447" t="str">
            <v/>
          </cell>
        </row>
        <row r="448">
          <cell r="B448"/>
          <cell r="C448"/>
          <cell r="D448"/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F448" t="str">
            <v/>
          </cell>
          <cell r="AG448" t="str">
            <v/>
          </cell>
          <cell r="AH448" t="str">
            <v/>
          </cell>
        </row>
        <row r="449">
          <cell r="B449"/>
          <cell r="C449"/>
          <cell r="D449"/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/>
          </cell>
          <cell r="AC449" t="str">
            <v/>
          </cell>
          <cell r="AD449" t="str">
            <v/>
          </cell>
          <cell r="AE449" t="str">
            <v/>
          </cell>
          <cell r="AF449" t="str">
            <v/>
          </cell>
          <cell r="AG449" t="str">
            <v/>
          </cell>
          <cell r="AH449" t="str">
            <v/>
          </cell>
        </row>
        <row r="450">
          <cell r="B450"/>
          <cell r="C450"/>
          <cell r="D450"/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F450" t="str">
            <v/>
          </cell>
          <cell r="AG450" t="str">
            <v/>
          </cell>
          <cell r="AH450" t="str">
            <v/>
          </cell>
        </row>
        <row r="451">
          <cell r="B451"/>
          <cell r="C451"/>
          <cell r="D451"/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F451" t="str">
            <v/>
          </cell>
          <cell r="AG451" t="str">
            <v/>
          </cell>
          <cell r="AH451" t="str">
            <v/>
          </cell>
        </row>
        <row r="452">
          <cell r="B452"/>
          <cell r="C452"/>
          <cell r="D452"/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F452" t="str">
            <v/>
          </cell>
          <cell r="AG452" t="str">
            <v/>
          </cell>
          <cell r="AH452" t="str">
            <v/>
          </cell>
        </row>
        <row r="453">
          <cell r="B453"/>
          <cell r="C453"/>
          <cell r="D453"/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/>
          </cell>
          <cell r="AC453" t="str">
            <v/>
          </cell>
          <cell r="AD453" t="str">
            <v/>
          </cell>
          <cell r="AE453" t="str">
            <v/>
          </cell>
          <cell r="AF453" t="str">
            <v/>
          </cell>
          <cell r="AG453" t="str">
            <v/>
          </cell>
          <cell r="AH453" t="str">
            <v/>
          </cell>
        </row>
        <row r="454">
          <cell r="B454"/>
          <cell r="C454"/>
          <cell r="D454"/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/>
          </cell>
          <cell r="AC454" t="str">
            <v/>
          </cell>
          <cell r="AD454" t="str">
            <v/>
          </cell>
          <cell r="AE454" t="str">
            <v/>
          </cell>
          <cell r="AF454" t="str">
            <v/>
          </cell>
          <cell r="AG454" t="str">
            <v/>
          </cell>
          <cell r="AH454" t="str">
            <v/>
          </cell>
        </row>
        <row r="455">
          <cell r="B455"/>
          <cell r="C455"/>
          <cell r="D455"/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/>
          </cell>
          <cell r="AC455" t="str">
            <v/>
          </cell>
          <cell r="AD455" t="str">
            <v/>
          </cell>
          <cell r="AE455" t="str">
            <v/>
          </cell>
          <cell r="AF455" t="str">
            <v/>
          </cell>
          <cell r="AG455" t="str">
            <v/>
          </cell>
          <cell r="AH455" t="str">
            <v/>
          </cell>
        </row>
        <row r="456">
          <cell r="B456"/>
          <cell r="C456"/>
          <cell r="D456"/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F456" t="str">
            <v/>
          </cell>
          <cell r="AG456" t="str">
            <v/>
          </cell>
          <cell r="AH456" t="str">
            <v/>
          </cell>
        </row>
        <row r="457">
          <cell r="B457"/>
          <cell r="C457"/>
          <cell r="D457"/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F457" t="str">
            <v/>
          </cell>
          <cell r="AG457" t="str">
            <v/>
          </cell>
          <cell r="AH457" t="str">
            <v/>
          </cell>
        </row>
        <row r="458">
          <cell r="B458"/>
          <cell r="C458"/>
          <cell r="D458"/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</row>
        <row r="459">
          <cell r="B459"/>
          <cell r="C459"/>
          <cell r="D459"/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F459" t="str">
            <v/>
          </cell>
          <cell r="AG459" t="str">
            <v/>
          </cell>
          <cell r="AH459" t="str">
            <v/>
          </cell>
        </row>
        <row r="460">
          <cell r="B460"/>
          <cell r="C460"/>
          <cell r="D460"/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/>
          </cell>
          <cell r="AC460" t="str">
            <v/>
          </cell>
          <cell r="AD460" t="str">
            <v/>
          </cell>
          <cell r="AE460" t="str">
            <v/>
          </cell>
          <cell r="AF460" t="str">
            <v/>
          </cell>
          <cell r="AG460" t="str">
            <v/>
          </cell>
          <cell r="AH460" t="str">
            <v/>
          </cell>
        </row>
        <row r="461">
          <cell r="B461"/>
          <cell r="C461"/>
          <cell r="D461"/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/>
          </cell>
          <cell r="AC461" t="str">
            <v/>
          </cell>
          <cell r="AD461" t="str">
            <v/>
          </cell>
          <cell r="AE461" t="str">
            <v/>
          </cell>
          <cell r="AF461" t="str">
            <v/>
          </cell>
          <cell r="AG461" t="str">
            <v/>
          </cell>
          <cell r="AH461" t="str">
            <v/>
          </cell>
        </row>
        <row r="462">
          <cell r="B462"/>
          <cell r="C462"/>
          <cell r="D462"/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/>
          </cell>
          <cell r="AC462" t="str">
            <v/>
          </cell>
          <cell r="AD462" t="str">
            <v/>
          </cell>
          <cell r="AE462" t="str">
            <v/>
          </cell>
          <cell r="AF462" t="str">
            <v/>
          </cell>
          <cell r="AG462" t="str">
            <v/>
          </cell>
          <cell r="AH462" t="str">
            <v/>
          </cell>
        </row>
        <row r="463">
          <cell r="B463"/>
          <cell r="C463"/>
          <cell r="D463"/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/>
          </cell>
          <cell r="AC463" t="str">
            <v/>
          </cell>
          <cell r="AD463" t="str">
            <v/>
          </cell>
          <cell r="AE463" t="str">
            <v/>
          </cell>
          <cell r="AF463" t="str">
            <v/>
          </cell>
          <cell r="AG463" t="str">
            <v/>
          </cell>
          <cell r="AH463" t="str">
            <v/>
          </cell>
        </row>
        <row r="464">
          <cell r="B464"/>
          <cell r="C464"/>
          <cell r="D464"/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/>
          </cell>
          <cell r="AC464" t="str">
            <v/>
          </cell>
          <cell r="AD464" t="str">
            <v/>
          </cell>
          <cell r="AE464" t="str">
            <v/>
          </cell>
          <cell r="AF464" t="str">
            <v/>
          </cell>
          <cell r="AG464" t="str">
            <v/>
          </cell>
          <cell r="AH464" t="str">
            <v/>
          </cell>
        </row>
        <row r="465">
          <cell r="B465"/>
          <cell r="C465"/>
          <cell r="D465"/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F465" t="str">
            <v/>
          </cell>
          <cell r="AG465" t="str">
            <v/>
          </cell>
          <cell r="AH465" t="str">
            <v/>
          </cell>
        </row>
        <row r="466">
          <cell r="B466"/>
          <cell r="C466"/>
          <cell r="D466"/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F466" t="str">
            <v/>
          </cell>
          <cell r="AG466" t="str">
            <v/>
          </cell>
          <cell r="AH466" t="str">
            <v/>
          </cell>
        </row>
        <row r="467">
          <cell r="B467"/>
          <cell r="C467"/>
          <cell r="D467"/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F467" t="str">
            <v/>
          </cell>
          <cell r="AG467" t="str">
            <v/>
          </cell>
          <cell r="AH467" t="str">
            <v/>
          </cell>
        </row>
        <row r="468">
          <cell r="B468"/>
          <cell r="C468"/>
          <cell r="D468"/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F468" t="str">
            <v/>
          </cell>
          <cell r="AG468" t="str">
            <v/>
          </cell>
          <cell r="AH468" t="str">
            <v/>
          </cell>
        </row>
        <row r="469">
          <cell r="B469"/>
          <cell r="C469"/>
          <cell r="D469"/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/>
          </cell>
          <cell r="AC469" t="str">
            <v/>
          </cell>
          <cell r="AD469" t="str">
            <v/>
          </cell>
          <cell r="AE469" t="str">
            <v/>
          </cell>
          <cell r="AF469" t="str">
            <v/>
          </cell>
          <cell r="AG469" t="str">
            <v/>
          </cell>
          <cell r="AH469" t="str">
            <v/>
          </cell>
        </row>
        <row r="470">
          <cell r="B470"/>
          <cell r="C470"/>
          <cell r="D470"/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 t="str">
            <v/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</row>
        <row r="471">
          <cell r="B471"/>
          <cell r="C471"/>
          <cell r="D471"/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 t="str">
            <v/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</row>
        <row r="472">
          <cell r="B472"/>
          <cell r="C472"/>
          <cell r="D472"/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 t="str">
            <v/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</row>
        <row r="473">
          <cell r="B473"/>
          <cell r="C473"/>
          <cell r="D473"/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 t="str">
            <v/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</row>
        <row r="474">
          <cell r="B474"/>
          <cell r="C474"/>
          <cell r="D474"/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 t="str">
            <v/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</row>
        <row r="475">
          <cell r="B475"/>
          <cell r="C475"/>
          <cell r="D475"/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 t="str">
            <v/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</row>
        <row r="476">
          <cell r="B476"/>
          <cell r="C476"/>
          <cell r="D476"/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/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</row>
        <row r="477">
          <cell r="B477"/>
          <cell r="C477"/>
          <cell r="D477"/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/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</row>
        <row r="478">
          <cell r="B478"/>
          <cell r="C478"/>
          <cell r="D478"/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 t="str">
            <v/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</row>
        <row r="479">
          <cell r="B479"/>
          <cell r="C479"/>
          <cell r="D479"/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 t="str">
            <v/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</row>
        <row r="480">
          <cell r="B480"/>
          <cell r="C480"/>
          <cell r="D480"/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 t="str">
            <v/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</row>
        <row r="481">
          <cell r="B481"/>
          <cell r="C481"/>
          <cell r="D481"/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 t="str">
            <v/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</row>
        <row r="482">
          <cell r="B482"/>
          <cell r="C482"/>
          <cell r="D482"/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 t="str">
            <v/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</row>
        <row r="483">
          <cell r="B483"/>
          <cell r="C483"/>
          <cell r="D483"/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 t="str">
            <v/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</row>
        <row r="484">
          <cell r="B484"/>
          <cell r="C484"/>
          <cell r="D484"/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 t="str">
            <v/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</row>
        <row r="485">
          <cell r="B485"/>
          <cell r="C485"/>
          <cell r="D485"/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/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</row>
        <row r="486">
          <cell r="B486"/>
          <cell r="C486"/>
          <cell r="D486"/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/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</row>
        <row r="487">
          <cell r="B487"/>
          <cell r="C487"/>
          <cell r="D487"/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</row>
        <row r="488">
          <cell r="B488"/>
          <cell r="C488"/>
          <cell r="D488"/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</row>
        <row r="489">
          <cell r="B489"/>
          <cell r="C489"/>
          <cell r="D489"/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 t="str">
            <v/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</row>
        <row r="490">
          <cell r="B490"/>
          <cell r="C490"/>
          <cell r="D490"/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 t="str">
            <v/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</row>
        <row r="491">
          <cell r="B491"/>
          <cell r="C491"/>
          <cell r="D491"/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 t="str">
            <v/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</row>
        <row r="492">
          <cell r="B492"/>
          <cell r="C492"/>
          <cell r="D492"/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 t="str">
            <v/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</row>
        <row r="493">
          <cell r="B493"/>
          <cell r="C493"/>
          <cell r="D493"/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 t="str">
            <v/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</row>
        <row r="494">
          <cell r="B494"/>
          <cell r="C494"/>
          <cell r="D494"/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 t="str">
            <v/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</row>
        <row r="495">
          <cell r="B495"/>
          <cell r="C495"/>
          <cell r="D495"/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 t="str">
            <v/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</row>
        <row r="496">
          <cell r="B496"/>
          <cell r="C496"/>
          <cell r="D496"/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 t="str">
            <v/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</row>
        <row r="497">
          <cell r="B497"/>
          <cell r="C497"/>
          <cell r="D497"/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 t="str">
            <v/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</row>
        <row r="498">
          <cell r="B498"/>
          <cell r="C498"/>
          <cell r="D498"/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 t="str">
            <v/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</row>
        <row r="499">
          <cell r="B499"/>
          <cell r="C499"/>
          <cell r="D499"/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 t="str">
            <v/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</row>
        <row r="500">
          <cell r="B500"/>
          <cell r="C500"/>
          <cell r="D500"/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 t="str">
            <v/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</row>
        <row r="501">
          <cell r="B501"/>
          <cell r="C501"/>
          <cell r="D501"/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 t="str">
            <v/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</row>
        <row r="502">
          <cell r="E502">
            <v>380</v>
          </cell>
          <cell r="F502">
            <v>87</v>
          </cell>
          <cell r="G502">
            <v>0</v>
          </cell>
          <cell r="H502">
            <v>0</v>
          </cell>
          <cell r="I502">
            <v>554</v>
          </cell>
          <cell r="J502">
            <v>1039.6000000000001</v>
          </cell>
          <cell r="K502">
            <v>1039.6000000000001</v>
          </cell>
          <cell r="L502">
            <v>0</v>
          </cell>
          <cell r="M502">
            <v>0</v>
          </cell>
          <cell r="N502">
            <v>2079.2000000000003</v>
          </cell>
          <cell r="O502">
            <v>21575</v>
          </cell>
          <cell r="P502">
            <v>21575</v>
          </cell>
          <cell r="Q502">
            <v>21575</v>
          </cell>
          <cell r="R502">
            <v>1078.7499999999998</v>
          </cell>
          <cell r="S502">
            <v>1717</v>
          </cell>
          <cell r="T502">
            <v>839</v>
          </cell>
          <cell r="U502">
            <v>1717</v>
          </cell>
          <cell r="V502">
            <v>83.899999999999991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145.20000000000002</v>
          </cell>
          <cell r="AG502">
            <v>270.79999999999995</v>
          </cell>
          <cell r="AH502">
            <v>4215.3000000000011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I260"/>
  <sheetViews>
    <sheetView zoomScale="70" zoomScaleNormal="70" workbookViewId="0">
      <pane xSplit="4" ySplit="3" topLeftCell="AB23" activePane="bottomRight" state="frozen"/>
      <selection pane="topRight" activeCell="E1" sqref="E1"/>
      <selection pane="bottomLeft" activeCell="A4" sqref="A4"/>
      <selection pane="bottomRight" activeCell="AH35" sqref="AH35"/>
    </sheetView>
  </sheetViews>
  <sheetFormatPr defaultRowHeight="18.75"/>
  <cols>
    <col min="1" max="1" width="5.75" style="101" bestFit="1" customWidth="1"/>
    <col min="2" max="2" width="11.75" style="101" bestFit="1" customWidth="1"/>
    <col min="3" max="3" width="29" style="14" bestFit="1" customWidth="1"/>
    <col min="4" max="4" width="36.75" style="14" bestFit="1" customWidth="1"/>
    <col min="5" max="13" width="6.625" style="14" customWidth="1"/>
    <col min="14" max="15" width="8" style="14" customWidth="1"/>
    <col min="16" max="17" width="10.5" style="14" customWidth="1"/>
    <col min="18" max="18" width="9.375" style="14" customWidth="1"/>
    <col min="19" max="33" width="6.625" style="14" customWidth="1"/>
    <col min="34" max="34" width="9.25" style="14" customWidth="1"/>
    <col min="35" max="35" width="10.625" style="14" customWidth="1"/>
    <col min="36" max="16384" width="9" style="14"/>
  </cols>
  <sheetData>
    <row r="1" spans="1:35" s="1" customFormat="1">
      <c r="A1" s="106" t="s">
        <v>0</v>
      </c>
      <c r="B1" s="104" t="s">
        <v>1</v>
      </c>
      <c r="C1" s="107" t="s">
        <v>2</v>
      </c>
      <c r="D1" s="106" t="s">
        <v>3</v>
      </c>
      <c r="E1" s="104" t="s">
        <v>4</v>
      </c>
      <c r="F1" s="104"/>
      <c r="G1" s="104"/>
      <c r="H1" s="104"/>
      <c r="I1" s="104"/>
      <c r="J1" s="104" t="s">
        <v>5</v>
      </c>
      <c r="K1" s="104"/>
      <c r="L1" s="104"/>
      <c r="M1" s="104"/>
      <c r="N1" s="104"/>
      <c r="O1" s="104" t="s">
        <v>6</v>
      </c>
      <c r="P1" s="104"/>
      <c r="Q1" s="104"/>
      <c r="R1" s="104"/>
      <c r="S1" s="104"/>
      <c r="T1" s="104"/>
      <c r="U1" s="104"/>
      <c r="V1" s="104"/>
      <c r="W1" s="104" t="s">
        <v>7</v>
      </c>
      <c r="X1" s="104"/>
      <c r="Y1" s="104"/>
      <c r="Z1" s="104"/>
      <c r="AA1" s="104"/>
      <c r="AB1" s="104"/>
      <c r="AC1" s="104"/>
      <c r="AD1" s="104"/>
      <c r="AE1" s="104"/>
      <c r="AF1" s="105" t="s">
        <v>8</v>
      </c>
      <c r="AG1" s="105" t="s">
        <v>9</v>
      </c>
      <c r="AH1" s="105" t="s">
        <v>10</v>
      </c>
      <c r="AI1" s="1">
        <f>SUBTOTAL(9,AH:AH)</f>
        <v>767.85</v>
      </c>
    </row>
    <row r="2" spans="1:35" s="1" customFormat="1">
      <c r="A2" s="106"/>
      <c r="B2" s="106"/>
      <c r="C2" s="107"/>
      <c r="D2" s="106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 t="s">
        <v>11</v>
      </c>
      <c r="P2" s="104"/>
      <c r="Q2" s="104"/>
      <c r="R2" s="104"/>
      <c r="S2" s="104" t="s">
        <v>12</v>
      </c>
      <c r="T2" s="104"/>
      <c r="U2" s="104"/>
      <c r="V2" s="104"/>
      <c r="W2" s="104" t="s">
        <v>11</v>
      </c>
      <c r="X2" s="104"/>
      <c r="Y2" s="104"/>
      <c r="Z2" s="104" t="s">
        <v>13</v>
      </c>
      <c r="AA2" s="104"/>
      <c r="AB2" s="104"/>
      <c r="AC2" s="104" t="s">
        <v>14</v>
      </c>
      <c r="AD2" s="104"/>
      <c r="AE2" s="104"/>
      <c r="AF2" s="105"/>
      <c r="AG2" s="105"/>
      <c r="AH2" s="105"/>
    </row>
    <row r="3" spans="1:35" s="6" customFormat="1" ht="99">
      <c r="A3" s="106"/>
      <c r="B3" s="106"/>
      <c r="C3" s="107"/>
      <c r="D3" s="106"/>
      <c r="E3" s="86" t="s">
        <v>15</v>
      </c>
      <c r="F3" s="86" t="s">
        <v>16</v>
      </c>
      <c r="G3" s="86" t="s">
        <v>17</v>
      </c>
      <c r="H3" s="86" t="s">
        <v>18</v>
      </c>
      <c r="I3" s="87" t="s">
        <v>19</v>
      </c>
      <c r="J3" s="86" t="s">
        <v>20</v>
      </c>
      <c r="K3" s="86" t="s">
        <v>21</v>
      </c>
      <c r="L3" s="86" t="s">
        <v>22</v>
      </c>
      <c r="M3" s="86" t="s">
        <v>23</v>
      </c>
      <c r="N3" s="88" t="s">
        <v>24</v>
      </c>
      <c r="O3" s="86" t="s">
        <v>25</v>
      </c>
      <c r="P3" s="86" t="s">
        <v>26</v>
      </c>
      <c r="Q3" s="89" t="s">
        <v>283</v>
      </c>
      <c r="R3" s="87" t="s">
        <v>27</v>
      </c>
      <c r="S3" s="86" t="s">
        <v>28</v>
      </c>
      <c r="T3" s="86" t="s">
        <v>29</v>
      </c>
      <c r="U3" s="89" t="s">
        <v>284</v>
      </c>
      <c r="V3" s="87" t="s">
        <v>30</v>
      </c>
      <c r="W3" s="86" t="s">
        <v>25</v>
      </c>
      <c r="X3" s="86" t="s">
        <v>26</v>
      </c>
      <c r="Y3" s="87" t="s">
        <v>27</v>
      </c>
      <c r="Z3" s="86" t="s">
        <v>28</v>
      </c>
      <c r="AA3" s="86" t="s">
        <v>29</v>
      </c>
      <c r="AB3" s="87" t="s">
        <v>30</v>
      </c>
      <c r="AC3" s="86" t="s">
        <v>28</v>
      </c>
      <c r="AD3" s="86" t="s">
        <v>29</v>
      </c>
      <c r="AE3" s="87" t="s">
        <v>30</v>
      </c>
      <c r="AF3" s="105"/>
      <c r="AG3" s="105"/>
      <c r="AH3" s="105"/>
    </row>
    <row r="4" spans="1:35" hidden="1">
      <c r="A4" s="56">
        <f>IF(D4="","",SUBTOTAL(3,$D$4:$D4))</f>
        <v>0</v>
      </c>
      <c r="B4" s="83" t="s">
        <v>286</v>
      </c>
      <c r="C4" s="84" t="s">
        <v>31</v>
      </c>
      <c r="D4" s="85" t="s">
        <v>272</v>
      </c>
      <c r="E4" s="8">
        <f>VLOOKUP($B4,'[1]TK KHOILUONG'!$B:$AH,4,0)</f>
        <v>0</v>
      </c>
      <c r="F4" s="8">
        <f>VLOOKUP($B4,'[1]TK KHOILUONG'!$B:$AH,5,0)</f>
        <v>0</v>
      </c>
      <c r="G4" s="8">
        <f>VLOOKUP($B4,'[1]TK KHOILUONG'!$B:$AH,6,0)</f>
        <v>0</v>
      </c>
      <c r="H4" s="8">
        <f>VLOOKUP($B4,'[1]TK KHOILUONG'!$B:$AH,7,0)</f>
        <v>0</v>
      </c>
      <c r="I4" s="36">
        <f>VLOOKUP($B4,'[1]TK KHOILUONG'!$B:$AH,8,0)</f>
        <v>0</v>
      </c>
      <c r="J4" s="8">
        <f>VLOOKUP($B4,'[1]TK KHOILUONG'!$B:$AH,9,0)</f>
        <v>0</v>
      </c>
      <c r="K4" s="8">
        <f>VLOOKUP($B4,'[1]TK KHOILUONG'!$B:$AH,10,0)</f>
        <v>0</v>
      </c>
      <c r="L4" s="8">
        <f>VLOOKUP($B4,'[1]TK KHOILUONG'!$B:$AH,11,0)</f>
        <v>0</v>
      </c>
      <c r="M4" s="8">
        <f>VLOOKUP($B4,'[1]TK KHOILUONG'!$B:$AH,12,0)</f>
        <v>0</v>
      </c>
      <c r="N4" s="36">
        <f>VLOOKUP($B4,'[1]TK KHOILUONG'!$B:$AH,13,0)</f>
        <v>0</v>
      </c>
      <c r="O4" s="8">
        <f>VLOOKUP($B4,'[1]TK KHOILUONG'!$B:$AH,14,0)</f>
        <v>0</v>
      </c>
      <c r="P4" s="8">
        <f>VLOOKUP($B4,'[1]TK KHOILUONG'!$B:$AH,15,0)</f>
        <v>0</v>
      </c>
      <c r="Q4" s="8">
        <f>VLOOKUP($B4,'[1]TK KHOILUONG'!$B:$AH,16,0)</f>
        <v>0</v>
      </c>
      <c r="R4" s="36">
        <f>VLOOKUP($B4,'[1]TK KHOILUONG'!$B:$AH,17,0)</f>
        <v>0</v>
      </c>
      <c r="S4" s="8">
        <f>VLOOKUP($B4,'[1]TK KHOILUONG'!$B:$AH,18,0)</f>
        <v>0</v>
      </c>
      <c r="T4" s="8">
        <f>VLOOKUP($B4,'[1]TK KHOILUONG'!$B:$AH,19,0)</f>
        <v>0</v>
      </c>
      <c r="U4" s="8">
        <f>VLOOKUP($B4,'[1]TK KHOILUONG'!$B:$AH,20,0)</f>
        <v>0</v>
      </c>
      <c r="V4" s="36">
        <f>VLOOKUP($B4,'[1]TK KHOILUONG'!$B:$AH,21,0)</f>
        <v>0</v>
      </c>
      <c r="W4" s="8">
        <f>VLOOKUP($B4,'[1]TK KHOILUONG'!$B:$AH,22,0)</f>
        <v>0</v>
      </c>
      <c r="X4" s="8">
        <f>VLOOKUP($B4,'[1]TK KHOILUONG'!$B:$AH,23,0)</f>
        <v>0</v>
      </c>
      <c r="Y4" s="36">
        <f>VLOOKUP($B4,'[1]TK KHOILUONG'!$B:$AH,24,0)</f>
        <v>0</v>
      </c>
      <c r="Z4" s="8">
        <f>VLOOKUP($B4,'[1]TK KHOILUONG'!$B:$AH,25,0)</f>
        <v>0</v>
      </c>
      <c r="AA4" s="8">
        <f>VLOOKUP($B4,'[1]TK KHOILUONG'!$B:$AH,26,0)</f>
        <v>0</v>
      </c>
      <c r="AB4" s="36">
        <f>VLOOKUP($B4,'[1]TK KHOILUONG'!$B:$AH,27,0)</f>
        <v>0</v>
      </c>
      <c r="AC4" s="8">
        <f>VLOOKUP($B4,'[1]TK KHOILUONG'!$B:$AH,28,0)</f>
        <v>0</v>
      </c>
      <c r="AD4" s="8">
        <f>VLOOKUP($B4,'[1]TK KHOILUONG'!$B:$AH,29,0)</f>
        <v>0</v>
      </c>
      <c r="AE4" s="36">
        <f>VLOOKUP($B4,'[1]TK KHOILUONG'!$B:$AH,30,0)</f>
        <v>0</v>
      </c>
      <c r="AF4" s="36">
        <f>VLOOKUP($B4,'[1]TK KHOILUONG'!$B:$AH,31,0)</f>
        <v>0</v>
      </c>
      <c r="AG4" s="36">
        <f>VLOOKUP($B4,'[1]TK KHOILUONG'!$B:$AH,32,0)</f>
        <v>0</v>
      </c>
      <c r="AH4" s="64">
        <f>IF(D4="","",ROUND(I4+N4+R4+V4+Y4+AB4+AE4+SUM(AF4:AG4),2))</f>
        <v>0</v>
      </c>
    </row>
    <row r="5" spans="1:35" hidden="1">
      <c r="A5" s="56">
        <f>IF(D5="","",SUBTOTAL(3,$D$4:$D5))</f>
        <v>0</v>
      </c>
      <c r="B5" s="83" t="s">
        <v>287</v>
      </c>
      <c r="C5" s="84" t="s">
        <v>31</v>
      </c>
      <c r="D5" s="85" t="s">
        <v>33</v>
      </c>
      <c r="E5" s="8">
        <f>VLOOKUP($B5,'[1]TK KHOILUONG'!$B:$AH,4,0)</f>
        <v>0</v>
      </c>
      <c r="F5" s="8">
        <f>VLOOKUP($B5,'[1]TK KHOILUONG'!$B:$AH,5,0)</f>
        <v>0</v>
      </c>
      <c r="G5" s="8">
        <f>VLOOKUP($B5,'[1]TK KHOILUONG'!$B:$AH,6,0)</f>
        <v>0</v>
      </c>
      <c r="H5" s="8">
        <f>VLOOKUP($B5,'[1]TK KHOILUONG'!$B:$AH,7,0)</f>
        <v>0</v>
      </c>
      <c r="I5" s="36">
        <f>VLOOKUP($B5,'[1]TK KHOILUONG'!$B:$AH,8,0)</f>
        <v>0</v>
      </c>
      <c r="J5" s="8">
        <f>VLOOKUP($B5,'[1]TK KHOILUONG'!$B:$AH,9,0)</f>
        <v>0</v>
      </c>
      <c r="K5" s="8">
        <f>VLOOKUP($B5,'[1]TK KHOILUONG'!$B:$AH,10,0)</f>
        <v>0</v>
      </c>
      <c r="L5" s="8">
        <f>VLOOKUP($B5,'[1]TK KHOILUONG'!$B:$AH,11,0)</f>
        <v>0</v>
      </c>
      <c r="M5" s="8">
        <f>VLOOKUP($B5,'[1]TK KHOILUONG'!$B:$AH,12,0)</f>
        <v>0</v>
      </c>
      <c r="N5" s="36">
        <f>VLOOKUP($B5,'[1]TK KHOILUONG'!$B:$AH,13,0)</f>
        <v>0</v>
      </c>
      <c r="O5" s="8">
        <f>VLOOKUP($B5,'[1]TK KHOILUONG'!$B:$AH,14,0)</f>
        <v>0</v>
      </c>
      <c r="P5" s="8">
        <f>VLOOKUP($B5,'[1]TK KHOILUONG'!$B:$AH,15,0)</f>
        <v>0</v>
      </c>
      <c r="Q5" s="8">
        <f>VLOOKUP($B5,'[1]TK KHOILUONG'!$B:$AH,16,0)</f>
        <v>187</v>
      </c>
      <c r="R5" s="36">
        <f>VLOOKUP($B5,'[1]TK KHOILUONG'!$B:$AH,17,0)</f>
        <v>-9.35</v>
      </c>
      <c r="S5" s="8">
        <f>VLOOKUP($B5,'[1]TK KHOILUONG'!$B:$AH,18,0)</f>
        <v>0</v>
      </c>
      <c r="T5" s="8">
        <f>VLOOKUP($B5,'[1]TK KHOILUONG'!$B:$AH,19,0)</f>
        <v>0</v>
      </c>
      <c r="U5" s="8">
        <f>VLOOKUP($B5,'[1]TK KHOILUONG'!$B:$AH,20,0)</f>
        <v>0</v>
      </c>
      <c r="V5" s="36">
        <f>VLOOKUP($B5,'[1]TK KHOILUONG'!$B:$AH,21,0)</f>
        <v>0</v>
      </c>
      <c r="W5" s="8">
        <f>VLOOKUP($B5,'[1]TK KHOILUONG'!$B:$AH,22,0)</f>
        <v>0</v>
      </c>
      <c r="X5" s="8">
        <f>VLOOKUP($B5,'[1]TK KHOILUONG'!$B:$AH,23,0)</f>
        <v>0</v>
      </c>
      <c r="Y5" s="36">
        <f>VLOOKUP($B5,'[1]TK KHOILUONG'!$B:$AH,24,0)</f>
        <v>0</v>
      </c>
      <c r="Z5" s="8">
        <f>VLOOKUP($B5,'[1]TK KHOILUONG'!$B:$AH,25,0)</f>
        <v>0</v>
      </c>
      <c r="AA5" s="8">
        <f>VLOOKUP($B5,'[1]TK KHOILUONG'!$B:$AH,26,0)</f>
        <v>0</v>
      </c>
      <c r="AB5" s="36">
        <f>VLOOKUP($B5,'[1]TK KHOILUONG'!$B:$AH,27,0)</f>
        <v>0</v>
      </c>
      <c r="AC5" s="8">
        <f>VLOOKUP($B5,'[1]TK KHOILUONG'!$B:$AH,28,0)</f>
        <v>0</v>
      </c>
      <c r="AD5" s="8">
        <f>VLOOKUP($B5,'[1]TK KHOILUONG'!$B:$AH,29,0)</f>
        <v>0</v>
      </c>
      <c r="AE5" s="36">
        <f>VLOOKUP($B5,'[1]TK KHOILUONG'!$B:$AH,30,0)</f>
        <v>0</v>
      </c>
      <c r="AF5" s="36">
        <f>VLOOKUP($B5,'[1]TK KHOILUONG'!$B:$AH,31,0)</f>
        <v>0</v>
      </c>
      <c r="AG5" s="36">
        <f>VLOOKUP($B5,'[1]TK KHOILUONG'!$B:$AH,32,0)</f>
        <v>0</v>
      </c>
      <c r="AH5" s="64">
        <f t="shared" ref="AH5:AH68" si="0">IF(D5="","",ROUND(I5+N5+R5+V5+Y5+AB5+AE5+SUM(AF5:AG5),2))</f>
        <v>-9.35</v>
      </c>
    </row>
    <row r="6" spans="1:35" hidden="1">
      <c r="A6" s="56">
        <f>IF(D6="","",SUBTOTAL(3,$D$4:$D6))</f>
        <v>0</v>
      </c>
      <c r="B6" s="83" t="s">
        <v>288</v>
      </c>
      <c r="C6" s="84" t="s">
        <v>31</v>
      </c>
      <c r="D6" s="85" t="s">
        <v>34</v>
      </c>
      <c r="E6" s="8">
        <f>VLOOKUP($B6,'[1]TK KHOILUONG'!$B:$AH,4,0)</f>
        <v>0</v>
      </c>
      <c r="F6" s="8">
        <f>VLOOKUP($B6,'[1]TK KHOILUONG'!$B:$AH,5,0)</f>
        <v>0</v>
      </c>
      <c r="G6" s="8">
        <f>VLOOKUP($B6,'[1]TK KHOILUONG'!$B:$AH,6,0)</f>
        <v>0</v>
      </c>
      <c r="H6" s="8">
        <f>VLOOKUP($B6,'[1]TK KHOILUONG'!$B:$AH,7,0)</f>
        <v>0</v>
      </c>
      <c r="I6" s="36">
        <f>VLOOKUP($B6,'[1]TK KHOILUONG'!$B:$AH,8,0)</f>
        <v>0</v>
      </c>
      <c r="J6" s="8">
        <f>VLOOKUP($B6,'[1]TK KHOILUONG'!$B:$AH,9,0)</f>
        <v>0</v>
      </c>
      <c r="K6" s="8">
        <f>VLOOKUP($B6,'[1]TK KHOILUONG'!$B:$AH,10,0)</f>
        <v>0</v>
      </c>
      <c r="L6" s="8">
        <f>VLOOKUP($B6,'[1]TK KHOILUONG'!$B:$AH,11,0)</f>
        <v>0</v>
      </c>
      <c r="M6" s="8">
        <f>VLOOKUP($B6,'[1]TK KHOILUONG'!$B:$AH,12,0)</f>
        <v>0</v>
      </c>
      <c r="N6" s="36">
        <f>VLOOKUP($B6,'[1]TK KHOILUONG'!$B:$AH,13,0)</f>
        <v>0</v>
      </c>
      <c r="O6" s="8">
        <f>VLOOKUP($B6,'[1]TK KHOILUONG'!$B:$AH,14,0)</f>
        <v>0</v>
      </c>
      <c r="P6" s="8">
        <f>VLOOKUP($B6,'[1]TK KHOILUONG'!$B:$AH,15,0)</f>
        <v>0</v>
      </c>
      <c r="Q6" s="8">
        <f>VLOOKUP($B6,'[1]TK KHOILUONG'!$B:$AH,16,0)</f>
        <v>0</v>
      </c>
      <c r="R6" s="36">
        <f>VLOOKUP($B6,'[1]TK KHOILUONG'!$B:$AH,17,0)</f>
        <v>0</v>
      </c>
      <c r="S6" s="8">
        <f>VLOOKUP($B6,'[1]TK KHOILUONG'!$B:$AH,18,0)</f>
        <v>0</v>
      </c>
      <c r="T6" s="8">
        <f>VLOOKUP($B6,'[1]TK KHOILUONG'!$B:$AH,19,0)</f>
        <v>0</v>
      </c>
      <c r="U6" s="8">
        <f>VLOOKUP($B6,'[1]TK KHOILUONG'!$B:$AH,20,0)</f>
        <v>0</v>
      </c>
      <c r="V6" s="36">
        <f>VLOOKUP($B6,'[1]TK KHOILUONG'!$B:$AH,21,0)</f>
        <v>0</v>
      </c>
      <c r="W6" s="8">
        <f>VLOOKUP($B6,'[1]TK KHOILUONG'!$B:$AH,22,0)</f>
        <v>0</v>
      </c>
      <c r="X6" s="8">
        <f>VLOOKUP($B6,'[1]TK KHOILUONG'!$B:$AH,23,0)</f>
        <v>0</v>
      </c>
      <c r="Y6" s="36">
        <f>VLOOKUP($B6,'[1]TK KHOILUONG'!$B:$AH,24,0)</f>
        <v>0</v>
      </c>
      <c r="Z6" s="8">
        <f>VLOOKUP($B6,'[1]TK KHOILUONG'!$B:$AH,25,0)</f>
        <v>0</v>
      </c>
      <c r="AA6" s="8">
        <f>VLOOKUP($B6,'[1]TK KHOILUONG'!$B:$AH,26,0)</f>
        <v>0</v>
      </c>
      <c r="AB6" s="36">
        <f>VLOOKUP($B6,'[1]TK KHOILUONG'!$B:$AH,27,0)</f>
        <v>0</v>
      </c>
      <c r="AC6" s="8">
        <f>VLOOKUP($B6,'[1]TK KHOILUONG'!$B:$AH,28,0)</f>
        <v>0</v>
      </c>
      <c r="AD6" s="8">
        <f>VLOOKUP($B6,'[1]TK KHOILUONG'!$B:$AH,29,0)</f>
        <v>0</v>
      </c>
      <c r="AE6" s="36">
        <f>VLOOKUP($B6,'[1]TK KHOILUONG'!$B:$AH,30,0)</f>
        <v>0</v>
      </c>
      <c r="AF6" s="36">
        <f>VLOOKUP($B6,'[1]TK KHOILUONG'!$B:$AH,31,0)</f>
        <v>0</v>
      </c>
      <c r="AG6" s="36">
        <f>VLOOKUP($B6,'[1]TK KHOILUONG'!$B:$AH,32,0)</f>
        <v>0</v>
      </c>
      <c r="AH6" s="64">
        <f t="shared" si="0"/>
        <v>0</v>
      </c>
    </row>
    <row r="7" spans="1:35" hidden="1">
      <c r="A7" s="56">
        <f>IF(D7="","",SUBTOTAL(3,$D$4:$D7))</f>
        <v>0</v>
      </c>
      <c r="B7" s="83" t="s">
        <v>285</v>
      </c>
      <c r="C7" s="84" t="s">
        <v>31</v>
      </c>
      <c r="D7" s="85" t="s">
        <v>32</v>
      </c>
      <c r="E7" s="8">
        <f>VLOOKUP($B7,'[1]TK KHOILUONG'!$B:$AH,4,0)</f>
        <v>0</v>
      </c>
      <c r="F7" s="8">
        <f>VLOOKUP($B7,'[1]TK KHOILUONG'!$B:$AH,5,0)</f>
        <v>0</v>
      </c>
      <c r="G7" s="8">
        <f>VLOOKUP($B7,'[1]TK KHOILUONG'!$B:$AH,6,0)</f>
        <v>0</v>
      </c>
      <c r="H7" s="8">
        <f>VLOOKUP($B7,'[1]TK KHOILUONG'!$B:$AH,7,0)</f>
        <v>0</v>
      </c>
      <c r="I7" s="36">
        <f>VLOOKUP($B7,'[1]TK KHOILUONG'!$B:$AH,8,0)</f>
        <v>0</v>
      </c>
      <c r="J7" s="8">
        <f>VLOOKUP($B7,'[1]TK KHOILUONG'!$B:$AH,9,0)</f>
        <v>0</v>
      </c>
      <c r="K7" s="8">
        <f>VLOOKUP($B7,'[1]TK KHOILUONG'!$B:$AH,10,0)</f>
        <v>0</v>
      </c>
      <c r="L7" s="8">
        <f>VLOOKUP($B7,'[1]TK KHOILUONG'!$B:$AH,11,0)</f>
        <v>0</v>
      </c>
      <c r="M7" s="8">
        <f>VLOOKUP($B7,'[1]TK KHOILUONG'!$B:$AH,12,0)</f>
        <v>0</v>
      </c>
      <c r="N7" s="36">
        <f>VLOOKUP($B7,'[1]TK KHOILUONG'!$B:$AH,13,0)</f>
        <v>0</v>
      </c>
      <c r="O7" s="8">
        <f>VLOOKUP($B7,'[1]TK KHOILUONG'!$B:$AH,14,0)</f>
        <v>0</v>
      </c>
      <c r="P7" s="8">
        <f>VLOOKUP($B7,'[1]TK KHOILUONG'!$B:$AH,15,0)</f>
        <v>0</v>
      </c>
      <c r="Q7" s="8">
        <f>VLOOKUP($B7,'[1]TK KHOILUONG'!$B:$AH,16,0)</f>
        <v>0</v>
      </c>
      <c r="R7" s="36">
        <f>VLOOKUP($B7,'[1]TK KHOILUONG'!$B:$AH,17,0)</f>
        <v>0</v>
      </c>
      <c r="S7" s="8">
        <f>VLOOKUP($B7,'[1]TK KHOILUONG'!$B:$AH,18,0)</f>
        <v>0</v>
      </c>
      <c r="T7" s="8">
        <f>VLOOKUP($B7,'[1]TK KHOILUONG'!$B:$AH,19,0)</f>
        <v>0</v>
      </c>
      <c r="U7" s="8">
        <f>VLOOKUP($B7,'[1]TK KHOILUONG'!$B:$AH,20,0)</f>
        <v>0</v>
      </c>
      <c r="V7" s="36">
        <f>VLOOKUP($B7,'[1]TK KHOILUONG'!$B:$AH,21,0)</f>
        <v>0</v>
      </c>
      <c r="W7" s="8">
        <f>VLOOKUP($B7,'[1]TK KHOILUONG'!$B:$AH,22,0)</f>
        <v>0</v>
      </c>
      <c r="X7" s="8">
        <f>VLOOKUP($B7,'[1]TK KHOILUONG'!$B:$AH,23,0)</f>
        <v>0</v>
      </c>
      <c r="Y7" s="36">
        <f>VLOOKUP($B7,'[1]TK KHOILUONG'!$B:$AH,24,0)</f>
        <v>0</v>
      </c>
      <c r="Z7" s="8">
        <f>VLOOKUP($B7,'[1]TK KHOILUONG'!$B:$AH,25,0)</f>
        <v>0</v>
      </c>
      <c r="AA7" s="8">
        <f>VLOOKUP($B7,'[1]TK KHOILUONG'!$B:$AH,26,0)</f>
        <v>0</v>
      </c>
      <c r="AB7" s="36">
        <f>VLOOKUP($B7,'[1]TK KHOILUONG'!$B:$AH,27,0)</f>
        <v>0</v>
      </c>
      <c r="AC7" s="8">
        <f>VLOOKUP($B7,'[1]TK KHOILUONG'!$B:$AH,28,0)</f>
        <v>0</v>
      </c>
      <c r="AD7" s="8">
        <f>VLOOKUP($B7,'[1]TK KHOILUONG'!$B:$AH,29,0)</f>
        <v>0</v>
      </c>
      <c r="AE7" s="36">
        <f>VLOOKUP($B7,'[1]TK KHOILUONG'!$B:$AH,30,0)</f>
        <v>0</v>
      </c>
      <c r="AF7" s="36">
        <f>VLOOKUP($B7,'[1]TK KHOILUONG'!$B:$AH,31,0)</f>
        <v>0</v>
      </c>
      <c r="AG7" s="36">
        <f>VLOOKUP($B7,'[1]TK KHOILUONG'!$B:$AH,32,0)</f>
        <v>0</v>
      </c>
      <c r="AH7" s="64">
        <f t="shared" si="0"/>
        <v>0</v>
      </c>
    </row>
    <row r="8" spans="1:35">
      <c r="A8" s="56">
        <f>IF(D8="","",SUBTOTAL(3,$D$4:$D8))</f>
        <v>1</v>
      </c>
      <c r="B8" s="83" t="s">
        <v>313</v>
      </c>
      <c r="C8" s="84" t="s">
        <v>35</v>
      </c>
      <c r="D8" s="85" t="s">
        <v>53</v>
      </c>
      <c r="E8" s="8">
        <f>VLOOKUP($B8,'[1]TK KHOILUONG'!$B:$AH,4,0)</f>
        <v>11</v>
      </c>
      <c r="F8" s="8">
        <f>VLOOKUP($B8,'[1]TK KHOILUONG'!$B:$AH,5,0)</f>
        <v>0</v>
      </c>
      <c r="G8" s="8">
        <f>VLOOKUP($B8,'[1]TK KHOILUONG'!$B:$AH,6,0)</f>
        <v>0</v>
      </c>
      <c r="H8" s="8">
        <f>VLOOKUP($B8,'[1]TK KHOILUONG'!$B:$AH,7,0)</f>
        <v>0</v>
      </c>
      <c r="I8" s="36">
        <f>VLOOKUP($B8,'[1]TK KHOILUONG'!$B:$AH,8,0)</f>
        <v>11</v>
      </c>
      <c r="J8" s="8">
        <f>VLOOKUP($B8,'[1]TK KHOILUONG'!$B:$AH,9,0)</f>
        <v>9.6000000000000014</v>
      </c>
      <c r="K8" s="8">
        <f>VLOOKUP($B8,'[1]TK KHOILUONG'!$B:$AH,10,0)</f>
        <v>7.2000000000000011</v>
      </c>
      <c r="L8" s="8">
        <f>VLOOKUP($B8,'[1]TK KHOILUONG'!$B:$AH,11,0)</f>
        <v>0</v>
      </c>
      <c r="M8" s="8">
        <f>VLOOKUP($B8,'[1]TK KHOILUONG'!$B:$AH,12,0)</f>
        <v>0</v>
      </c>
      <c r="N8" s="36">
        <f>VLOOKUP($B8,'[1]TK KHOILUONG'!$B:$AH,13,0)</f>
        <v>16.800000000000004</v>
      </c>
      <c r="O8" s="8">
        <f>VLOOKUP($B8,'[1]TK KHOILUONG'!$B:$AH,14,0)</f>
        <v>158</v>
      </c>
      <c r="P8" s="8">
        <f>VLOOKUP($B8,'[1]TK KHOILUONG'!$B:$AH,15,0)</f>
        <v>31</v>
      </c>
      <c r="Q8" s="8">
        <f>VLOOKUP($B8,'[1]TK KHOILUONG'!$B:$AH,16,0)</f>
        <v>178</v>
      </c>
      <c r="R8" s="36">
        <f>VLOOKUP($B8,'[1]TK KHOILUONG'!$B:$AH,17,0)</f>
        <v>0.55000000000000004</v>
      </c>
      <c r="S8" s="8">
        <f>VLOOKUP($B8,'[1]TK KHOILUONG'!$B:$AH,18,0)</f>
        <v>0</v>
      </c>
      <c r="T8" s="8">
        <f>VLOOKUP($B8,'[1]TK KHOILUONG'!$B:$AH,19,0)</f>
        <v>0</v>
      </c>
      <c r="U8" s="8">
        <f>VLOOKUP($B8,'[1]TK KHOILUONG'!$B:$AH,20,0)</f>
        <v>0</v>
      </c>
      <c r="V8" s="36">
        <f>VLOOKUP($B8,'[1]TK KHOILUONG'!$B:$AH,21,0)</f>
        <v>0</v>
      </c>
      <c r="W8" s="8">
        <f>VLOOKUP($B8,'[1]TK KHOILUONG'!$B:$AH,22,0)</f>
        <v>0</v>
      </c>
      <c r="X8" s="8">
        <f>VLOOKUP($B8,'[1]TK KHOILUONG'!$B:$AH,23,0)</f>
        <v>0</v>
      </c>
      <c r="Y8" s="36">
        <f>VLOOKUP($B8,'[1]TK KHOILUONG'!$B:$AH,24,0)</f>
        <v>0</v>
      </c>
      <c r="Z8" s="8">
        <f>VLOOKUP($B8,'[1]TK KHOILUONG'!$B:$AH,25,0)</f>
        <v>0</v>
      </c>
      <c r="AA8" s="8">
        <f>VLOOKUP($B8,'[1]TK KHOILUONG'!$B:$AH,26,0)</f>
        <v>0</v>
      </c>
      <c r="AB8" s="36">
        <f>VLOOKUP($B8,'[1]TK KHOILUONG'!$B:$AH,27,0)</f>
        <v>0</v>
      </c>
      <c r="AC8" s="8">
        <f>VLOOKUP($B8,'[1]TK KHOILUONG'!$B:$AH,28,0)</f>
        <v>0</v>
      </c>
      <c r="AD8" s="8">
        <f>VLOOKUP($B8,'[1]TK KHOILUONG'!$B:$AH,29,0)</f>
        <v>0</v>
      </c>
      <c r="AE8" s="36">
        <f>VLOOKUP($B8,'[1]TK KHOILUONG'!$B:$AH,30,0)</f>
        <v>0</v>
      </c>
      <c r="AF8" s="36">
        <f>VLOOKUP($B8,'[1]TK KHOILUONG'!$B:$AH,31,0)</f>
        <v>0</v>
      </c>
      <c r="AG8" s="36">
        <f>VLOOKUP($B8,'[1]TK KHOILUONG'!$B:$AH,32,0)</f>
        <v>2.4</v>
      </c>
      <c r="AH8" s="64">
        <f t="shared" si="0"/>
        <v>30.75</v>
      </c>
    </row>
    <row r="9" spans="1:35">
      <c r="A9" s="56">
        <f>IF(D9="","",SUBTOTAL(3,$D$4:$D9))</f>
        <v>2</v>
      </c>
      <c r="B9" s="83" t="s">
        <v>316</v>
      </c>
      <c r="C9" s="84" t="s">
        <v>35</v>
      </c>
      <c r="D9" s="85" t="s">
        <v>38</v>
      </c>
      <c r="E9" s="8">
        <f>VLOOKUP($B9,'[1]TK KHOILUONG'!$B:$AH,4,0)</f>
        <v>2</v>
      </c>
      <c r="F9" s="8">
        <f>VLOOKUP($B9,'[1]TK KHOILUONG'!$B:$AH,5,0)</f>
        <v>0</v>
      </c>
      <c r="G9" s="8">
        <f>VLOOKUP($B9,'[1]TK KHOILUONG'!$B:$AH,6,0)</f>
        <v>0</v>
      </c>
      <c r="H9" s="8">
        <f>VLOOKUP($B9,'[1]TK KHOILUONG'!$B:$AH,7,0)</f>
        <v>0</v>
      </c>
      <c r="I9" s="36">
        <f>VLOOKUP($B9,'[1]TK KHOILUONG'!$B:$AH,8,0)</f>
        <v>2</v>
      </c>
      <c r="J9" s="8">
        <f>VLOOKUP($B9,'[1]TK KHOILUONG'!$B:$AH,9,0)</f>
        <v>0</v>
      </c>
      <c r="K9" s="8">
        <f>VLOOKUP($B9,'[1]TK KHOILUONG'!$B:$AH,10,0)</f>
        <v>0</v>
      </c>
      <c r="L9" s="8">
        <f>VLOOKUP($B9,'[1]TK KHOILUONG'!$B:$AH,11,0)</f>
        <v>0</v>
      </c>
      <c r="M9" s="8">
        <f>VLOOKUP($B9,'[1]TK KHOILUONG'!$B:$AH,12,0)</f>
        <v>0</v>
      </c>
      <c r="N9" s="36">
        <f>VLOOKUP($B9,'[1]TK KHOILUONG'!$B:$AH,13,0)</f>
        <v>0</v>
      </c>
      <c r="O9" s="8">
        <f>VLOOKUP($B9,'[1]TK KHOILUONG'!$B:$AH,14,0)</f>
        <v>16</v>
      </c>
      <c r="P9" s="8">
        <f>VLOOKUP($B9,'[1]TK KHOILUONG'!$B:$AH,15,0)</f>
        <v>118</v>
      </c>
      <c r="Q9" s="8">
        <f>VLOOKUP($B9,'[1]TK KHOILUONG'!$B:$AH,16,0)</f>
        <v>45</v>
      </c>
      <c r="R9" s="36">
        <f>VLOOKUP($B9,'[1]TK KHOILUONG'!$B:$AH,17,0)</f>
        <v>4.45</v>
      </c>
      <c r="S9" s="8">
        <f>VLOOKUP($B9,'[1]TK KHOILUONG'!$B:$AH,18,0)</f>
        <v>0</v>
      </c>
      <c r="T9" s="8">
        <f>VLOOKUP($B9,'[1]TK KHOILUONG'!$B:$AH,19,0)</f>
        <v>0</v>
      </c>
      <c r="U9" s="8">
        <f>VLOOKUP($B9,'[1]TK KHOILUONG'!$B:$AH,20,0)</f>
        <v>0</v>
      </c>
      <c r="V9" s="36">
        <f>VLOOKUP($B9,'[1]TK KHOILUONG'!$B:$AH,21,0)</f>
        <v>0</v>
      </c>
      <c r="W9" s="8">
        <f>VLOOKUP($B9,'[1]TK KHOILUONG'!$B:$AH,22,0)</f>
        <v>0</v>
      </c>
      <c r="X9" s="8">
        <f>VLOOKUP($B9,'[1]TK KHOILUONG'!$B:$AH,23,0)</f>
        <v>0</v>
      </c>
      <c r="Y9" s="36">
        <f>VLOOKUP($B9,'[1]TK KHOILUONG'!$B:$AH,24,0)</f>
        <v>0</v>
      </c>
      <c r="Z9" s="8">
        <f>VLOOKUP($B9,'[1]TK KHOILUONG'!$B:$AH,25,0)</f>
        <v>0</v>
      </c>
      <c r="AA9" s="8">
        <f>VLOOKUP($B9,'[1]TK KHOILUONG'!$B:$AH,26,0)</f>
        <v>0</v>
      </c>
      <c r="AB9" s="36">
        <f>VLOOKUP($B9,'[1]TK KHOILUONG'!$B:$AH,27,0)</f>
        <v>0</v>
      </c>
      <c r="AC9" s="8">
        <f>VLOOKUP($B9,'[1]TK KHOILUONG'!$B:$AH,28,0)</f>
        <v>0</v>
      </c>
      <c r="AD9" s="8">
        <f>VLOOKUP($B9,'[1]TK KHOILUONG'!$B:$AH,29,0)</f>
        <v>0</v>
      </c>
      <c r="AE9" s="36">
        <f>VLOOKUP($B9,'[1]TK KHOILUONG'!$B:$AH,30,0)</f>
        <v>0</v>
      </c>
      <c r="AF9" s="36">
        <f>VLOOKUP($B9,'[1]TK KHOILUONG'!$B:$AH,31,0)</f>
        <v>0</v>
      </c>
      <c r="AG9" s="36">
        <f>VLOOKUP($B9,'[1]TK KHOILUONG'!$B:$AH,32,0)</f>
        <v>26.4</v>
      </c>
      <c r="AH9" s="64">
        <f t="shared" si="0"/>
        <v>32.85</v>
      </c>
    </row>
    <row r="10" spans="1:35">
      <c r="A10" s="56">
        <f>IF(D10="","",SUBTOTAL(3,$D$4:$D10))</f>
        <v>3</v>
      </c>
      <c r="B10" s="83" t="s">
        <v>289</v>
      </c>
      <c r="C10" s="84" t="s">
        <v>35</v>
      </c>
      <c r="D10" s="85" t="s">
        <v>36</v>
      </c>
      <c r="E10" s="8">
        <f>VLOOKUP($B10,'[1]TK KHOILUONG'!$B:$AH,4,0)</f>
        <v>0</v>
      </c>
      <c r="F10" s="8">
        <f>VLOOKUP($B10,'[1]TK KHOILUONG'!$B:$AH,5,0)</f>
        <v>4</v>
      </c>
      <c r="G10" s="8">
        <f>VLOOKUP($B10,'[1]TK KHOILUONG'!$B:$AH,6,0)</f>
        <v>0</v>
      </c>
      <c r="H10" s="8">
        <f>VLOOKUP($B10,'[1]TK KHOILUONG'!$B:$AH,7,0)</f>
        <v>0</v>
      </c>
      <c r="I10" s="36">
        <f>VLOOKUP($B10,'[1]TK KHOILUONG'!$B:$AH,8,0)</f>
        <v>8</v>
      </c>
      <c r="J10" s="8">
        <f>VLOOKUP($B10,'[1]TK KHOILUONG'!$B:$AH,9,0)</f>
        <v>12.8</v>
      </c>
      <c r="K10" s="8">
        <f>VLOOKUP($B10,'[1]TK KHOILUONG'!$B:$AH,10,0)</f>
        <v>3.5999999999999996</v>
      </c>
      <c r="L10" s="8">
        <f>VLOOKUP($B10,'[1]TK KHOILUONG'!$B:$AH,11,0)</f>
        <v>0</v>
      </c>
      <c r="M10" s="8">
        <f>VLOOKUP($B10,'[1]TK KHOILUONG'!$B:$AH,12,0)</f>
        <v>0</v>
      </c>
      <c r="N10" s="36">
        <f>VLOOKUP($B10,'[1]TK KHOILUONG'!$B:$AH,13,0)</f>
        <v>16.399999999999999</v>
      </c>
      <c r="O10" s="8">
        <f>VLOOKUP($B10,'[1]TK KHOILUONG'!$B:$AH,14,0)</f>
        <v>80</v>
      </c>
      <c r="P10" s="8">
        <f>VLOOKUP($B10,'[1]TK KHOILUONG'!$B:$AH,15,0)</f>
        <v>71</v>
      </c>
      <c r="Q10" s="8">
        <f>VLOOKUP($B10,'[1]TK KHOILUONG'!$B:$AH,16,0)</f>
        <v>22</v>
      </c>
      <c r="R10" s="36">
        <f>VLOOKUP($B10,'[1]TK KHOILUONG'!$B:$AH,17,0)</f>
        <v>6.45</v>
      </c>
      <c r="S10" s="8">
        <f>VLOOKUP($B10,'[1]TK KHOILUONG'!$B:$AH,18,0)</f>
        <v>0</v>
      </c>
      <c r="T10" s="8">
        <f>VLOOKUP($B10,'[1]TK KHOILUONG'!$B:$AH,19,0)</f>
        <v>0</v>
      </c>
      <c r="U10" s="8">
        <f>VLOOKUP($B10,'[1]TK KHOILUONG'!$B:$AH,20,0)</f>
        <v>0</v>
      </c>
      <c r="V10" s="36">
        <f>VLOOKUP($B10,'[1]TK KHOILUONG'!$B:$AH,21,0)</f>
        <v>0</v>
      </c>
      <c r="W10" s="8">
        <f>VLOOKUP($B10,'[1]TK KHOILUONG'!$B:$AH,22,0)</f>
        <v>0</v>
      </c>
      <c r="X10" s="8">
        <f>VLOOKUP($B10,'[1]TK KHOILUONG'!$B:$AH,23,0)</f>
        <v>0</v>
      </c>
      <c r="Y10" s="36">
        <f>VLOOKUP($B10,'[1]TK KHOILUONG'!$B:$AH,24,0)</f>
        <v>0</v>
      </c>
      <c r="Z10" s="8">
        <f>VLOOKUP($B10,'[1]TK KHOILUONG'!$B:$AH,25,0)</f>
        <v>0</v>
      </c>
      <c r="AA10" s="8">
        <f>VLOOKUP($B10,'[1]TK KHOILUONG'!$B:$AH,26,0)</f>
        <v>0</v>
      </c>
      <c r="AB10" s="36">
        <f>VLOOKUP($B10,'[1]TK KHOILUONG'!$B:$AH,27,0)</f>
        <v>0</v>
      </c>
      <c r="AC10" s="8">
        <f>VLOOKUP($B10,'[1]TK KHOILUONG'!$B:$AH,28,0)</f>
        <v>0</v>
      </c>
      <c r="AD10" s="8">
        <f>VLOOKUP($B10,'[1]TK KHOILUONG'!$B:$AH,29,0)</f>
        <v>0</v>
      </c>
      <c r="AE10" s="36">
        <f>VLOOKUP($B10,'[1]TK KHOILUONG'!$B:$AH,30,0)</f>
        <v>0</v>
      </c>
      <c r="AF10" s="36">
        <f>VLOOKUP($B10,'[1]TK KHOILUONG'!$B:$AH,31,0)</f>
        <v>0</v>
      </c>
      <c r="AG10" s="36">
        <f>VLOOKUP($B10,'[1]TK KHOILUONG'!$B:$AH,32,0)</f>
        <v>2.4</v>
      </c>
      <c r="AH10" s="64">
        <f t="shared" si="0"/>
        <v>33.25</v>
      </c>
    </row>
    <row r="11" spans="1:35">
      <c r="A11" s="56">
        <f>IF(D11="","",SUBTOTAL(3,$D$4:$D11))</f>
        <v>4</v>
      </c>
      <c r="B11" s="83" t="s">
        <v>290</v>
      </c>
      <c r="C11" s="84" t="s">
        <v>35</v>
      </c>
      <c r="D11" s="85" t="s">
        <v>39</v>
      </c>
      <c r="E11" s="8">
        <f>VLOOKUP($B11,'[1]TK KHOILUONG'!$B:$AH,4,0)</f>
        <v>4</v>
      </c>
      <c r="F11" s="8">
        <f>VLOOKUP($B11,'[1]TK KHOILUONG'!$B:$AH,5,0)</f>
        <v>0</v>
      </c>
      <c r="G11" s="8">
        <f>VLOOKUP($B11,'[1]TK KHOILUONG'!$B:$AH,6,0)</f>
        <v>0</v>
      </c>
      <c r="H11" s="8">
        <f>VLOOKUP($B11,'[1]TK KHOILUONG'!$B:$AH,7,0)</f>
        <v>0</v>
      </c>
      <c r="I11" s="36">
        <f>VLOOKUP($B11,'[1]TK KHOILUONG'!$B:$AH,8,0)</f>
        <v>4</v>
      </c>
      <c r="J11" s="8">
        <f>VLOOKUP($B11,'[1]TK KHOILUONG'!$B:$AH,9,0)</f>
        <v>10.799999999999999</v>
      </c>
      <c r="K11" s="8">
        <f>VLOOKUP($B11,'[1]TK KHOILUONG'!$B:$AH,10,0)</f>
        <v>0</v>
      </c>
      <c r="L11" s="8">
        <f>VLOOKUP($B11,'[1]TK KHOILUONG'!$B:$AH,11,0)</f>
        <v>0</v>
      </c>
      <c r="M11" s="8">
        <f>VLOOKUP($B11,'[1]TK KHOILUONG'!$B:$AH,12,0)</f>
        <v>0</v>
      </c>
      <c r="N11" s="36">
        <f>VLOOKUP($B11,'[1]TK KHOILUONG'!$B:$AH,13,0)</f>
        <v>10.799999999999999</v>
      </c>
      <c r="O11" s="8">
        <f>VLOOKUP($B11,'[1]TK KHOILUONG'!$B:$AH,14,0)</f>
        <v>93</v>
      </c>
      <c r="P11" s="8">
        <f>VLOOKUP($B11,'[1]TK KHOILUONG'!$B:$AH,15,0)</f>
        <v>65</v>
      </c>
      <c r="Q11" s="8">
        <f>VLOOKUP($B11,'[1]TK KHOILUONG'!$B:$AH,16,0)</f>
        <v>40</v>
      </c>
      <c r="R11" s="36">
        <f>VLOOKUP($B11,'[1]TK KHOILUONG'!$B:$AH,17,0)</f>
        <v>5.9</v>
      </c>
      <c r="S11" s="8">
        <f>VLOOKUP($B11,'[1]TK KHOILUONG'!$B:$AH,18,0)</f>
        <v>0</v>
      </c>
      <c r="T11" s="8">
        <f>VLOOKUP($B11,'[1]TK KHOILUONG'!$B:$AH,19,0)</f>
        <v>0</v>
      </c>
      <c r="U11" s="8">
        <f>VLOOKUP($B11,'[1]TK KHOILUONG'!$B:$AH,20,0)</f>
        <v>0</v>
      </c>
      <c r="V11" s="36">
        <f>VLOOKUP($B11,'[1]TK KHOILUONG'!$B:$AH,21,0)</f>
        <v>0</v>
      </c>
      <c r="W11" s="8">
        <f>VLOOKUP($B11,'[1]TK KHOILUONG'!$B:$AH,22,0)</f>
        <v>0</v>
      </c>
      <c r="X11" s="8">
        <f>VLOOKUP($B11,'[1]TK KHOILUONG'!$B:$AH,23,0)</f>
        <v>0</v>
      </c>
      <c r="Y11" s="36">
        <f>VLOOKUP($B11,'[1]TK KHOILUONG'!$B:$AH,24,0)</f>
        <v>0</v>
      </c>
      <c r="Z11" s="8">
        <f>VLOOKUP($B11,'[1]TK KHOILUONG'!$B:$AH,25,0)</f>
        <v>0</v>
      </c>
      <c r="AA11" s="8">
        <f>VLOOKUP($B11,'[1]TK KHOILUONG'!$B:$AH,26,0)</f>
        <v>0</v>
      </c>
      <c r="AB11" s="36">
        <f>VLOOKUP($B11,'[1]TK KHOILUONG'!$B:$AH,27,0)</f>
        <v>0</v>
      </c>
      <c r="AC11" s="8">
        <f>VLOOKUP($B11,'[1]TK KHOILUONG'!$B:$AH,28,0)</f>
        <v>0</v>
      </c>
      <c r="AD11" s="8">
        <f>VLOOKUP($B11,'[1]TK KHOILUONG'!$B:$AH,29,0)</f>
        <v>0</v>
      </c>
      <c r="AE11" s="36">
        <f>VLOOKUP($B11,'[1]TK KHOILUONG'!$B:$AH,30,0)</f>
        <v>0</v>
      </c>
      <c r="AF11" s="36">
        <f>VLOOKUP($B11,'[1]TK KHOILUONG'!$B:$AH,31,0)</f>
        <v>0</v>
      </c>
      <c r="AG11" s="36">
        <f>VLOOKUP($B11,'[1]TK KHOILUONG'!$B:$AH,32,0)</f>
        <v>0</v>
      </c>
      <c r="AH11" s="64">
        <f t="shared" si="0"/>
        <v>20.7</v>
      </c>
    </row>
    <row r="12" spans="1:35">
      <c r="A12" s="56">
        <f>IF(D12="","",SUBTOTAL(3,$D$4:$D12))</f>
        <v>5</v>
      </c>
      <c r="B12" s="83" t="s">
        <v>291</v>
      </c>
      <c r="C12" s="84" t="s">
        <v>35</v>
      </c>
      <c r="D12" s="85" t="s">
        <v>57</v>
      </c>
      <c r="E12" s="8">
        <f>VLOOKUP($B12,'[1]TK KHOILUONG'!$B:$AH,4,0)</f>
        <v>10</v>
      </c>
      <c r="F12" s="8">
        <f>VLOOKUP($B12,'[1]TK KHOILUONG'!$B:$AH,5,0)</f>
        <v>0</v>
      </c>
      <c r="G12" s="8">
        <f>VLOOKUP($B12,'[1]TK KHOILUONG'!$B:$AH,6,0)</f>
        <v>0</v>
      </c>
      <c r="H12" s="8">
        <f>VLOOKUP($B12,'[1]TK KHOILUONG'!$B:$AH,7,0)</f>
        <v>0</v>
      </c>
      <c r="I12" s="36">
        <f>VLOOKUP($B12,'[1]TK KHOILUONG'!$B:$AH,8,0)</f>
        <v>10</v>
      </c>
      <c r="J12" s="8">
        <f>VLOOKUP($B12,'[1]TK KHOILUONG'!$B:$AH,9,0)</f>
        <v>3.5999999999999996</v>
      </c>
      <c r="K12" s="8">
        <f>VLOOKUP($B12,'[1]TK KHOILUONG'!$B:$AH,10,0)</f>
        <v>0</v>
      </c>
      <c r="L12" s="8">
        <f>VLOOKUP($B12,'[1]TK KHOILUONG'!$B:$AH,11,0)</f>
        <v>0</v>
      </c>
      <c r="M12" s="8">
        <f>VLOOKUP($B12,'[1]TK KHOILUONG'!$B:$AH,12,0)</f>
        <v>0</v>
      </c>
      <c r="N12" s="36">
        <f>VLOOKUP($B12,'[1]TK KHOILUONG'!$B:$AH,13,0)</f>
        <v>3.5999999999999996</v>
      </c>
      <c r="O12" s="8">
        <f>VLOOKUP($B12,'[1]TK KHOILUONG'!$B:$AH,14,0)</f>
        <v>489</v>
      </c>
      <c r="P12" s="8">
        <f>VLOOKUP($B12,'[1]TK KHOILUONG'!$B:$AH,15,0)</f>
        <v>529</v>
      </c>
      <c r="Q12" s="8">
        <f>VLOOKUP($B12,'[1]TK KHOILUONG'!$B:$AH,16,0)</f>
        <v>515</v>
      </c>
      <c r="R12" s="36">
        <f>VLOOKUP($B12,'[1]TK KHOILUONG'!$B:$AH,17,0)</f>
        <v>25.15</v>
      </c>
      <c r="S12" s="8">
        <f>VLOOKUP($B12,'[1]TK KHOILUONG'!$B:$AH,18,0)</f>
        <v>0</v>
      </c>
      <c r="T12" s="8">
        <f>VLOOKUP($B12,'[1]TK KHOILUONG'!$B:$AH,19,0)</f>
        <v>0</v>
      </c>
      <c r="U12" s="8">
        <f>VLOOKUP($B12,'[1]TK KHOILUONG'!$B:$AH,20,0)</f>
        <v>0</v>
      </c>
      <c r="V12" s="36">
        <f>VLOOKUP($B12,'[1]TK KHOILUONG'!$B:$AH,21,0)</f>
        <v>0</v>
      </c>
      <c r="W12" s="8">
        <f>VLOOKUP($B12,'[1]TK KHOILUONG'!$B:$AH,22,0)</f>
        <v>0</v>
      </c>
      <c r="X12" s="8">
        <f>VLOOKUP($B12,'[1]TK KHOILUONG'!$B:$AH,23,0)</f>
        <v>0</v>
      </c>
      <c r="Y12" s="36">
        <f>VLOOKUP($B12,'[1]TK KHOILUONG'!$B:$AH,24,0)</f>
        <v>0</v>
      </c>
      <c r="Z12" s="8">
        <f>VLOOKUP($B12,'[1]TK KHOILUONG'!$B:$AH,25,0)</f>
        <v>0</v>
      </c>
      <c r="AA12" s="8">
        <f>VLOOKUP($B12,'[1]TK KHOILUONG'!$B:$AH,26,0)</f>
        <v>0</v>
      </c>
      <c r="AB12" s="36">
        <f>VLOOKUP($B12,'[1]TK KHOILUONG'!$B:$AH,27,0)</f>
        <v>0</v>
      </c>
      <c r="AC12" s="8">
        <f>VLOOKUP($B12,'[1]TK KHOILUONG'!$B:$AH,28,0)</f>
        <v>0</v>
      </c>
      <c r="AD12" s="8">
        <f>VLOOKUP($B12,'[1]TK KHOILUONG'!$B:$AH,29,0)</f>
        <v>0</v>
      </c>
      <c r="AE12" s="36">
        <f>VLOOKUP($B12,'[1]TK KHOILUONG'!$B:$AH,30,0)</f>
        <v>0</v>
      </c>
      <c r="AF12" s="36">
        <f>VLOOKUP($B12,'[1]TK KHOILUONG'!$B:$AH,31,0)</f>
        <v>0</v>
      </c>
      <c r="AG12" s="36">
        <f>VLOOKUP($B12,'[1]TK KHOILUONG'!$B:$AH,32,0)</f>
        <v>0</v>
      </c>
      <c r="AH12" s="64">
        <f t="shared" si="0"/>
        <v>38.75</v>
      </c>
    </row>
    <row r="13" spans="1:35">
      <c r="A13" s="56">
        <f>IF(D13="","",SUBTOTAL(3,$D$4:$D13))</f>
        <v>6</v>
      </c>
      <c r="B13" s="83" t="s">
        <v>311</v>
      </c>
      <c r="C13" s="84" t="s">
        <v>35</v>
      </c>
      <c r="D13" s="85" t="s">
        <v>61</v>
      </c>
      <c r="E13" s="8">
        <f>VLOOKUP($B13,'[1]TK KHOILUONG'!$B:$AH,4,0)</f>
        <v>0</v>
      </c>
      <c r="F13" s="8">
        <f>VLOOKUP($B13,'[1]TK KHOILUONG'!$B:$AH,5,0)</f>
        <v>0</v>
      </c>
      <c r="G13" s="8">
        <f>VLOOKUP($B13,'[1]TK KHOILUONG'!$B:$AH,6,0)</f>
        <v>0</v>
      </c>
      <c r="H13" s="8">
        <f>VLOOKUP($B13,'[1]TK KHOILUONG'!$B:$AH,7,0)</f>
        <v>0</v>
      </c>
      <c r="I13" s="36">
        <f>VLOOKUP($B13,'[1]TK KHOILUONG'!$B:$AH,8,0)</f>
        <v>0</v>
      </c>
      <c r="J13" s="8">
        <f>VLOOKUP($B13,'[1]TK KHOILUONG'!$B:$AH,9,0)</f>
        <v>0</v>
      </c>
      <c r="K13" s="8">
        <f>VLOOKUP($B13,'[1]TK KHOILUONG'!$B:$AH,10,0)</f>
        <v>0</v>
      </c>
      <c r="L13" s="8">
        <f>VLOOKUP($B13,'[1]TK KHOILUONG'!$B:$AH,11,0)</f>
        <v>0</v>
      </c>
      <c r="M13" s="8">
        <f>VLOOKUP($B13,'[1]TK KHOILUONG'!$B:$AH,12,0)</f>
        <v>0</v>
      </c>
      <c r="N13" s="36">
        <f>VLOOKUP($B13,'[1]TK KHOILUONG'!$B:$AH,13,0)</f>
        <v>0</v>
      </c>
      <c r="O13" s="8">
        <f>VLOOKUP($B13,'[1]TK KHOILUONG'!$B:$AH,14,0)</f>
        <v>0</v>
      </c>
      <c r="P13" s="8">
        <f>VLOOKUP($B13,'[1]TK KHOILUONG'!$B:$AH,15,0)</f>
        <v>0</v>
      </c>
      <c r="Q13" s="8">
        <f>VLOOKUP($B13,'[1]TK KHOILUONG'!$B:$AH,16,0)</f>
        <v>0</v>
      </c>
      <c r="R13" s="36">
        <f>VLOOKUP($B13,'[1]TK KHOILUONG'!$B:$AH,17,0)</f>
        <v>0</v>
      </c>
      <c r="S13" s="8">
        <f>VLOOKUP($B13,'[1]TK KHOILUONG'!$B:$AH,18,0)</f>
        <v>0</v>
      </c>
      <c r="T13" s="8">
        <f>VLOOKUP($B13,'[1]TK KHOILUONG'!$B:$AH,19,0)</f>
        <v>0</v>
      </c>
      <c r="U13" s="8">
        <f>VLOOKUP($B13,'[1]TK KHOILUONG'!$B:$AH,20,0)</f>
        <v>0</v>
      </c>
      <c r="V13" s="36">
        <f>VLOOKUP($B13,'[1]TK KHOILUONG'!$B:$AH,21,0)</f>
        <v>0</v>
      </c>
      <c r="W13" s="8">
        <f>VLOOKUP($B13,'[1]TK KHOILUONG'!$B:$AH,22,0)</f>
        <v>0</v>
      </c>
      <c r="X13" s="8">
        <f>VLOOKUP($B13,'[1]TK KHOILUONG'!$B:$AH,23,0)</f>
        <v>0</v>
      </c>
      <c r="Y13" s="36">
        <f>VLOOKUP($B13,'[1]TK KHOILUONG'!$B:$AH,24,0)</f>
        <v>0</v>
      </c>
      <c r="Z13" s="8">
        <f>VLOOKUP($B13,'[1]TK KHOILUONG'!$B:$AH,25,0)</f>
        <v>0</v>
      </c>
      <c r="AA13" s="8">
        <f>VLOOKUP($B13,'[1]TK KHOILUONG'!$B:$AH,26,0)</f>
        <v>0</v>
      </c>
      <c r="AB13" s="36">
        <f>VLOOKUP($B13,'[1]TK KHOILUONG'!$B:$AH,27,0)</f>
        <v>0</v>
      </c>
      <c r="AC13" s="8">
        <f>VLOOKUP($B13,'[1]TK KHOILUONG'!$B:$AH,28,0)</f>
        <v>0</v>
      </c>
      <c r="AD13" s="8">
        <f>VLOOKUP($B13,'[1]TK KHOILUONG'!$B:$AH,29,0)</f>
        <v>0</v>
      </c>
      <c r="AE13" s="36">
        <f>VLOOKUP($B13,'[1]TK KHOILUONG'!$B:$AH,30,0)</f>
        <v>0</v>
      </c>
      <c r="AF13" s="36">
        <f>VLOOKUP($B13,'[1]TK KHOILUONG'!$B:$AH,31,0)</f>
        <v>0</v>
      </c>
      <c r="AG13" s="36">
        <f>VLOOKUP($B13,'[1]TK KHOILUONG'!$B:$AH,32,0)</f>
        <v>0</v>
      </c>
      <c r="AH13" s="64">
        <f t="shared" si="0"/>
        <v>0</v>
      </c>
    </row>
    <row r="14" spans="1:35">
      <c r="A14" s="56">
        <f>IF(D14="","",SUBTOTAL(3,$D$4:$D14))</f>
        <v>7</v>
      </c>
      <c r="B14" s="24" t="s">
        <v>307</v>
      </c>
      <c r="C14" s="24" t="s">
        <v>35</v>
      </c>
      <c r="D14" s="24" t="s">
        <v>544</v>
      </c>
      <c r="E14" s="8">
        <f>VLOOKUP($B14,'[1]TK KHOILUONG'!$B:$AH,4,0)</f>
        <v>0</v>
      </c>
      <c r="F14" s="8">
        <f>VLOOKUP($B14,'[1]TK KHOILUONG'!$B:$AH,5,0)</f>
        <v>0</v>
      </c>
      <c r="G14" s="8">
        <f>VLOOKUP($B14,'[1]TK KHOILUONG'!$B:$AH,6,0)</f>
        <v>0</v>
      </c>
      <c r="H14" s="8">
        <f>VLOOKUP($B14,'[1]TK KHOILUONG'!$B:$AH,7,0)</f>
        <v>0</v>
      </c>
      <c r="I14" s="36">
        <f>VLOOKUP($B14,'[1]TK KHOILUONG'!$B:$AH,8,0)</f>
        <v>0</v>
      </c>
      <c r="J14" s="8">
        <f>VLOOKUP($B14,'[1]TK KHOILUONG'!$B:$AH,9,0)</f>
        <v>0</v>
      </c>
      <c r="K14" s="8">
        <f>VLOOKUP($B14,'[1]TK KHOILUONG'!$B:$AH,10,0)</f>
        <v>0</v>
      </c>
      <c r="L14" s="8">
        <f>VLOOKUP($B14,'[1]TK KHOILUONG'!$B:$AH,11,0)</f>
        <v>0</v>
      </c>
      <c r="M14" s="8">
        <f>VLOOKUP($B14,'[1]TK KHOILUONG'!$B:$AH,12,0)</f>
        <v>0</v>
      </c>
      <c r="N14" s="36">
        <f>VLOOKUP($B14,'[1]TK KHOILUONG'!$B:$AH,13,0)</f>
        <v>0</v>
      </c>
      <c r="O14" s="8">
        <f>VLOOKUP($B14,'[1]TK KHOILUONG'!$B:$AH,14,0)</f>
        <v>0</v>
      </c>
      <c r="P14" s="8">
        <f>VLOOKUP($B14,'[1]TK KHOILUONG'!$B:$AH,15,0)</f>
        <v>0</v>
      </c>
      <c r="Q14" s="8">
        <f>VLOOKUP($B14,'[1]TK KHOILUONG'!$B:$AH,16,0)</f>
        <v>0</v>
      </c>
      <c r="R14" s="36">
        <f>VLOOKUP($B14,'[1]TK KHOILUONG'!$B:$AH,17,0)</f>
        <v>0</v>
      </c>
      <c r="S14" s="8">
        <f>VLOOKUP($B14,'[1]TK KHOILUONG'!$B:$AH,18,0)</f>
        <v>0</v>
      </c>
      <c r="T14" s="8">
        <f>VLOOKUP($B14,'[1]TK KHOILUONG'!$B:$AH,19,0)</f>
        <v>0</v>
      </c>
      <c r="U14" s="8">
        <f>VLOOKUP($B14,'[1]TK KHOILUONG'!$B:$AH,20,0)</f>
        <v>0</v>
      </c>
      <c r="V14" s="36">
        <f>VLOOKUP($B14,'[1]TK KHOILUONG'!$B:$AH,21,0)</f>
        <v>0</v>
      </c>
      <c r="W14" s="8">
        <f>VLOOKUP($B14,'[1]TK KHOILUONG'!$B:$AH,22,0)</f>
        <v>0</v>
      </c>
      <c r="X14" s="8">
        <f>VLOOKUP($B14,'[1]TK KHOILUONG'!$B:$AH,23,0)</f>
        <v>0</v>
      </c>
      <c r="Y14" s="36">
        <f>VLOOKUP($B14,'[1]TK KHOILUONG'!$B:$AH,24,0)</f>
        <v>0</v>
      </c>
      <c r="Z14" s="8">
        <f>VLOOKUP($B14,'[1]TK KHOILUONG'!$B:$AH,25,0)</f>
        <v>0</v>
      </c>
      <c r="AA14" s="8">
        <f>VLOOKUP($B14,'[1]TK KHOILUONG'!$B:$AH,26,0)</f>
        <v>0</v>
      </c>
      <c r="AB14" s="36">
        <f>VLOOKUP($B14,'[1]TK KHOILUONG'!$B:$AH,27,0)</f>
        <v>0</v>
      </c>
      <c r="AC14" s="8">
        <f>VLOOKUP($B14,'[1]TK KHOILUONG'!$B:$AH,28,0)</f>
        <v>0</v>
      </c>
      <c r="AD14" s="8">
        <f>VLOOKUP($B14,'[1]TK KHOILUONG'!$B:$AH,29,0)</f>
        <v>0</v>
      </c>
      <c r="AE14" s="36">
        <f>VLOOKUP($B14,'[1]TK KHOILUONG'!$B:$AH,30,0)</f>
        <v>0</v>
      </c>
      <c r="AF14" s="36">
        <f>VLOOKUP($B14,'[1]TK KHOILUONG'!$B:$AH,31,0)</f>
        <v>0</v>
      </c>
      <c r="AG14" s="36">
        <f>VLOOKUP($B14,'[1]TK KHOILUONG'!$B:$AH,32,0)</f>
        <v>0</v>
      </c>
      <c r="AH14" s="64">
        <f t="shared" si="0"/>
        <v>0</v>
      </c>
    </row>
    <row r="15" spans="1:35">
      <c r="A15" s="56">
        <f>IF(D15="","",SUBTOTAL(3,$D$4:$D15))</f>
        <v>8</v>
      </c>
      <c r="B15" s="83" t="s">
        <v>292</v>
      </c>
      <c r="C15" s="84" t="s">
        <v>35</v>
      </c>
      <c r="D15" s="85" t="s">
        <v>50</v>
      </c>
      <c r="E15" s="8">
        <f>VLOOKUP($B15,'[1]TK KHOILUONG'!$B:$AH,4,0)</f>
        <v>4</v>
      </c>
      <c r="F15" s="8">
        <f>VLOOKUP($B15,'[1]TK KHOILUONG'!$B:$AH,5,0)</f>
        <v>3</v>
      </c>
      <c r="G15" s="8">
        <f>VLOOKUP($B15,'[1]TK KHOILUONG'!$B:$AH,6,0)</f>
        <v>0</v>
      </c>
      <c r="H15" s="8">
        <f>VLOOKUP($B15,'[1]TK KHOILUONG'!$B:$AH,7,0)</f>
        <v>0</v>
      </c>
      <c r="I15" s="36">
        <f>VLOOKUP($B15,'[1]TK KHOILUONG'!$B:$AH,8,0)</f>
        <v>10</v>
      </c>
      <c r="J15" s="8">
        <f>VLOOKUP($B15,'[1]TK KHOILUONG'!$B:$AH,9,0)</f>
        <v>0</v>
      </c>
      <c r="K15" s="8">
        <f>VLOOKUP($B15,'[1]TK KHOILUONG'!$B:$AH,10,0)</f>
        <v>14.8</v>
      </c>
      <c r="L15" s="8">
        <f>VLOOKUP($B15,'[1]TK KHOILUONG'!$B:$AH,11,0)</f>
        <v>0</v>
      </c>
      <c r="M15" s="8">
        <f>VLOOKUP($B15,'[1]TK KHOILUONG'!$B:$AH,12,0)</f>
        <v>0</v>
      </c>
      <c r="N15" s="36">
        <f>VLOOKUP($B15,'[1]TK KHOILUONG'!$B:$AH,13,0)</f>
        <v>14.8</v>
      </c>
      <c r="O15" s="8">
        <f>VLOOKUP($B15,'[1]TK KHOILUONG'!$B:$AH,14,0)</f>
        <v>114</v>
      </c>
      <c r="P15" s="8">
        <f>VLOOKUP($B15,'[1]TK KHOILUONG'!$B:$AH,15,0)</f>
        <v>187</v>
      </c>
      <c r="Q15" s="8">
        <f>VLOOKUP($B15,'[1]TK KHOILUONG'!$B:$AH,16,0)</f>
        <v>152</v>
      </c>
      <c r="R15" s="36">
        <f>VLOOKUP($B15,'[1]TK KHOILUONG'!$B:$AH,17,0)</f>
        <v>7.45</v>
      </c>
      <c r="S15" s="8">
        <f>VLOOKUP($B15,'[1]TK KHOILUONG'!$B:$AH,18,0)</f>
        <v>181</v>
      </c>
      <c r="T15" s="8">
        <f>VLOOKUP($B15,'[1]TK KHOILUONG'!$B:$AH,19,0)</f>
        <v>201</v>
      </c>
      <c r="U15" s="8">
        <f>VLOOKUP($B15,'[1]TK KHOILUONG'!$B:$AH,20,0)</f>
        <v>181</v>
      </c>
      <c r="V15" s="36">
        <f>VLOOKUP($B15,'[1]TK KHOILUONG'!$B:$AH,21,0)</f>
        <v>20.100000000000001</v>
      </c>
      <c r="W15" s="8">
        <f>VLOOKUP($B15,'[1]TK KHOILUONG'!$B:$AH,22,0)</f>
        <v>0</v>
      </c>
      <c r="X15" s="8">
        <f>VLOOKUP($B15,'[1]TK KHOILUONG'!$B:$AH,23,0)</f>
        <v>0</v>
      </c>
      <c r="Y15" s="36">
        <f>VLOOKUP($B15,'[1]TK KHOILUONG'!$B:$AH,24,0)</f>
        <v>0</v>
      </c>
      <c r="Z15" s="8">
        <f>VLOOKUP($B15,'[1]TK KHOILUONG'!$B:$AH,25,0)</f>
        <v>0</v>
      </c>
      <c r="AA15" s="8">
        <f>VLOOKUP($B15,'[1]TK KHOILUONG'!$B:$AH,26,0)</f>
        <v>0</v>
      </c>
      <c r="AB15" s="36">
        <f>VLOOKUP($B15,'[1]TK KHOILUONG'!$B:$AH,27,0)</f>
        <v>0</v>
      </c>
      <c r="AC15" s="8">
        <f>VLOOKUP($B15,'[1]TK KHOILUONG'!$B:$AH,28,0)</f>
        <v>0</v>
      </c>
      <c r="AD15" s="8">
        <f>VLOOKUP($B15,'[1]TK KHOILUONG'!$B:$AH,29,0)</f>
        <v>0</v>
      </c>
      <c r="AE15" s="36">
        <f>VLOOKUP($B15,'[1]TK KHOILUONG'!$B:$AH,30,0)</f>
        <v>0</v>
      </c>
      <c r="AF15" s="36">
        <f>VLOOKUP($B15,'[1]TK KHOILUONG'!$B:$AH,31,0)</f>
        <v>0</v>
      </c>
      <c r="AG15" s="36">
        <f>VLOOKUP($B15,'[1]TK KHOILUONG'!$B:$AH,32,0)</f>
        <v>1.6</v>
      </c>
      <c r="AH15" s="64">
        <f t="shared" si="0"/>
        <v>53.95</v>
      </c>
    </row>
    <row r="16" spans="1:35">
      <c r="A16" s="56">
        <f>IF(D16="","",SUBTOTAL(3,$D$4:$D16))</f>
        <v>9</v>
      </c>
      <c r="B16" s="90" t="s">
        <v>308</v>
      </c>
      <c r="C16" s="91" t="s">
        <v>35</v>
      </c>
      <c r="D16" s="92" t="s">
        <v>62</v>
      </c>
      <c r="E16" s="8">
        <f>VLOOKUP($B16,'[1]TK KHOILUONG'!$B:$AH,4,0)</f>
        <v>0</v>
      </c>
      <c r="F16" s="8">
        <f>VLOOKUP($B16,'[1]TK KHOILUONG'!$B:$AH,5,0)</f>
        <v>0</v>
      </c>
      <c r="G16" s="8">
        <f>VLOOKUP($B16,'[1]TK KHOILUONG'!$B:$AH,6,0)</f>
        <v>0</v>
      </c>
      <c r="H16" s="8">
        <f>VLOOKUP($B16,'[1]TK KHOILUONG'!$B:$AH,7,0)</f>
        <v>0</v>
      </c>
      <c r="I16" s="36">
        <f>VLOOKUP($B16,'[1]TK KHOILUONG'!$B:$AH,8,0)</f>
        <v>0</v>
      </c>
      <c r="J16" s="8">
        <f>VLOOKUP($B16,'[1]TK KHOILUONG'!$B:$AH,9,0)</f>
        <v>0</v>
      </c>
      <c r="K16" s="8">
        <f>VLOOKUP($B16,'[1]TK KHOILUONG'!$B:$AH,10,0)</f>
        <v>0</v>
      </c>
      <c r="L16" s="8">
        <f>VLOOKUP($B16,'[1]TK KHOILUONG'!$B:$AH,11,0)</f>
        <v>0</v>
      </c>
      <c r="M16" s="8">
        <f>VLOOKUP($B16,'[1]TK KHOILUONG'!$B:$AH,12,0)</f>
        <v>0</v>
      </c>
      <c r="N16" s="36">
        <f>VLOOKUP($B16,'[1]TK KHOILUONG'!$B:$AH,13,0)</f>
        <v>0</v>
      </c>
      <c r="O16" s="8">
        <f>VLOOKUP($B16,'[1]TK KHOILUONG'!$B:$AH,14,0)</f>
        <v>29</v>
      </c>
      <c r="P16" s="8">
        <f>VLOOKUP($B16,'[1]TK KHOILUONG'!$B:$AH,15,0)</f>
        <v>0</v>
      </c>
      <c r="Q16" s="8">
        <f>VLOOKUP($B16,'[1]TK KHOILUONG'!$B:$AH,16,0)</f>
        <v>53</v>
      </c>
      <c r="R16" s="36">
        <f>VLOOKUP($B16,'[1]TK KHOILUONG'!$B:$AH,17,0)</f>
        <v>-1.2</v>
      </c>
      <c r="S16" s="8">
        <f>VLOOKUP($B16,'[1]TK KHOILUONG'!$B:$AH,18,0)</f>
        <v>0</v>
      </c>
      <c r="T16" s="8">
        <f>VLOOKUP($B16,'[1]TK KHOILUONG'!$B:$AH,19,0)</f>
        <v>0</v>
      </c>
      <c r="U16" s="8">
        <f>VLOOKUP($B16,'[1]TK KHOILUONG'!$B:$AH,20,0)</f>
        <v>0</v>
      </c>
      <c r="V16" s="36">
        <f>VLOOKUP($B16,'[1]TK KHOILUONG'!$B:$AH,21,0)</f>
        <v>0</v>
      </c>
      <c r="W16" s="8">
        <f>VLOOKUP($B16,'[1]TK KHOILUONG'!$B:$AH,22,0)</f>
        <v>0</v>
      </c>
      <c r="X16" s="8">
        <f>VLOOKUP($B16,'[1]TK KHOILUONG'!$B:$AH,23,0)</f>
        <v>0</v>
      </c>
      <c r="Y16" s="36">
        <f>VLOOKUP($B16,'[1]TK KHOILUONG'!$B:$AH,24,0)</f>
        <v>0</v>
      </c>
      <c r="Z16" s="8">
        <f>VLOOKUP($B16,'[1]TK KHOILUONG'!$B:$AH,25,0)</f>
        <v>0</v>
      </c>
      <c r="AA16" s="8">
        <f>VLOOKUP($B16,'[1]TK KHOILUONG'!$B:$AH,26,0)</f>
        <v>0</v>
      </c>
      <c r="AB16" s="36">
        <f>VLOOKUP($B16,'[1]TK KHOILUONG'!$B:$AH,27,0)</f>
        <v>0</v>
      </c>
      <c r="AC16" s="8">
        <f>VLOOKUP($B16,'[1]TK KHOILUONG'!$B:$AH,28,0)</f>
        <v>0</v>
      </c>
      <c r="AD16" s="8">
        <f>VLOOKUP($B16,'[1]TK KHOILUONG'!$B:$AH,29,0)</f>
        <v>0</v>
      </c>
      <c r="AE16" s="36">
        <f>VLOOKUP($B16,'[1]TK KHOILUONG'!$B:$AH,30,0)</f>
        <v>0</v>
      </c>
      <c r="AF16" s="36">
        <f>VLOOKUP($B16,'[1]TK KHOILUONG'!$B:$AH,31,0)</f>
        <v>0</v>
      </c>
      <c r="AG16" s="36">
        <f>VLOOKUP($B16,'[1]TK KHOILUONG'!$B:$AH,32,0)</f>
        <v>0</v>
      </c>
      <c r="AH16" s="64">
        <f t="shared" si="0"/>
        <v>-1.2</v>
      </c>
    </row>
    <row r="17" spans="1:34">
      <c r="A17" s="56">
        <f>IF(D17="","",SUBTOTAL(3,$D$4:$D17))</f>
        <v>10</v>
      </c>
      <c r="B17" s="83" t="s">
        <v>314</v>
      </c>
      <c r="C17" s="84" t="s">
        <v>35</v>
      </c>
      <c r="D17" s="85" t="s">
        <v>43</v>
      </c>
      <c r="E17" s="8">
        <f>VLOOKUP($B17,'[1]TK KHOILUONG'!$B:$AH,4,0)</f>
        <v>0</v>
      </c>
      <c r="F17" s="8">
        <f>VLOOKUP($B17,'[1]TK KHOILUONG'!$B:$AH,5,0)</f>
        <v>0</v>
      </c>
      <c r="G17" s="8">
        <f>VLOOKUP($B17,'[1]TK KHOILUONG'!$B:$AH,6,0)</f>
        <v>0</v>
      </c>
      <c r="H17" s="8">
        <f>VLOOKUP($B17,'[1]TK KHOILUONG'!$B:$AH,7,0)</f>
        <v>0</v>
      </c>
      <c r="I17" s="36">
        <f>VLOOKUP($B17,'[1]TK KHOILUONG'!$B:$AH,8,0)</f>
        <v>0</v>
      </c>
      <c r="J17" s="8">
        <f>VLOOKUP($B17,'[1]TK KHOILUONG'!$B:$AH,9,0)</f>
        <v>8.4</v>
      </c>
      <c r="K17" s="8">
        <f>VLOOKUP($B17,'[1]TK KHOILUONG'!$B:$AH,10,0)</f>
        <v>2.4</v>
      </c>
      <c r="L17" s="8">
        <f>VLOOKUP($B17,'[1]TK KHOILUONG'!$B:$AH,11,0)</f>
        <v>0</v>
      </c>
      <c r="M17" s="8">
        <f>VLOOKUP($B17,'[1]TK KHOILUONG'!$B:$AH,12,0)</f>
        <v>0</v>
      </c>
      <c r="N17" s="36">
        <f>VLOOKUP($B17,'[1]TK KHOILUONG'!$B:$AH,13,0)</f>
        <v>10.8</v>
      </c>
      <c r="O17" s="8">
        <f>VLOOKUP($B17,'[1]TK KHOILUONG'!$B:$AH,14,0)</f>
        <v>63</v>
      </c>
      <c r="P17" s="8">
        <f>VLOOKUP($B17,'[1]TK KHOILUONG'!$B:$AH,15,0)</f>
        <v>119</v>
      </c>
      <c r="Q17" s="8">
        <f>VLOOKUP($B17,'[1]TK KHOILUONG'!$B:$AH,16,0)</f>
        <v>132</v>
      </c>
      <c r="R17" s="36">
        <f>VLOOKUP($B17,'[1]TK KHOILUONG'!$B:$AH,17,0)</f>
        <v>2.5</v>
      </c>
      <c r="S17" s="8">
        <f>VLOOKUP($B17,'[1]TK KHOILUONG'!$B:$AH,18,0)</f>
        <v>0</v>
      </c>
      <c r="T17" s="8">
        <f>VLOOKUP($B17,'[1]TK KHOILUONG'!$B:$AH,19,0)</f>
        <v>47</v>
      </c>
      <c r="U17" s="8">
        <f>VLOOKUP($B17,'[1]TK KHOILUONG'!$B:$AH,20,0)</f>
        <v>0</v>
      </c>
      <c r="V17" s="36">
        <f>VLOOKUP($B17,'[1]TK KHOILUONG'!$B:$AH,21,0)</f>
        <v>4.7</v>
      </c>
      <c r="W17" s="8">
        <f>VLOOKUP($B17,'[1]TK KHOILUONG'!$B:$AH,22,0)</f>
        <v>0</v>
      </c>
      <c r="X17" s="8">
        <f>VLOOKUP($B17,'[1]TK KHOILUONG'!$B:$AH,23,0)</f>
        <v>0</v>
      </c>
      <c r="Y17" s="36">
        <f>VLOOKUP($B17,'[1]TK KHOILUONG'!$B:$AH,24,0)</f>
        <v>0</v>
      </c>
      <c r="Z17" s="8">
        <f>VLOOKUP($B17,'[1]TK KHOILUONG'!$B:$AH,25,0)</f>
        <v>0</v>
      </c>
      <c r="AA17" s="8">
        <f>VLOOKUP($B17,'[1]TK KHOILUONG'!$B:$AH,26,0)</f>
        <v>0</v>
      </c>
      <c r="AB17" s="36">
        <f>VLOOKUP($B17,'[1]TK KHOILUONG'!$B:$AH,27,0)</f>
        <v>0</v>
      </c>
      <c r="AC17" s="8">
        <f>VLOOKUP($B17,'[1]TK KHOILUONG'!$B:$AH,28,0)</f>
        <v>0</v>
      </c>
      <c r="AD17" s="8">
        <f>VLOOKUP($B17,'[1]TK KHOILUONG'!$B:$AH,29,0)</f>
        <v>0</v>
      </c>
      <c r="AE17" s="36">
        <f>VLOOKUP($B17,'[1]TK KHOILUONG'!$B:$AH,30,0)</f>
        <v>0</v>
      </c>
      <c r="AF17" s="36">
        <f>VLOOKUP($B17,'[1]TK KHOILUONG'!$B:$AH,31,0)</f>
        <v>0</v>
      </c>
      <c r="AG17" s="36">
        <f>VLOOKUP($B17,'[1]TK KHOILUONG'!$B:$AH,32,0)</f>
        <v>8.8000000000000007</v>
      </c>
      <c r="AH17" s="64">
        <f t="shared" si="0"/>
        <v>26.8</v>
      </c>
    </row>
    <row r="18" spans="1:34">
      <c r="A18" s="56">
        <f>IF(D18="","",SUBTOTAL(3,$D$4:$D18))</f>
        <v>11</v>
      </c>
      <c r="B18" s="83" t="s">
        <v>531</v>
      </c>
      <c r="C18" s="24" t="s">
        <v>35</v>
      </c>
      <c r="D18" s="85" t="s">
        <v>269</v>
      </c>
      <c r="E18" s="8">
        <f>VLOOKUP($B18,'[1]TK KHOILUONG'!$B:$AH,4,0)</f>
        <v>0</v>
      </c>
      <c r="F18" s="8">
        <f>VLOOKUP($B18,'[1]TK KHOILUONG'!$B:$AH,5,0)</f>
        <v>0</v>
      </c>
      <c r="G18" s="8">
        <f>VLOOKUP($B18,'[1]TK KHOILUONG'!$B:$AH,6,0)</f>
        <v>0</v>
      </c>
      <c r="H18" s="8">
        <f>VLOOKUP($B18,'[1]TK KHOILUONG'!$B:$AH,7,0)</f>
        <v>0</v>
      </c>
      <c r="I18" s="36">
        <f>VLOOKUP($B18,'[1]TK KHOILUONG'!$B:$AH,8,0)</f>
        <v>0</v>
      </c>
      <c r="J18" s="8">
        <f>VLOOKUP($B18,'[1]TK KHOILUONG'!$B:$AH,9,0)</f>
        <v>0</v>
      </c>
      <c r="K18" s="8">
        <f>VLOOKUP($B18,'[1]TK KHOILUONG'!$B:$AH,10,0)</f>
        <v>0</v>
      </c>
      <c r="L18" s="8">
        <f>VLOOKUP($B18,'[1]TK KHOILUONG'!$B:$AH,11,0)</f>
        <v>0</v>
      </c>
      <c r="M18" s="8">
        <f>VLOOKUP($B18,'[1]TK KHOILUONG'!$B:$AH,12,0)</f>
        <v>0</v>
      </c>
      <c r="N18" s="36">
        <f>VLOOKUP($B18,'[1]TK KHOILUONG'!$B:$AH,13,0)</f>
        <v>0</v>
      </c>
      <c r="O18" s="8">
        <f>VLOOKUP($B18,'[1]TK KHOILUONG'!$B:$AH,14,0)</f>
        <v>0</v>
      </c>
      <c r="P18" s="8">
        <f>VLOOKUP($B18,'[1]TK KHOILUONG'!$B:$AH,15,0)</f>
        <v>0</v>
      </c>
      <c r="Q18" s="8">
        <f>VLOOKUP($B18,'[1]TK KHOILUONG'!$B:$AH,16,0)</f>
        <v>0</v>
      </c>
      <c r="R18" s="36">
        <f>VLOOKUP($B18,'[1]TK KHOILUONG'!$B:$AH,17,0)</f>
        <v>0</v>
      </c>
      <c r="S18" s="8">
        <f>VLOOKUP($B18,'[1]TK KHOILUONG'!$B:$AH,18,0)</f>
        <v>0</v>
      </c>
      <c r="T18" s="8">
        <f>VLOOKUP($B18,'[1]TK KHOILUONG'!$B:$AH,19,0)</f>
        <v>0</v>
      </c>
      <c r="U18" s="8">
        <f>VLOOKUP($B18,'[1]TK KHOILUONG'!$B:$AH,20,0)</f>
        <v>0</v>
      </c>
      <c r="V18" s="36">
        <f>VLOOKUP($B18,'[1]TK KHOILUONG'!$B:$AH,21,0)</f>
        <v>0</v>
      </c>
      <c r="W18" s="8">
        <f>VLOOKUP($B18,'[1]TK KHOILUONG'!$B:$AH,22,0)</f>
        <v>0</v>
      </c>
      <c r="X18" s="8">
        <f>VLOOKUP($B18,'[1]TK KHOILUONG'!$B:$AH,23,0)</f>
        <v>0</v>
      </c>
      <c r="Y18" s="36">
        <f>VLOOKUP($B18,'[1]TK KHOILUONG'!$B:$AH,24,0)</f>
        <v>0</v>
      </c>
      <c r="Z18" s="8">
        <f>VLOOKUP($B18,'[1]TK KHOILUONG'!$B:$AH,25,0)</f>
        <v>0</v>
      </c>
      <c r="AA18" s="8">
        <f>VLOOKUP($B18,'[1]TK KHOILUONG'!$B:$AH,26,0)</f>
        <v>0</v>
      </c>
      <c r="AB18" s="36">
        <f>VLOOKUP($B18,'[1]TK KHOILUONG'!$B:$AH,27,0)</f>
        <v>0</v>
      </c>
      <c r="AC18" s="8">
        <f>VLOOKUP($B18,'[1]TK KHOILUONG'!$B:$AH,28,0)</f>
        <v>0</v>
      </c>
      <c r="AD18" s="8">
        <f>VLOOKUP($B18,'[1]TK KHOILUONG'!$B:$AH,29,0)</f>
        <v>0</v>
      </c>
      <c r="AE18" s="36">
        <f>VLOOKUP($B18,'[1]TK KHOILUONG'!$B:$AH,30,0)</f>
        <v>0</v>
      </c>
      <c r="AF18" s="36">
        <f>VLOOKUP($B18,'[1]TK KHOILUONG'!$B:$AH,31,0)</f>
        <v>0</v>
      </c>
      <c r="AG18" s="36">
        <f>VLOOKUP($B18,'[1]TK KHOILUONG'!$B:$AH,32,0)</f>
        <v>0</v>
      </c>
      <c r="AH18" s="64">
        <f t="shared" si="0"/>
        <v>0</v>
      </c>
    </row>
    <row r="19" spans="1:34">
      <c r="A19" s="56">
        <f>IF(D19="","",SUBTOTAL(3,$D$4:$D19))</f>
        <v>12</v>
      </c>
      <c r="B19" s="83" t="s">
        <v>293</v>
      </c>
      <c r="C19" s="84" t="s">
        <v>35</v>
      </c>
      <c r="D19" s="85" t="s">
        <v>51</v>
      </c>
      <c r="E19" s="8">
        <f>VLOOKUP($B19,'[1]TK KHOILUONG'!$B:$AH,4,0)</f>
        <v>4</v>
      </c>
      <c r="F19" s="8">
        <f>VLOOKUP($B19,'[1]TK KHOILUONG'!$B:$AH,5,0)</f>
        <v>0</v>
      </c>
      <c r="G19" s="8">
        <f>VLOOKUP($B19,'[1]TK KHOILUONG'!$B:$AH,6,0)</f>
        <v>0</v>
      </c>
      <c r="H19" s="8">
        <f>VLOOKUP($B19,'[1]TK KHOILUONG'!$B:$AH,7,0)</f>
        <v>0</v>
      </c>
      <c r="I19" s="36">
        <f>VLOOKUP($B19,'[1]TK KHOILUONG'!$B:$AH,8,0)</f>
        <v>4</v>
      </c>
      <c r="J19" s="8">
        <f>VLOOKUP($B19,'[1]TK KHOILUONG'!$B:$AH,9,0)</f>
        <v>7.6</v>
      </c>
      <c r="K19" s="8">
        <f>VLOOKUP($B19,'[1]TK KHOILUONG'!$B:$AH,10,0)</f>
        <v>9.1999999999999993</v>
      </c>
      <c r="L19" s="8">
        <f>VLOOKUP($B19,'[1]TK KHOILUONG'!$B:$AH,11,0)</f>
        <v>0</v>
      </c>
      <c r="M19" s="8">
        <f>VLOOKUP($B19,'[1]TK KHOILUONG'!$B:$AH,12,0)</f>
        <v>0</v>
      </c>
      <c r="N19" s="36">
        <f>VLOOKUP($B19,'[1]TK KHOILUONG'!$B:$AH,13,0)</f>
        <v>16.799999999999997</v>
      </c>
      <c r="O19" s="8">
        <f>VLOOKUP($B19,'[1]TK KHOILUONG'!$B:$AH,14,0)</f>
        <v>177</v>
      </c>
      <c r="P19" s="8">
        <f>VLOOKUP($B19,'[1]TK KHOILUONG'!$B:$AH,15,0)</f>
        <v>45</v>
      </c>
      <c r="Q19" s="8">
        <f>VLOOKUP($B19,'[1]TK KHOILUONG'!$B:$AH,16,0)</f>
        <v>60</v>
      </c>
      <c r="R19" s="36">
        <f>VLOOKUP($B19,'[1]TK KHOILUONG'!$B:$AH,17,0)</f>
        <v>8.1</v>
      </c>
      <c r="S19" s="8">
        <f>VLOOKUP($B19,'[1]TK KHOILUONG'!$B:$AH,18,0)</f>
        <v>113</v>
      </c>
      <c r="T19" s="8">
        <f>VLOOKUP($B19,'[1]TK KHOILUONG'!$B:$AH,19,0)</f>
        <v>139</v>
      </c>
      <c r="U19" s="8">
        <f>VLOOKUP($B19,'[1]TK KHOILUONG'!$B:$AH,20,0)</f>
        <v>113</v>
      </c>
      <c r="V19" s="36">
        <f>VLOOKUP($B19,'[1]TK KHOILUONG'!$B:$AH,21,0)</f>
        <v>13.9</v>
      </c>
      <c r="W19" s="8">
        <f>VLOOKUP($B19,'[1]TK KHOILUONG'!$B:$AH,22,0)</f>
        <v>0</v>
      </c>
      <c r="X19" s="8">
        <f>VLOOKUP($B19,'[1]TK KHOILUONG'!$B:$AH,23,0)</f>
        <v>0</v>
      </c>
      <c r="Y19" s="36">
        <f>VLOOKUP($B19,'[1]TK KHOILUONG'!$B:$AH,24,0)</f>
        <v>0</v>
      </c>
      <c r="Z19" s="8">
        <f>VLOOKUP($B19,'[1]TK KHOILUONG'!$B:$AH,25,0)</f>
        <v>0</v>
      </c>
      <c r="AA19" s="8">
        <f>VLOOKUP($B19,'[1]TK KHOILUONG'!$B:$AH,26,0)</f>
        <v>0</v>
      </c>
      <c r="AB19" s="36">
        <f>VLOOKUP($B19,'[1]TK KHOILUONG'!$B:$AH,27,0)</f>
        <v>0</v>
      </c>
      <c r="AC19" s="8">
        <f>VLOOKUP($B19,'[1]TK KHOILUONG'!$B:$AH,28,0)</f>
        <v>0</v>
      </c>
      <c r="AD19" s="8">
        <f>VLOOKUP($B19,'[1]TK KHOILUONG'!$B:$AH,29,0)</f>
        <v>0</v>
      </c>
      <c r="AE19" s="36">
        <f>VLOOKUP($B19,'[1]TK KHOILUONG'!$B:$AH,30,0)</f>
        <v>0</v>
      </c>
      <c r="AF19" s="36">
        <f>VLOOKUP($B19,'[1]TK KHOILUONG'!$B:$AH,31,0)</f>
        <v>0</v>
      </c>
      <c r="AG19" s="36">
        <f>VLOOKUP($B19,'[1]TK KHOILUONG'!$B:$AH,32,0)</f>
        <v>0</v>
      </c>
      <c r="AH19" s="64">
        <f t="shared" si="0"/>
        <v>42.8</v>
      </c>
    </row>
    <row r="20" spans="1:34">
      <c r="A20" s="56">
        <f>IF(D20="","",SUBTOTAL(3,$D$4:$D20))</f>
        <v>13</v>
      </c>
      <c r="B20" s="83" t="s">
        <v>294</v>
      </c>
      <c r="C20" s="84" t="s">
        <v>35</v>
      </c>
      <c r="D20" s="85" t="s">
        <v>45</v>
      </c>
      <c r="E20" s="8">
        <f>VLOOKUP($B20,'[1]TK KHOILUONG'!$B:$AH,4,0)</f>
        <v>2</v>
      </c>
      <c r="F20" s="8">
        <f>VLOOKUP($B20,'[1]TK KHOILUONG'!$B:$AH,5,0)</f>
        <v>0</v>
      </c>
      <c r="G20" s="8">
        <f>VLOOKUP($B20,'[1]TK KHOILUONG'!$B:$AH,6,0)</f>
        <v>0</v>
      </c>
      <c r="H20" s="8">
        <f>VLOOKUP($B20,'[1]TK KHOILUONG'!$B:$AH,7,0)</f>
        <v>0</v>
      </c>
      <c r="I20" s="36">
        <f>VLOOKUP($B20,'[1]TK KHOILUONG'!$B:$AH,8,0)</f>
        <v>2</v>
      </c>
      <c r="J20" s="8">
        <f>VLOOKUP($B20,'[1]TK KHOILUONG'!$B:$AH,9,0)</f>
        <v>10</v>
      </c>
      <c r="K20" s="8">
        <f>VLOOKUP($B20,'[1]TK KHOILUONG'!$B:$AH,10,0)</f>
        <v>0</v>
      </c>
      <c r="L20" s="8">
        <f>VLOOKUP($B20,'[1]TK KHOILUONG'!$B:$AH,11,0)</f>
        <v>0</v>
      </c>
      <c r="M20" s="8">
        <f>VLOOKUP($B20,'[1]TK KHOILUONG'!$B:$AH,12,0)</f>
        <v>0</v>
      </c>
      <c r="N20" s="36">
        <f>VLOOKUP($B20,'[1]TK KHOILUONG'!$B:$AH,13,0)</f>
        <v>10</v>
      </c>
      <c r="O20" s="8">
        <f>VLOOKUP($B20,'[1]TK KHOILUONG'!$B:$AH,14,0)</f>
        <v>40</v>
      </c>
      <c r="P20" s="8">
        <f>VLOOKUP($B20,'[1]TK KHOILUONG'!$B:$AH,15,0)</f>
        <v>68</v>
      </c>
      <c r="Q20" s="8">
        <f>VLOOKUP($B20,'[1]TK KHOILUONG'!$B:$AH,16,0)</f>
        <v>51</v>
      </c>
      <c r="R20" s="36">
        <f>VLOOKUP($B20,'[1]TK KHOILUONG'!$B:$AH,17,0)</f>
        <v>2.85</v>
      </c>
      <c r="S20" s="8">
        <f>VLOOKUP($B20,'[1]TK KHOILUONG'!$B:$AH,18,0)</f>
        <v>0</v>
      </c>
      <c r="T20" s="8">
        <f>VLOOKUP($B20,'[1]TK KHOILUONG'!$B:$AH,19,0)</f>
        <v>0</v>
      </c>
      <c r="U20" s="8">
        <f>VLOOKUP($B20,'[1]TK KHOILUONG'!$B:$AH,20,0)</f>
        <v>0</v>
      </c>
      <c r="V20" s="36">
        <f>VLOOKUP($B20,'[1]TK KHOILUONG'!$B:$AH,21,0)</f>
        <v>0</v>
      </c>
      <c r="W20" s="8">
        <f>VLOOKUP($B20,'[1]TK KHOILUONG'!$B:$AH,22,0)</f>
        <v>0</v>
      </c>
      <c r="X20" s="8">
        <f>VLOOKUP($B20,'[1]TK KHOILUONG'!$B:$AH,23,0)</f>
        <v>0</v>
      </c>
      <c r="Y20" s="36">
        <f>VLOOKUP($B20,'[1]TK KHOILUONG'!$B:$AH,24,0)</f>
        <v>0</v>
      </c>
      <c r="Z20" s="8">
        <f>VLOOKUP($B20,'[1]TK KHOILUONG'!$B:$AH,25,0)</f>
        <v>0</v>
      </c>
      <c r="AA20" s="8">
        <f>VLOOKUP($B20,'[1]TK KHOILUONG'!$B:$AH,26,0)</f>
        <v>0</v>
      </c>
      <c r="AB20" s="36">
        <f>VLOOKUP($B20,'[1]TK KHOILUONG'!$B:$AH,27,0)</f>
        <v>0</v>
      </c>
      <c r="AC20" s="8">
        <f>VLOOKUP($B20,'[1]TK KHOILUONG'!$B:$AH,28,0)</f>
        <v>0</v>
      </c>
      <c r="AD20" s="8">
        <f>VLOOKUP($B20,'[1]TK KHOILUONG'!$B:$AH,29,0)</f>
        <v>0</v>
      </c>
      <c r="AE20" s="36">
        <f>VLOOKUP($B20,'[1]TK KHOILUONG'!$B:$AH,30,0)</f>
        <v>0</v>
      </c>
      <c r="AF20" s="36">
        <f>VLOOKUP($B20,'[1]TK KHOILUONG'!$B:$AH,31,0)</f>
        <v>0</v>
      </c>
      <c r="AG20" s="36">
        <f>VLOOKUP($B20,'[1]TK KHOILUONG'!$B:$AH,32,0)</f>
        <v>0</v>
      </c>
      <c r="AH20" s="64">
        <f t="shared" si="0"/>
        <v>14.85</v>
      </c>
    </row>
    <row r="21" spans="1:34">
      <c r="A21" s="56">
        <f>IF(D21="","",SUBTOTAL(3,$D$4:$D21))</f>
        <v>14</v>
      </c>
      <c r="B21" s="83" t="s">
        <v>295</v>
      </c>
      <c r="C21" s="84" t="s">
        <v>35</v>
      </c>
      <c r="D21" s="85" t="s">
        <v>46</v>
      </c>
      <c r="E21" s="8">
        <f>VLOOKUP($B21,'[1]TK KHOILUONG'!$B:$AH,4,0)</f>
        <v>0</v>
      </c>
      <c r="F21" s="8">
        <f>VLOOKUP($B21,'[1]TK KHOILUONG'!$B:$AH,5,0)</f>
        <v>2</v>
      </c>
      <c r="G21" s="8">
        <f>VLOOKUP($B21,'[1]TK KHOILUONG'!$B:$AH,6,0)</f>
        <v>0</v>
      </c>
      <c r="H21" s="8">
        <f>VLOOKUP($B21,'[1]TK KHOILUONG'!$B:$AH,7,0)</f>
        <v>0</v>
      </c>
      <c r="I21" s="36">
        <f>VLOOKUP($B21,'[1]TK KHOILUONG'!$B:$AH,8,0)</f>
        <v>4</v>
      </c>
      <c r="J21" s="8">
        <f>VLOOKUP($B21,'[1]TK KHOILUONG'!$B:$AH,9,0)</f>
        <v>14.399999999999999</v>
      </c>
      <c r="K21" s="8">
        <f>VLOOKUP($B21,'[1]TK KHOILUONG'!$B:$AH,10,0)</f>
        <v>2.4</v>
      </c>
      <c r="L21" s="8">
        <f>VLOOKUP($B21,'[1]TK KHOILUONG'!$B:$AH,11,0)</f>
        <v>0</v>
      </c>
      <c r="M21" s="8">
        <f>VLOOKUP($B21,'[1]TK KHOILUONG'!$B:$AH,12,0)</f>
        <v>0</v>
      </c>
      <c r="N21" s="36">
        <f>VLOOKUP($B21,'[1]TK KHOILUONG'!$B:$AH,13,0)</f>
        <v>16.799999999999997</v>
      </c>
      <c r="O21" s="8">
        <f>VLOOKUP($B21,'[1]TK KHOILUONG'!$B:$AH,14,0)</f>
        <v>0</v>
      </c>
      <c r="P21" s="8">
        <f>VLOOKUP($B21,'[1]TK KHOILUONG'!$B:$AH,15,0)</f>
        <v>32</v>
      </c>
      <c r="Q21" s="8">
        <f>VLOOKUP($B21,'[1]TK KHOILUONG'!$B:$AH,16,0)</f>
        <v>0</v>
      </c>
      <c r="R21" s="36">
        <f>VLOOKUP($B21,'[1]TK KHOILUONG'!$B:$AH,17,0)</f>
        <v>1.6</v>
      </c>
      <c r="S21" s="8">
        <f>VLOOKUP($B21,'[1]TK KHOILUONG'!$B:$AH,18,0)</f>
        <v>0</v>
      </c>
      <c r="T21" s="8">
        <f>VLOOKUP($B21,'[1]TK KHOILUONG'!$B:$AH,19,0)</f>
        <v>0</v>
      </c>
      <c r="U21" s="8">
        <f>VLOOKUP($B21,'[1]TK KHOILUONG'!$B:$AH,20,0)</f>
        <v>0</v>
      </c>
      <c r="V21" s="36">
        <f>VLOOKUP($B21,'[1]TK KHOILUONG'!$B:$AH,21,0)</f>
        <v>0</v>
      </c>
      <c r="W21" s="8">
        <f>VLOOKUP($B21,'[1]TK KHOILUONG'!$B:$AH,22,0)</f>
        <v>0</v>
      </c>
      <c r="X21" s="8">
        <f>VLOOKUP($B21,'[1]TK KHOILUONG'!$B:$AH,23,0)</f>
        <v>0</v>
      </c>
      <c r="Y21" s="36">
        <f>VLOOKUP($B21,'[1]TK KHOILUONG'!$B:$AH,24,0)</f>
        <v>0</v>
      </c>
      <c r="Z21" s="8">
        <f>VLOOKUP($B21,'[1]TK KHOILUONG'!$B:$AH,25,0)</f>
        <v>0</v>
      </c>
      <c r="AA21" s="8">
        <f>VLOOKUP($B21,'[1]TK KHOILUONG'!$B:$AH,26,0)</f>
        <v>0</v>
      </c>
      <c r="AB21" s="36">
        <f>VLOOKUP($B21,'[1]TK KHOILUONG'!$B:$AH,27,0)</f>
        <v>0</v>
      </c>
      <c r="AC21" s="8">
        <f>VLOOKUP($B21,'[1]TK KHOILUONG'!$B:$AH,28,0)</f>
        <v>0</v>
      </c>
      <c r="AD21" s="8">
        <f>VLOOKUP($B21,'[1]TK KHOILUONG'!$B:$AH,29,0)</f>
        <v>0</v>
      </c>
      <c r="AE21" s="36">
        <f>VLOOKUP($B21,'[1]TK KHOILUONG'!$B:$AH,30,0)</f>
        <v>0</v>
      </c>
      <c r="AF21" s="36">
        <f>VLOOKUP($B21,'[1]TK KHOILUONG'!$B:$AH,31,0)</f>
        <v>0</v>
      </c>
      <c r="AG21" s="36">
        <f>VLOOKUP($B21,'[1]TK KHOILUONG'!$B:$AH,32,0)</f>
        <v>0</v>
      </c>
      <c r="AH21" s="64">
        <f t="shared" si="0"/>
        <v>22.4</v>
      </c>
    </row>
    <row r="22" spans="1:34">
      <c r="A22" s="56">
        <f>IF(D22="","",SUBTOTAL(3,$D$4:$D22))</f>
        <v>15</v>
      </c>
      <c r="B22" s="83" t="s">
        <v>296</v>
      </c>
      <c r="C22" s="84" t="s">
        <v>35</v>
      </c>
      <c r="D22" s="85" t="s">
        <v>47</v>
      </c>
      <c r="E22" s="8">
        <f>VLOOKUP($B22,'[1]TK KHOILUONG'!$B:$AH,4,0)</f>
        <v>0</v>
      </c>
      <c r="F22" s="8">
        <f>VLOOKUP($B22,'[1]TK KHOILUONG'!$B:$AH,5,0)</f>
        <v>0</v>
      </c>
      <c r="G22" s="8">
        <f>VLOOKUP($B22,'[1]TK KHOILUONG'!$B:$AH,6,0)</f>
        <v>0</v>
      </c>
      <c r="H22" s="8">
        <f>VLOOKUP($B22,'[1]TK KHOILUONG'!$B:$AH,7,0)</f>
        <v>0</v>
      </c>
      <c r="I22" s="36">
        <f>VLOOKUP($B22,'[1]TK KHOILUONG'!$B:$AH,8,0)</f>
        <v>0</v>
      </c>
      <c r="J22" s="8">
        <f>VLOOKUP($B22,'[1]TK KHOILUONG'!$B:$AH,9,0)</f>
        <v>1.2</v>
      </c>
      <c r="K22" s="8">
        <f>VLOOKUP($B22,'[1]TK KHOILUONG'!$B:$AH,10,0)</f>
        <v>15.599999999999996</v>
      </c>
      <c r="L22" s="8">
        <f>VLOOKUP($B22,'[1]TK KHOILUONG'!$B:$AH,11,0)</f>
        <v>0</v>
      </c>
      <c r="M22" s="8">
        <f>VLOOKUP($B22,'[1]TK KHOILUONG'!$B:$AH,12,0)</f>
        <v>0</v>
      </c>
      <c r="N22" s="36">
        <f>VLOOKUP($B22,'[1]TK KHOILUONG'!$B:$AH,13,0)</f>
        <v>16.799999999999997</v>
      </c>
      <c r="O22" s="8">
        <f>VLOOKUP($B22,'[1]TK KHOILUONG'!$B:$AH,14,0)</f>
        <v>0</v>
      </c>
      <c r="P22" s="8">
        <f>VLOOKUP($B22,'[1]TK KHOILUONG'!$B:$AH,15,0)</f>
        <v>0</v>
      </c>
      <c r="Q22" s="8">
        <f>VLOOKUP($B22,'[1]TK KHOILUONG'!$B:$AH,16,0)</f>
        <v>0</v>
      </c>
      <c r="R22" s="36">
        <f>VLOOKUP($B22,'[1]TK KHOILUONG'!$B:$AH,17,0)</f>
        <v>0</v>
      </c>
      <c r="S22" s="8">
        <f>VLOOKUP($B22,'[1]TK KHOILUONG'!$B:$AH,18,0)</f>
        <v>0</v>
      </c>
      <c r="T22" s="8">
        <f>VLOOKUP($B22,'[1]TK KHOILUONG'!$B:$AH,19,0)</f>
        <v>0</v>
      </c>
      <c r="U22" s="8">
        <f>VLOOKUP($B22,'[1]TK KHOILUONG'!$B:$AH,20,0)</f>
        <v>0</v>
      </c>
      <c r="V22" s="36">
        <f>VLOOKUP($B22,'[1]TK KHOILUONG'!$B:$AH,21,0)</f>
        <v>0</v>
      </c>
      <c r="W22" s="8">
        <f>VLOOKUP($B22,'[1]TK KHOILUONG'!$B:$AH,22,0)</f>
        <v>0</v>
      </c>
      <c r="X22" s="8">
        <f>VLOOKUP($B22,'[1]TK KHOILUONG'!$B:$AH,23,0)</f>
        <v>0</v>
      </c>
      <c r="Y22" s="36">
        <f>VLOOKUP($B22,'[1]TK KHOILUONG'!$B:$AH,24,0)</f>
        <v>0</v>
      </c>
      <c r="Z22" s="8">
        <f>VLOOKUP($B22,'[1]TK KHOILUONG'!$B:$AH,25,0)</f>
        <v>0</v>
      </c>
      <c r="AA22" s="8">
        <f>VLOOKUP($B22,'[1]TK KHOILUONG'!$B:$AH,26,0)</f>
        <v>0</v>
      </c>
      <c r="AB22" s="36">
        <f>VLOOKUP($B22,'[1]TK KHOILUONG'!$B:$AH,27,0)</f>
        <v>0</v>
      </c>
      <c r="AC22" s="8">
        <f>VLOOKUP($B22,'[1]TK KHOILUONG'!$B:$AH,28,0)</f>
        <v>0</v>
      </c>
      <c r="AD22" s="8">
        <f>VLOOKUP($B22,'[1]TK KHOILUONG'!$B:$AH,29,0)</f>
        <v>0</v>
      </c>
      <c r="AE22" s="36">
        <f>VLOOKUP($B22,'[1]TK KHOILUONG'!$B:$AH,30,0)</f>
        <v>0</v>
      </c>
      <c r="AF22" s="36">
        <f>VLOOKUP($B22,'[1]TK KHOILUONG'!$B:$AH,31,0)</f>
        <v>0</v>
      </c>
      <c r="AG22" s="36">
        <f>VLOOKUP($B22,'[1]TK KHOILUONG'!$B:$AH,32,0)</f>
        <v>0</v>
      </c>
      <c r="AH22" s="64">
        <f t="shared" si="0"/>
        <v>16.8</v>
      </c>
    </row>
    <row r="23" spans="1:34">
      <c r="A23" s="56">
        <f>IF(D23="","",SUBTOTAL(3,$D$4:$D23))</f>
        <v>16</v>
      </c>
      <c r="B23" s="83" t="s">
        <v>297</v>
      </c>
      <c r="C23" s="84" t="s">
        <v>35</v>
      </c>
      <c r="D23" s="85" t="s">
        <v>58</v>
      </c>
      <c r="E23" s="8">
        <f>VLOOKUP($B23,'[1]TK KHOILUONG'!$B:$AH,4,0)</f>
        <v>2</v>
      </c>
      <c r="F23" s="8">
        <f>VLOOKUP($B23,'[1]TK KHOILUONG'!$B:$AH,5,0)</f>
        <v>0</v>
      </c>
      <c r="G23" s="8">
        <f>VLOOKUP($B23,'[1]TK KHOILUONG'!$B:$AH,6,0)</f>
        <v>0</v>
      </c>
      <c r="H23" s="8">
        <f>VLOOKUP($B23,'[1]TK KHOILUONG'!$B:$AH,7,0)</f>
        <v>0</v>
      </c>
      <c r="I23" s="36">
        <f>VLOOKUP($B23,'[1]TK KHOILUONG'!$B:$AH,8,0)</f>
        <v>2</v>
      </c>
      <c r="J23" s="8">
        <f>VLOOKUP($B23,'[1]TK KHOILUONG'!$B:$AH,9,0)</f>
        <v>17.999999999999996</v>
      </c>
      <c r="K23" s="8">
        <f>VLOOKUP($B23,'[1]TK KHOILUONG'!$B:$AH,10,0)</f>
        <v>0</v>
      </c>
      <c r="L23" s="8">
        <f>VLOOKUP($B23,'[1]TK KHOILUONG'!$B:$AH,11,0)</f>
        <v>0</v>
      </c>
      <c r="M23" s="8">
        <f>VLOOKUP($B23,'[1]TK KHOILUONG'!$B:$AH,12,0)</f>
        <v>0</v>
      </c>
      <c r="N23" s="36">
        <f>VLOOKUP($B23,'[1]TK KHOILUONG'!$B:$AH,13,0)</f>
        <v>17.999999999999996</v>
      </c>
      <c r="O23" s="8">
        <f>VLOOKUP($B23,'[1]TK KHOILUONG'!$B:$AH,14,0)</f>
        <v>622</v>
      </c>
      <c r="P23" s="8">
        <f>VLOOKUP($B23,'[1]TK KHOILUONG'!$B:$AH,15,0)</f>
        <v>623</v>
      </c>
      <c r="Q23" s="8">
        <f>VLOOKUP($B23,'[1]TK KHOILUONG'!$B:$AH,16,0)</f>
        <v>425</v>
      </c>
      <c r="R23" s="36">
        <f>VLOOKUP($B23,'[1]TK KHOILUONG'!$B:$AH,17,0)</f>
        <v>41</v>
      </c>
      <c r="S23" s="8">
        <f>VLOOKUP($B23,'[1]TK KHOILUONG'!$B:$AH,18,0)</f>
        <v>0</v>
      </c>
      <c r="T23" s="8">
        <f>VLOOKUP($B23,'[1]TK KHOILUONG'!$B:$AH,19,0)</f>
        <v>0</v>
      </c>
      <c r="U23" s="8">
        <f>VLOOKUP($B23,'[1]TK KHOILUONG'!$B:$AH,20,0)</f>
        <v>0</v>
      </c>
      <c r="V23" s="36">
        <f>VLOOKUP($B23,'[1]TK KHOILUONG'!$B:$AH,21,0)</f>
        <v>0</v>
      </c>
      <c r="W23" s="8">
        <f>VLOOKUP($B23,'[1]TK KHOILUONG'!$B:$AH,22,0)</f>
        <v>0</v>
      </c>
      <c r="X23" s="8">
        <f>VLOOKUP($B23,'[1]TK KHOILUONG'!$B:$AH,23,0)</f>
        <v>0</v>
      </c>
      <c r="Y23" s="36">
        <f>VLOOKUP($B23,'[1]TK KHOILUONG'!$B:$AH,24,0)</f>
        <v>0</v>
      </c>
      <c r="Z23" s="8">
        <f>VLOOKUP($B23,'[1]TK KHOILUONG'!$B:$AH,25,0)</f>
        <v>0</v>
      </c>
      <c r="AA23" s="8">
        <f>VLOOKUP($B23,'[1]TK KHOILUONG'!$B:$AH,26,0)</f>
        <v>0</v>
      </c>
      <c r="AB23" s="36">
        <f>VLOOKUP($B23,'[1]TK KHOILUONG'!$B:$AH,27,0)</f>
        <v>0</v>
      </c>
      <c r="AC23" s="8">
        <f>VLOOKUP($B23,'[1]TK KHOILUONG'!$B:$AH,28,0)</f>
        <v>0</v>
      </c>
      <c r="AD23" s="8">
        <f>VLOOKUP($B23,'[1]TK KHOILUONG'!$B:$AH,29,0)</f>
        <v>0</v>
      </c>
      <c r="AE23" s="36">
        <f>VLOOKUP($B23,'[1]TK KHOILUONG'!$B:$AH,30,0)</f>
        <v>0</v>
      </c>
      <c r="AF23" s="36">
        <f>VLOOKUP($B23,'[1]TK KHOILUONG'!$B:$AH,31,0)</f>
        <v>0</v>
      </c>
      <c r="AG23" s="36">
        <f>VLOOKUP($B23,'[1]TK KHOILUONG'!$B:$AH,32,0)</f>
        <v>0</v>
      </c>
      <c r="AH23" s="64">
        <f t="shared" si="0"/>
        <v>61</v>
      </c>
    </row>
    <row r="24" spans="1:34">
      <c r="A24" s="56">
        <f>IF(D24="","",SUBTOTAL(3,$D$4:$D24))</f>
        <v>17</v>
      </c>
      <c r="B24" s="83" t="s">
        <v>298</v>
      </c>
      <c r="C24" s="84" t="s">
        <v>35</v>
      </c>
      <c r="D24" s="85" t="s">
        <v>48</v>
      </c>
      <c r="E24" s="8">
        <f>VLOOKUP($B24,'[1]TK KHOILUONG'!$B:$AH,4,0)</f>
        <v>4</v>
      </c>
      <c r="F24" s="8">
        <f>VLOOKUP($B24,'[1]TK KHOILUONG'!$B:$AH,5,0)</f>
        <v>0</v>
      </c>
      <c r="G24" s="8">
        <f>VLOOKUP($B24,'[1]TK KHOILUONG'!$B:$AH,6,0)</f>
        <v>0</v>
      </c>
      <c r="H24" s="8">
        <f>VLOOKUP($B24,'[1]TK KHOILUONG'!$B:$AH,7,0)</f>
        <v>0</v>
      </c>
      <c r="I24" s="36">
        <f>VLOOKUP($B24,'[1]TK KHOILUONG'!$B:$AH,8,0)</f>
        <v>4</v>
      </c>
      <c r="J24" s="8">
        <f>VLOOKUP($B24,'[1]TK KHOILUONG'!$B:$AH,9,0)</f>
        <v>11.2</v>
      </c>
      <c r="K24" s="8">
        <f>VLOOKUP($B24,'[1]TK KHOILUONG'!$B:$AH,10,0)</f>
        <v>8.4</v>
      </c>
      <c r="L24" s="8">
        <f>VLOOKUP($B24,'[1]TK KHOILUONG'!$B:$AH,11,0)</f>
        <v>0</v>
      </c>
      <c r="M24" s="8">
        <f>VLOOKUP($B24,'[1]TK KHOILUONG'!$B:$AH,12,0)</f>
        <v>0</v>
      </c>
      <c r="N24" s="36">
        <f>VLOOKUP($B24,'[1]TK KHOILUONG'!$B:$AH,13,0)</f>
        <v>19.600000000000001</v>
      </c>
      <c r="O24" s="8">
        <f>VLOOKUP($B24,'[1]TK KHOILUONG'!$B:$AH,14,0)</f>
        <v>121</v>
      </c>
      <c r="P24" s="8">
        <f>VLOOKUP($B24,'[1]TK KHOILUONG'!$B:$AH,15,0)</f>
        <v>40</v>
      </c>
      <c r="Q24" s="8">
        <f>VLOOKUP($B24,'[1]TK KHOILUONG'!$B:$AH,16,0)</f>
        <v>110</v>
      </c>
      <c r="R24" s="36">
        <f>VLOOKUP($B24,'[1]TK KHOILUONG'!$B:$AH,17,0)</f>
        <v>2.5499999999999998</v>
      </c>
      <c r="S24" s="8">
        <f>VLOOKUP($B24,'[1]TK KHOILUONG'!$B:$AH,18,0)</f>
        <v>0</v>
      </c>
      <c r="T24" s="8">
        <f>VLOOKUP($B24,'[1]TK KHOILUONG'!$B:$AH,19,0)</f>
        <v>0</v>
      </c>
      <c r="U24" s="8">
        <f>VLOOKUP($B24,'[1]TK KHOILUONG'!$B:$AH,20,0)</f>
        <v>0</v>
      </c>
      <c r="V24" s="36">
        <f>VLOOKUP($B24,'[1]TK KHOILUONG'!$B:$AH,21,0)</f>
        <v>0</v>
      </c>
      <c r="W24" s="8">
        <f>VLOOKUP($B24,'[1]TK KHOILUONG'!$B:$AH,22,0)</f>
        <v>0</v>
      </c>
      <c r="X24" s="8">
        <f>VLOOKUP($B24,'[1]TK KHOILUONG'!$B:$AH,23,0)</f>
        <v>0</v>
      </c>
      <c r="Y24" s="36">
        <f>VLOOKUP($B24,'[1]TK KHOILUONG'!$B:$AH,24,0)</f>
        <v>0</v>
      </c>
      <c r="Z24" s="8">
        <f>VLOOKUP($B24,'[1]TK KHOILUONG'!$B:$AH,25,0)</f>
        <v>0</v>
      </c>
      <c r="AA24" s="8">
        <f>VLOOKUP($B24,'[1]TK KHOILUONG'!$B:$AH,26,0)</f>
        <v>0</v>
      </c>
      <c r="AB24" s="36">
        <f>VLOOKUP($B24,'[1]TK KHOILUONG'!$B:$AH,27,0)</f>
        <v>0</v>
      </c>
      <c r="AC24" s="8">
        <f>VLOOKUP($B24,'[1]TK KHOILUONG'!$B:$AH,28,0)</f>
        <v>0</v>
      </c>
      <c r="AD24" s="8">
        <f>VLOOKUP($B24,'[1]TK KHOILUONG'!$B:$AH,29,0)</f>
        <v>0</v>
      </c>
      <c r="AE24" s="36">
        <f>VLOOKUP($B24,'[1]TK KHOILUONG'!$B:$AH,30,0)</f>
        <v>0</v>
      </c>
      <c r="AF24" s="36">
        <f>VLOOKUP($B24,'[1]TK KHOILUONG'!$B:$AH,31,0)</f>
        <v>0</v>
      </c>
      <c r="AG24" s="36">
        <f>VLOOKUP($B24,'[1]TK KHOILUONG'!$B:$AH,32,0)</f>
        <v>0</v>
      </c>
      <c r="AH24" s="64">
        <f t="shared" si="0"/>
        <v>26.15</v>
      </c>
    </row>
    <row r="25" spans="1:34">
      <c r="A25" s="56">
        <f>IF(D25="","",SUBTOTAL(3,$D$4:$D25))</f>
        <v>18</v>
      </c>
      <c r="B25" s="83" t="s">
        <v>299</v>
      </c>
      <c r="C25" s="84" t="s">
        <v>35</v>
      </c>
      <c r="D25" s="85" t="s">
        <v>37</v>
      </c>
      <c r="E25" s="8">
        <f>VLOOKUP($B25,'[1]TK KHOILUONG'!$B:$AH,4,0)</f>
        <v>9</v>
      </c>
      <c r="F25" s="8">
        <f>VLOOKUP($B25,'[1]TK KHOILUONG'!$B:$AH,5,0)</f>
        <v>0</v>
      </c>
      <c r="G25" s="8">
        <f>VLOOKUP($B25,'[1]TK KHOILUONG'!$B:$AH,6,0)</f>
        <v>0</v>
      </c>
      <c r="H25" s="8">
        <f>VLOOKUP($B25,'[1]TK KHOILUONG'!$B:$AH,7,0)</f>
        <v>0</v>
      </c>
      <c r="I25" s="36">
        <f>VLOOKUP($B25,'[1]TK KHOILUONG'!$B:$AH,8,0)</f>
        <v>9</v>
      </c>
      <c r="J25" s="8">
        <f>VLOOKUP($B25,'[1]TK KHOILUONG'!$B:$AH,9,0)</f>
        <v>9.6</v>
      </c>
      <c r="K25" s="8">
        <f>VLOOKUP($B25,'[1]TK KHOILUONG'!$B:$AH,10,0)</f>
        <v>7.2000000000000011</v>
      </c>
      <c r="L25" s="8">
        <f>VLOOKUP($B25,'[1]TK KHOILUONG'!$B:$AH,11,0)</f>
        <v>0</v>
      </c>
      <c r="M25" s="8">
        <f>VLOOKUP($B25,'[1]TK KHOILUONG'!$B:$AH,12,0)</f>
        <v>0</v>
      </c>
      <c r="N25" s="36">
        <f>VLOOKUP($B25,'[1]TK KHOILUONG'!$B:$AH,13,0)</f>
        <v>16.8</v>
      </c>
      <c r="O25" s="8">
        <f>VLOOKUP($B25,'[1]TK KHOILUONG'!$B:$AH,14,0)</f>
        <v>114</v>
      </c>
      <c r="P25" s="8">
        <f>VLOOKUP($B25,'[1]TK KHOILUONG'!$B:$AH,15,0)</f>
        <v>61</v>
      </c>
      <c r="Q25" s="8">
        <f>VLOOKUP($B25,'[1]TK KHOILUONG'!$B:$AH,16,0)</f>
        <v>137</v>
      </c>
      <c r="R25" s="36">
        <f>VLOOKUP($B25,'[1]TK KHOILUONG'!$B:$AH,17,0)</f>
        <v>1.9</v>
      </c>
      <c r="S25" s="8">
        <f>VLOOKUP($B25,'[1]TK KHOILUONG'!$B:$AH,18,0)</f>
        <v>0</v>
      </c>
      <c r="T25" s="8">
        <f>VLOOKUP($B25,'[1]TK KHOILUONG'!$B:$AH,19,0)</f>
        <v>20</v>
      </c>
      <c r="U25" s="8">
        <f>VLOOKUP($B25,'[1]TK KHOILUONG'!$B:$AH,20,0)</f>
        <v>0</v>
      </c>
      <c r="V25" s="36">
        <f>VLOOKUP($B25,'[1]TK KHOILUONG'!$B:$AH,21,0)</f>
        <v>2</v>
      </c>
      <c r="W25" s="8">
        <f>VLOOKUP($B25,'[1]TK KHOILUONG'!$B:$AH,22,0)</f>
        <v>0</v>
      </c>
      <c r="X25" s="8">
        <f>VLOOKUP($B25,'[1]TK KHOILUONG'!$B:$AH,23,0)</f>
        <v>0</v>
      </c>
      <c r="Y25" s="36">
        <f>VLOOKUP($B25,'[1]TK KHOILUONG'!$B:$AH,24,0)</f>
        <v>0</v>
      </c>
      <c r="Z25" s="8">
        <f>VLOOKUP($B25,'[1]TK KHOILUONG'!$B:$AH,25,0)</f>
        <v>0</v>
      </c>
      <c r="AA25" s="8">
        <f>VLOOKUP($B25,'[1]TK KHOILUONG'!$B:$AH,26,0)</f>
        <v>0</v>
      </c>
      <c r="AB25" s="36">
        <f>VLOOKUP($B25,'[1]TK KHOILUONG'!$B:$AH,27,0)</f>
        <v>0</v>
      </c>
      <c r="AC25" s="8">
        <f>VLOOKUP($B25,'[1]TK KHOILUONG'!$B:$AH,28,0)</f>
        <v>0</v>
      </c>
      <c r="AD25" s="8">
        <f>VLOOKUP($B25,'[1]TK KHOILUONG'!$B:$AH,29,0)</f>
        <v>0</v>
      </c>
      <c r="AE25" s="36">
        <f>VLOOKUP($B25,'[1]TK KHOILUONG'!$B:$AH,30,0)</f>
        <v>0</v>
      </c>
      <c r="AF25" s="36">
        <f>VLOOKUP($B25,'[1]TK KHOILUONG'!$B:$AH,31,0)</f>
        <v>0</v>
      </c>
      <c r="AG25" s="36">
        <f>VLOOKUP($B25,'[1]TK KHOILUONG'!$B:$AH,32,0)</f>
        <v>2.4</v>
      </c>
      <c r="AH25" s="64">
        <f t="shared" si="0"/>
        <v>32.1</v>
      </c>
    </row>
    <row r="26" spans="1:34">
      <c r="A26" s="56">
        <f>IF(D26="","",SUBTOTAL(3,$D$4:$D26))</f>
        <v>19</v>
      </c>
      <c r="B26" s="83" t="s">
        <v>300</v>
      </c>
      <c r="C26" s="84" t="s">
        <v>35</v>
      </c>
      <c r="D26" s="85" t="s">
        <v>54</v>
      </c>
      <c r="E26" s="8">
        <f>VLOOKUP($B26,'[1]TK KHOILUONG'!$B:$AH,4,0)</f>
        <v>8</v>
      </c>
      <c r="F26" s="8">
        <f>VLOOKUP($B26,'[1]TK KHOILUONG'!$B:$AH,5,0)</f>
        <v>0</v>
      </c>
      <c r="G26" s="8">
        <f>VLOOKUP($B26,'[1]TK KHOILUONG'!$B:$AH,6,0)</f>
        <v>0</v>
      </c>
      <c r="H26" s="8">
        <f>VLOOKUP($B26,'[1]TK KHOILUONG'!$B:$AH,7,0)</f>
        <v>0</v>
      </c>
      <c r="I26" s="36">
        <f>VLOOKUP($B26,'[1]TK KHOILUONG'!$B:$AH,8,0)</f>
        <v>8</v>
      </c>
      <c r="J26" s="8">
        <f>VLOOKUP($B26,'[1]TK KHOILUONG'!$B:$AH,9,0)</f>
        <v>7.1999999999999993</v>
      </c>
      <c r="K26" s="8">
        <f>VLOOKUP($B26,'[1]TK KHOILUONG'!$B:$AH,10,0)</f>
        <v>6</v>
      </c>
      <c r="L26" s="8">
        <f>VLOOKUP($B26,'[1]TK KHOILUONG'!$B:$AH,11,0)</f>
        <v>0</v>
      </c>
      <c r="M26" s="8">
        <f>VLOOKUP($B26,'[1]TK KHOILUONG'!$B:$AH,12,0)</f>
        <v>0</v>
      </c>
      <c r="N26" s="36">
        <f>VLOOKUP($B26,'[1]TK KHOILUONG'!$B:$AH,13,0)</f>
        <v>13.2</v>
      </c>
      <c r="O26" s="8">
        <f>VLOOKUP($B26,'[1]TK KHOILUONG'!$B:$AH,14,0)</f>
        <v>498</v>
      </c>
      <c r="P26" s="8">
        <f>VLOOKUP($B26,'[1]TK KHOILUONG'!$B:$AH,15,0)</f>
        <v>570</v>
      </c>
      <c r="Q26" s="8">
        <f>VLOOKUP($B26,'[1]TK KHOILUONG'!$B:$AH,16,0)</f>
        <v>506</v>
      </c>
      <c r="R26" s="36">
        <f>VLOOKUP($B26,'[1]TK KHOILUONG'!$B:$AH,17,0)</f>
        <v>28.1</v>
      </c>
      <c r="S26" s="8">
        <f>VLOOKUP($B26,'[1]TK KHOILUONG'!$B:$AH,18,0)</f>
        <v>0</v>
      </c>
      <c r="T26" s="8">
        <f>VLOOKUP($B26,'[1]TK KHOILUONG'!$B:$AH,19,0)</f>
        <v>0</v>
      </c>
      <c r="U26" s="8">
        <f>VLOOKUP($B26,'[1]TK KHOILUONG'!$B:$AH,20,0)</f>
        <v>0</v>
      </c>
      <c r="V26" s="36">
        <f>VLOOKUP($B26,'[1]TK KHOILUONG'!$B:$AH,21,0)</f>
        <v>0</v>
      </c>
      <c r="W26" s="8">
        <f>VLOOKUP($B26,'[1]TK KHOILUONG'!$B:$AH,22,0)</f>
        <v>0</v>
      </c>
      <c r="X26" s="8">
        <f>VLOOKUP($B26,'[1]TK KHOILUONG'!$B:$AH,23,0)</f>
        <v>0</v>
      </c>
      <c r="Y26" s="36">
        <f>VLOOKUP($B26,'[1]TK KHOILUONG'!$B:$AH,24,0)</f>
        <v>0</v>
      </c>
      <c r="Z26" s="8">
        <f>VLOOKUP($B26,'[1]TK KHOILUONG'!$B:$AH,25,0)</f>
        <v>0</v>
      </c>
      <c r="AA26" s="8">
        <f>VLOOKUP($B26,'[1]TK KHOILUONG'!$B:$AH,26,0)</f>
        <v>0</v>
      </c>
      <c r="AB26" s="36">
        <f>VLOOKUP($B26,'[1]TK KHOILUONG'!$B:$AH,27,0)</f>
        <v>0</v>
      </c>
      <c r="AC26" s="8">
        <f>VLOOKUP($B26,'[1]TK KHOILUONG'!$B:$AH,28,0)</f>
        <v>0</v>
      </c>
      <c r="AD26" s="8">
        <f>VLOOKUP($B26,'[1]TK KHOILUONG'!$B:$AH,29,0)</f>
        <v>0</v>
      </c>
      <c r="AE26" s="36">
        <f>VLOOKUP($B26,'[1]TK KHOILUONG'!$B:$AH,30,0)</f>
        <v>0</v>
      </c>
      <c r="AF26" s="36">
        <f>VLOOKUP($B26,'[1]TK KHOILUONG'!$B:$AH,31,0)</f>
        <v>1.2</v>
      </c>
      <c r="AG26" s="36">
        <f>VLOOKUP($B26,'[1]TK KHOILUONG'!$B:$AH,32,0)</f>
        <v>0</v>
      </c>
      <c r="AH26" s="64">
        <f t="shared" si="0"/>
        <v>50.5</v>
      </c>
    </row>
    <row r="27" spans="1:34">
      <c r="A27" s="56">
        <f>IF(D27="","",SUBTOTAL(3,$D$4:$D27))</f>
        <v>20</v>
      </c>
      <c r="B27" s="83" t="s">
        <v>301</v>
      </c>
      <c r="C27" s="84" t="s">
        <v>35</v>
      </c>
      <c r="D27" s="85" t="s">
        <v>40</v>
      </c>
      <c r="E27" s="8">
        <f>VLOOKUP($B27,'[1]TK KHOILUONG'!$B:$AH,4,0)</f>
        <v>0</v>
      </c>
      <c r="F27" s="8">
        <f>VLOOKUP($B27,'[1]TK KHOILUONG'!$B:$AH,5,0)</f>
        <v>0</v>
      </c>
      <c r="G27" s="8">
        <f>VLOOKUP($B27,'[1]TK KHOILUONG'!$B:$AH,6,0)</f>
        <v>0</v>
      </c>
      <c r="H27" s="8">
        <f>VLOOKUP($B27,'[1]TK KHOILUONG'!$B:$AH,7,0)</f>
        <v>0</v>
      </c>
      <c r="I27" s="36">
        <f>VLOOKUP($B27,'[1]TK KHOILUONG'!$B:$AH,8,0)</f>
        <v>0</v>
      </c>
      <c r="J27" s="8">
        <f>VLOOKUP($B27,'[1]TK KHOILUONG'!$B:$AH,9,0)</f>
        <v>6</v>
      </c>
      <c r="K27" s="8">
        <f>VLOOKUP($B27,'[1]TK KHOILUONG'!$B:$AH,10,0)</f>
        <v>3.5999999999999996</v>
      </c>
      <c r="L27" s="8">
        <f>VLOOKUP($B27,'[1]TK KHOILUONG'!$B:$AH,11,0)</f>
        <v>0</v>
      </c>
      <c r="M27" s="8">
        <f>VLOOKUP($B27,'[1]TK KHOILUONG'!$B:$AH,12,0)</f>
        <v>0</v>
      </c>
      <c r="N27" s="36">
        <f>VLOOKUP($B27,'[1]TK KHOILUONG'!$B:$AH,13,0)</f>
        <v>9.6</v>
      </c>
      <c r="O27" s="8">
        <f>VLOOKUP($B27,'[1]TK KHOILUONG'!$B:$AH,14,0)</f>
        <v>200</v>
      </c>
      <c r="P27" s="8">
        <f>VLOOKUP($B27,'[1]TK KHOILUONG'!$B:$AH,15,0)</f>
        <v>127</v>
      </c>
      <c r="Q27" s="8">
        <f>VLOOKUP($B27,'[1]TK KHOILUONG'!$B:$AH,16,0)</f>
        <v>115</v>
      </c>
      <c r="R27" s="36">
        <f>VLOOKUP($B27,'[1]TK KHOILUONG'!$B:$AH,17,0)</f>
        <v>10.6</v>
      </c>
      <c r="S27" s="8">
        <f>VLOOKUP($B27,'[1]TK KHOILUONG'!$B:$AH,18,0)</f>
        <v>0</v>
      </c>
      <c r="T27" s="8">
        <f>VLOOKUP($B27,'[1]TK KHOILUONG'!$B:$AH,19,0)</f>
        <v>0</v>
      </c>
      <c r="U27" s="8">
        <f>VLOOKUP($B27,'[1]TK KHOILUONG'!$B:$AH,20,0)</f>
        <v>0</v>
      </c>
      <c r="V27" s="36">
        <f>VLOOKUP($B27,'[1]TK KHOILUONG'!$B:$AH,21,0)</f>
        <v>0</v>
      </c>
      <c r="W27" s="8">
        <f>VLOOKUP($B27,'[1]TK KHOILUONG'!$B:$AH,22,0)</f>
        <v>0</v>
      </c>
      <c r="X27" s="8">
        <f>VLOOKUP($B27,'[1]TK KHOILUONG'!$B:$AH,23,0)</f>
        <v>0</v>
      </c>
      <c r="Y27" s="36">
        <f>VLOOKUP($B27,'[1]TK KHOILUONG'!$B:$AH,24,0)</f>
        <v>0</v>
      </c>
      <c r="Z27" s="8">
        <f>VLOOKUP($B27,'[1]TK KHOILUONG'!$B:$AH,25,0)</f>
        <v>0</v>
      </c>
      <c r="AA27" s="8">
        <f>VLOOKUP($B27,'[1]TK KHOILUONG'!$B:$AH,26,0)</f>
        <v>0</v>
      </c>
      <c r="AB27" s="36">
        <f>VLOOKUP($B27,'[1]TK KHOILUONG'!$B:$AH,27,0)</f>
        <v>0</v>
      </c>
      <c r="AC27" s="8">
        <f>VLOOKUP($B27,'[1]TK KHOILUONG'!$B:$AH,28,0)</f>
        <v>0</v>
      </c>
      <c r="AD27" s="8">
        <f>VLOOKUP($B27,'[1]TK KHOILUONG'!$B:$AH,29,0)</f>
        <v>0</v>
      </c>
      <c r="AE27" s="36">
        <f>VLOOKUP($B27,'[1]TK KHOILUONG'!$B:$AH,30,0)</f>
        <v>0</v>
      </c>
      <c r="AF27" s="36">
        <f>VLOOKUP($B27,'[1]TK KHOILUONG'!$B:$AH,31,0)</f>
        <v>0</v>
      </c>
      <c r="AG27" s="36">
        <f>VLOOKUP($B27,'[1]TK KHOILUONG'!$B:$AH,32,0)</f>
        <v>0</v>
      </c>
      <c r="AH27" s="64">
        <f t="shared" si="0"/>
        <v>20.2</v>
      </c>
    </row>
    <row r="28" spans="1:34">
      <c r="A28" s="56">
        <f>IF(D28="","",SUBTOTAL(3,$D$4:$D28))</f>
        <v>21</v>
      </c>
      <c r="B28" s="83" t="s">
        <v>312</v>
      </c>
      <c r="C28" s="84" t="s">
        <v>35</v>
      </c>
      <c r="D28" s="85" t="s">
        <v>49</v>
      </c>
      <c r="E28" s="8">
        <f>VLOOKUP($B28,'[1]TK KHOILUONG'!$B:$AH,4,0)</f>
        <v>0</v>
      </c>
      <c r="F28" s="8">
        <f>VLOOKUP($B28,'[1]TK KHOILUONG'!$B:$AH,5,0)</f>
        <v>0</v>
      </c>
      <c r="G28" s="8">
        <f>VLOOKUP($B28,'[1]TK KHOILUONG'!$B:$AH,6,0)</f>
        <v>0</v>
      </c>
      <c r="H28" s="8">
        <f>VLOOKUP($B28,'[1]TK KHOILUONG'!$B:$AH,7,0)</f>
        <v>0</v>
      </c>
      <c r="I28" s="36">
        <f>VLOOKUP($B28,'[1]TK KHOILUONG'!$B:$AH,8,0)</f>
        <v>0</v>
      </c>
      <c r="J28" s="8">
        <f>VLOOKUP($B28,'[1]TK KHOILUONG'!$B:$AH,9,0)</f>
        <v>4.8</v>
      </c>
      <c r="K28" s="8">
        <f>VLOOKUP($B28,'[1]TK KHOILUONG'!$B:$AH,10,0)</f>
        <v>3.5999999999999996</v>
      </c>
      <c r="L28" s="8">
        <f>VLOOKUP($B28,'[1]TK KHOILUONG'!$B:$AH,11,0)</f>
        <v>0</v>
      </c>
      <c r="M28" s="8">
        <f>VLOOKUP($B28,'[1]TK KHOILUONG'!$B:$AH,12,0)</f>
        <v>0</v>
      </c>
      <c r="N28" s="36">
        <f>VLOOKUP($B28,'[1]TK KHOILUONG'!$B:$AH,13,0)</f>
        <v>8.3999999999999986</v>
      </c>
      <c r="O28" s="8">
        <f>VLOOKUP($B28,'[1]TK KHOILUONG'!$B:$AH,14,0)</f>
        <v>141</v>
      </c>
      <c r="P28" s="8">
        <f>VLOOKUP($B28,'[1]TK KHOILUONG'!$B:$AH,15,0)</f>
        <v>134</v>
      </c>
      <c r="Q28" s="8">
        <f>VLOOKUP($B28,'[1]TK KHOILUONG'!$B:$AH,16,0)</f>
        <v>107</v>
      </c>
      <c r="R28" s="36">
        <f>VLOOKUP($B28,'[1]TK KHOILUONG'!$B:$AH,17,0)</f>
        <v>8.4</v>
      </c>
      <c r="S28" s="8">
        <f>VLOOKUP($B28,'[1]TK KHOILUONG'!$B:$AH,18,0)</f>
        <v>101</v>
      </c>
      <c r="T28" s="8">
        <f>VLOOKUP($B28,'[1]TK KHOILUONG'!$B:$AH,19,0)</f>
        <v>0</v>
      </c>
      <c r="U28" s="8">
        <f>VLOOKUP($B28,'[1]TK KHOILUONG'!$B:$AH,20,0)</f>
        <v>101</v>
      </c>
      <c r="V28" s="36">
        <f>VLOOKUP($B28,'[1]TK KHOILUONG'!$B:$AH,21,0)</f>
        <v>0</v>
      </c>
      <c r="W28" s="8">
        <f>VLOOKUP($B28,'[1]TK KHOILUONG'!$B:$AH,22,0)</f>
        <v>0</v>
      </c>
      <c r="X28" s="8">
        <f>VLOOKUP($B28,'[1]TK KHOILUONG'!$B:$AH,23,0)</f>
        <v>0</v>
      </c>
      <c r="Y28" s="36">
        <f>VLOOKUP($B28,'[1]TK KHOILUONG'!$B:$AH,24,0)</f>
        <v>0</v>
      </c>
      <c r="Z28" s="8">
        <f>VLOOKUP($B28,'[1]TK KHOILUONG'!$B:$AH,25,0)</f>
        <v>0</v>
      </c>
      <c r="AA28" s="8">
        <f>VLOOKUP($B28,'[1]TK KHOILUONG'!$B:$AH,26,0)</f>
        <v>0</v>
      </c>
      <c r="AB28" s="36">
        <f>VLOOKUP($B28,'[1]TK KHOILUONG'!$B:$AH,27,0)</f>
        <v>0</v>
      </c>
      <c r="AC28" s="8">
        <f>VLOOKUP($B28,'[1]TK KHOILUONG'!$B:$AH,28,0)</f>
        <v>0</v>
      </c>
      <c r="AD28" s="8">
        <f>VLOOKUP($B28,'[1]TK KHOILUONG'!$B:$AH,29,0)</f>
        <v>0</v>
      </c>
      <c r="AE28" s="36">
        <f>VLOOKUP($B28,'[1]TK KHOILUONG'!$B:$AH,30,0)</f>
        <v>0</v>
      </c>
      <c r="AF28" s="36">
        <f>VLOOKUP($B28,'[1]TK KHOILUONG'!$B:$AH,31,0)</f>
        <v>0</v>
      </c>
      <c r="AG28" s="36">
        <f>VLOOKUP($B28,'[1]TK KHOILUONG'!$B:$AH,32,0)</f>
        <v>0</v>
      </c>
      <c r="AH28" s="64">
        <f t="shared" si="0"/>
        <v>16.8</v>
      </c>
    </row>
    <row r="29" spans="1:34">
      <c r="A29" s="56">
        <f>IF(D29="","",SUBTOTAL(3,$D$4:$D29))</f>
        <v>22</v>
      </c>
      <c r="B29" s="83" t="s">
        <v>302</v>
      </c>
      <c r="C29" s="84" t="s">
        <v>35</v>
      </c>
      <c r="D29" s="85" t="s">
        <v>41</v>
      </c>
      <c r="E29" s="8">
        <f>VLOOKUP($B29,'[1]TK KHOILUONG'!$B:$AH,4,0)</f>
        <v>6</v>
      </c>
      <c r="F29" s="8">
        <f>VLOOKUP($B29,'[1]TK KHOILUONG'!$B:$AH,5,0)</f>
        <v>0</v>
      </c>
      <c r="G29" s="8">
        <f>VLOOKUP($B29,'[1]TK KHOILUONG'!$B:$AH,6,0)</f>
        <v>0</v>
      </c>
      <c r="H29" s="8">
        <f>VLOOKUP($B29,'[1]TK KHOILUONG'!$B:$AH,7,0)</f>
        <v>0</v>
      </c>
      <c r="I29" s="36">
        <f>VLOOKUP($B29,'[1]TK KHOILUONG'!$B:$AH,8,0)</f>
        <v>6</v>
      </c>
      <c r="J29" s="8">
        <f>VLOOKUP($B29,'[1]TK KHOILUONG'!$B:$AH,9,0)</f>
        <v>3.5999999999999996</v>
      </c>
      <c r="K29" s="8">
        <f>VLOOKUP($B29,'[1]TK KHOILUONG'!$B:$AH,10,0)</f>
        <v>6.4</v>
      </c>
      <c r="L29" s="8">
        <f>VLOOKUP($B29,'[1]TK KHOILUONG'!$B:$AH,11,0)</f>
        <v>0</v>
      </c>
      <c r="M29" s="8">
        <f>VLOOKUP($B29,'[1]TK KHOILUONG'!$B:$AH,12,0)</f>
        <v>0</v>
      </c>
      <c r="N29" s="36">
        <f>VLOOKUP($B29,'[1]TK KHOILUONG'!$B:$AH,13,0)</f>
        <v>10</v>
      </c>
      <c r="O29" s="8">
        <f>VLOOKUP($B29,'[1]TK KHOILUONG'!$B:$AH,14,0)</f>
        <v>217</v>
      </c>
      <c r="P29" s="8">
        <f>VLOOKUP($B29,'[1]TK KHOILUONG'!$B:$AH,15,0)</f>
        <v>270</v>
      </c>
      <c r="Q29" s="8">
        <f>VLOOKUP($B29,'[1]TK KHOILUONG'!$B:$AH,16,0)</f>
        <v>329</v>
      </c>
      <c r="R29" s="36">
        <f>VLOOKUP($B29,'[1]TK KHOILUONG'!$B:$AH,17,0)</f>
        <v>7.9</v>
      </c>
      <c r="S29" s="8">
        <f>VLOOKUP($B29,'[1]TK KHOILUONG'!$B:$AH,18,0)</f>
        <v>0</v>
      </c>
      <c r="T29" s="8">
        <f>VLOOKUP($B29,'[1]TK KHOILUONG'!$B:$AH,19,0)</f>
        <v>0</v>
      </c>
      <c r="U29" s="8">
        <f>VLOOKUP($B29,'[1]TK KHOILUONG'!$B:$AH,20,0)</f>
        <v>0</v>
      </c>
      <c r="V29" s="36">
        <f>VLOOKUP($B29,'[1]TK KHOILUONG'!$B:$AH,21,0)</f>
        <v>0</v>
      </c>
      <c r="W29" s="8">
        <f>VLOOKUP($B29,'[1]TK KHOILUONG'!$B:$AH,22,0)</f>
        <v>0</v>
      </c>
      <c r="X29" s="8">
        <f>VLOOKUP($B29,'[1]TK KHOILUONG'!$B:$AH,23,0)</f>
        <v>0</v>
      </c>
      <c r="Y29" s="36">
        <f>VLOOKUP($B29,'[1]TK KHOILUONG'!$B:$AH,24,0)</f>
        <v>0</v>
      </c>
      <c r="Z29" s="8">
        <f>VLOOKUP($B29,'[1]TK KHOILUONG'!$B:$AH,25,0)</f>
        <v>0</v>
      </c>
      <c r="AA29" s="8">
        <f>VLOOKUP($B29,'[1]TK KHOILUONG'!$B:$AH,26,0)</f>
        <v>0</v>
      </c>
      <c r="AB29" s="36">
        <f>VLOOKUP($B29,'[1]TK KHOILUONG'!$B:$AH,27,0)</f>
        <v>0</v>
      </c>
      <c r="AC29" s="8">
        <f>VLOOKUP($B29,'[1]TK KHOILUONG'!$B:$AH,28,0)</f>
        <v>0</v>
      </c>
      <c r="AD29" s="8">
        <f>VLOOKUP($B29,'[1]TK KHOILUONG'!$B:$AH,29,0)</f>
        <v>0</v>
      </c>
      <c r="AE29" s="36">
        <f>VLOOKUP($B29,'[1]TK KHOILUONG'!$B:$AH,30,0)</f>
        <v>0</v>
      </c>
      <c r="AF29" s="36">
        <f>VLOOKUP($B29,'[1]TK KHOILUONG'!$B:$AH,31,0)</f>
        <v>1.2</v>
      </c>
      <c r="AG29" s="36">
        <f>VLOOKUP($B29,'[1]TK KHOILUONG'!$B:$AH,32,0)</f>
        <v>0</v>
      </c>
      <c r="AH29" s="64">
        <f t="shared" si="0"/>
        <v>25.1</v>
      </c>
    </row>
    <row r="30" spans="1:34">
      <c r="A30" s="56">
        <f>IF(D30="","",SUBTOTAL(3,$D$4:$D30))</f>
        <v>23</v>
      </c>
      <c r="B30" s="83" t="s">
        <v>303</v>
      </c>
      <c r="C30" s="84" t="s">
        <v>35</v>
      </c>
      <c r="D30" s="85" t="s">
        <v>42</v>
      </c>
      <c r="E30" s="8">
        <f>VLOOKUP($B30,'[1]TK KHOILUONG'!$B:$AH,4,0)</f>
        <v>0</v>
      </c>
      <c r="F30" s="8">
        <f>VLOOKUP($B30,'[1]TK KHOILUONG'!$B:$AH,5,0)</f>
        <v>6</v>
      </c>
      <c r="G30" s="8">
        <f>VLOOKUP($B30,'[1]TK KHOILUONG'!$B:$AH,6,0)</f>
        <v>0</v>
      </c>
      <c r="H30" s="8">
        <f>VLOOKUP($B30,'[1]TK KHOILUONG'!$B:$AH,7,0)</f>
        <v>0</v>
      </c>
      <c r="I30" s="36">
        <f>VLOOKUP($B30,'[1]TK KHOILUONG'!$B:$AH,8,0)</f>
        <v>12</v>
      </c>
      <c r="J30" s="8">
        <f>VLOOKUP($B30,'[1]TK KHOILUONG'!$B:$AH,9,0)</f>
        <v>1.2</v>
      </c>
      <c r="K30" s="8">
        <f>VLOOKUP($B30,'[1]TK KHOILUONG'!$B:$AH,10,0)</f>
        <v>1.2</v>
      </c>
      <c r="L30" s="8">
        <f>VLOOKUP($B30,'[1]TK KHOILUONG'!$B:$AH,11,0)</f>
        <v>0</v>
      </c>
      <c r="M30" s="8">
        <f>VLOOKUP($B30,'[1]TK KHOILUONG'!$B:$AH,12,0)</f>
        <v>0</v>
      </c>
      <c r="N30" s="36">
        <f>VLOOKUP($B30,'[1]TK KHOILUONG'!$B:$AH,13,0)</f>
        <v>2.4</v>
      </c>
      <c r="O30" s="8">
        <f>VLOOKUP($B30,'[1]TK KHOILUONG'!$B:$AH,14,0)</f>
        <v>0</v>
      </c>
      <c r="P30" s="8">
        <f>VLOOKUP($B30,'[1]TK KHOILUONG'!$B:$AH,15,0)</f>
        <v>28</v>
      </c>
      <c r="Q30" s="8">
        <f>VLOOKUP($B30,'[1]TK KHOILUONG'!$B:$AH,16,0)</f>
        <v>0</v>
      </c>
      <c r="R30" s="36">
        <f>VLOOKUP($B30,'[1]TK KHOILUONG'!$B:$AH,17,0)</f>
        <v>1.4</v>
      </c>
      <c r="S30" s="8">
        <f>VLOOKUP($B30,'[1]TK KHOILUONG'!$B:$AH,18,0)</f>
        <v>173</v>
      </c>
      <c r="T30" s="8">
        <f>VLOOKUP($B30,'[1]TK KHOILUONG'!$B:$AH,19,0)</f>
        <v>183</v>
      </c>
      <c r="U30" s="8">
        <f>VLOOKUP($B30,'[1]TK KHOILUONG'!$B:$AH,20,0)</f>
        <v>173</v>
      </c>
      <c r="V30" s="36">
        <f>VLOOKUP($B30,'[1]TK KHOILUONG'!$B:$AH,21,0)</f>
        <v>18.3</v>
      </c>
      <c r="W30" s="8">
        <f>VLOOKUP($B30,'[1]TK KHOILUONG'!$B:$AH,22,0)</f>
        <v>0</v>
      </c>
      <c r="X30" s="8">
        <f>VLOOKUP($B30,'[1]TK KHOILUONG'!$B:$AH,23,0)</f>
        <v>0</v>
      </c>
      <c r="Y30" s="36">
        <f>VLOOKUP($B30,'[1]TK KHOILUONG'!$B:$AH,24,0)</f>
        <v>0</v>
      </c>
      <c r="Z30" s="8">
        <f>VLOOKUP($B30,'[1]TK KHOILUONG'!$B:$AH,25,0)</f>
        <v>0</v>
      </c>
      <c r="AA30" s="8">
        <f>VLOOKUP($B30,'[1]TK KHOILUONG'!$B:$AH,26,0)</f>
        <v>0</v>
      </c>
      <c r="AB30" s="36">
        <f>VLOOKUP($B30,'[1]TK KHOILUONG'!$B:$AH,27,0)</f>
        <v>0</v>
      </c>
      <c r="AC30" s="8">
        <f>VLOOKUP($B30,'[1]TK KHOILUONG'!$B:$AH,28,0)</f>
        <v>0</v>
      </c>
      <c r="AD30" s="8">
        <f>VLOOKUP($B30,'[1]TK KHOILUONG'!$B:$AH,29,0)</f>
        <v>0</v>
      </c>
      <c r="AE30" s="36">
        <f>VLOOKUP($B30,'[1]TK KHOILUONG'!$B:$AH,30,0)</f>
        <v>0</v>
      </c>
      <c r="AF30" s="36">
        <f>VLOOKUP($B30,'[1]TK KHOILUONG'!$B:$AH,31,0)</f>
        <v>0</v>
      </c>
      <c r="AG30" s="36">
        <f>VLOOKUP($B30,'[1]TK KHOILUONG'!$B:$AH,32,0)</f>
        <v>0</v>
      </c>
      <c r="AH30" s="64">
        <f t="shared" si="0"/>
        <v>34.1</v>
      </c>
    </row>
    <row r="31" spans="1:34">
      <c r="A31" s="56">
        <f>IF(D31="","",SUBTOTAL(3,$D$4:$D31))</f>
        <v>24</v>
      </c>
      <c r="B31" s="83" t="s">
        <v>304</v>
      </c>
      <c r="C31" s="84" t="s">
        <v>35</v>
      </c>
      <c r="D31" s="85" t="s">
        <v>52</v>
      </c>
      <c r="E31" s="8">
        <f>VLOOKUP($B31,'[1]TK KHOILUONG'!$B:$AH,4,0)</f>
        <v>0</v>
      </c>
      <c r="F31" s="8">
        <f>VLOOKUP($B31,'[1]TK KHOILUONG'!$B:$AH,5,0)</f>
        <v>0</v>
      </c>
      <c r="G31" s="8">
        <f>VLOOKUP($B31,'[1]TK KHOILUONG'!$B:$AH,6,0)</f>
        <v>0</v>
      </c>
      <c r="H31" s="8">
        <f>VLOOKUP($B31,'[1]TK KHOILUONG'!$B:$AH,7,0)</f>
        <v>0</v>
      </c>
      <c r="I31" s="36">
        <f>VLOOKUP($B31,'[1]TK KHOILUONG'!$B:$AH,8,0)</f>
        <v>0</v>
      </c>
      <c r="J31" s="8">
        <f>VLOOKUP($B31,'[1]TK KHOILUONG'!$B:$AH,9,0)</f>
        <v>11.600000000000001</v>
      </c>
      <c r="K31" s="8">
        <f>VLOOKUP($B31,'[1]TK KHOILUONG'!$B:$AH,10,0)</f>
        <v>3.5999999999999996</v>
      </c>
      <c r="L31" s="8">
        <f>VLOOKUP($B31,'[1]TK KHOILUONG'!$B:$AH,11,0)</f>
        <v>0</v>
      </c>
      <c r="M31" s="8">
        <f>VLOOKUP($B31,'[1]TK KHOILUONG'!$B:$AH,12,0)</f>
        <v>0</v>
      </c>
      <c r="N31" s="36">
        <f>VLOOKUP($B31,'[1]TK KHOILUONG'!$B:$AH,13,0)</f>
        <v>15.200000000000001</v>
      </c>
      <c r="O31" s="8">
        <f>VLOOKUP($B31,'[1]TK KHOILUONG'!$B:$AH,14,0)</f>
        <v>61</v>
      </c>
      <c r="P31" s="8">
        <f>VLOOKUP($B31,'[1]TK KHOILUONG'!$B:$AH,15,0)</f>
        <v>96</v>
      </c>
      <c r="Q31" s="8">
        <f>VLOOKUP($B31,'[1]TK KHOILUONG'!$B:$AH,16,0)</f>
        <v>38</v>
      </c>
      <c r="R31" s="36">
        <f>VLOOKUP($B31,'[1]TK KHOILUONG'!$B:$AH,17,0)</f>
        <v>5.95</v>
      </c>
      <c r="S31" s="8">
        <f>VLOOKUP($B31,'[1]TK KHOILUONG'!$B:$AH,18,0)</f>
        <v>293</v>
      </c>
      <c r="T31" s="8">
        <f>VLOOKUP($B31,'[1]TK KHOILUONG'!$B:$AH,19,0)</f>
        <v>269</v>
      </c>
      <c r="U31" s="8">
        <f>VLOOKUP($B31,'[1]TK KHOILUONG'!$B:$AH,20,0)</f>
        <v>293</v>
      </c>
      <c r="V31" s="36">
        <f>VLOOKUP($B31,'[1]TK KHOILUONG'!$B:$AH,21,0)</f>
        <v>26.9</v>
      </c>
      <c r="W31" s="8">
        <f>VLOOKUP($B31,'[1]TK KHOILUONG'!$B:$AH,22,0)</f>
        <v>0</v>
      </c>
      <c r="X31" s="8">
        <f>VLOOKUP($B31,'[1]TK KHOILUONG'!$B:$AH,23,0)</f>
        <v>0</v>
      </c>
      <c r="Y31" s="36">
        <f>VLOOKUP($B31,'[1]TK KHOILUONG'!$B:$AH,24,0)</f>
        <v>0</v>
      </c>
      <c r="Z31" s="8">
        <f>VLOOKUP($B31,'[1]TK KHOILUONG'!$B:$AH,25,0)</f>
        <v>0</v>
      </c>
      <c r="AA31" s="8">
        <f>VLOOKUP($B31,'[1]TK KHOILUONG'!$B:$AH,26,0)</f>
        <v>0</v>
      </c>
      <c r="AB31" s="36">
        <f>VLOOKUP($B31,'[1]TK KHOILUONG'!$B:$AH,27,0)</f>
        <v>0</v>
      </c>
      <c r="AC31" s="8">
        <f>VLOOKUP($B31,'[1]TK KHOILUONG'!$B:$AH,28,0)</f>
        <v>0</v>
      </c>
      <c r="AD31" s="8">
        <f>VLOOKUP($B31,'[1]TK KHOILUONG'!$B:$AH,29,0)</f>
        <v>0</v>
      </c>
      <c r="AE31" s="36">
        <f>VLOOKUP($B31,'[1]TK KHOILUONG'!$B:$AH,30,0)</f>
        <v>0</v>
      </c>
      <c r="AF31" s="36">
        <f>VLOOKUP($B31,'[1]TK KHOILUONG'!$B:$AH,31,0)</f>
        <v>0</v>
      </c>
      <c r="AG31" s="36">
        <f>VLOOKUP($B31,'[1]TK KHOILUONG'!$B:$AH,32,0)</f>
        <v>0</v>
      </c>
      <c r="AH31" s="64">
        <f t="shared" si="0"/>
        <v>48.05</v>
      </c>
    </row>
    <row r="32" spans="1:34">
      <c r="A32" s="56">
        <f>IF(D32="","",SUBTOTAL(3,$D$4:$D32))</f>
        <v>25</v>
      </c>
      <c r="B32" s="83" t="s">
        <v>305</v>
      </c>
      <c r="C32" s="84" t="s">
        <v>35</v>
      </c>
      <c r="D32" s="85" t="s">
        <v>59</v>
      </c>
      <c r="E32" s="8">
        <f>VLOOKUP($B32,'[1]TK KHOILUONG'!$B:$AH,4,0)</f>
        <v>0</v>
      </c>
      <c r="F32" s="8">
        <f>VLOOKUP($B32,'[1]TK KHOILUONG'!$B:$AH,5,0)</f>
        <v>0</v>
      </c>
      <c r="G32" s="8">
        <f>VLOOKUP($B32,'[1]TK KHOILUONG'!$B:$AH,6,0)</f>
        <v>0</v>
      </c>
      <c r="H32" s="8">
        <f>VLOOKUP($B32,'[1]TK KHOILUONG'!$B:$AH,7,0)</f>
        <v>0</v>
      </c>
      <c r="I32" s="36">
        <f>VLOOKUP($B32,'[1]TK KHOILUONG'!$B:$AH,8,0)</f>
        <v>0</v>
      </c>
      <c r="J32" s="8">
        <f>VLOOKUP($B32,'[1]TK KHOILUONG'!$B:$AH,9,0)</f>
        <v>0</v>
      </c>
      <c r="K32" s="8">
        <f>VLOOKUP($B32,'[1]TK KHOILUONG'!$B:$AH,10,0)</f>
        <v>1.6</v>
      </c>
      <c r="L32" s="8">
        <f>VLOOKUP($B32,'[1]TK KHOILUONG'!$B:$AH,11,0)</f>
        <v>0</v>
      </c>
      <c r="M32" s="8">
        <f>VLOOKUP($B32,'[1]TK KHOILUONG'!$B:$AH,12,0)</f>
        <v>0</v>
      </c>
      <c r="N32" s="36">
        <f>VLOOKUP($B32,'[1]TK KHOILUONG'!$B:$AH,13,0)</f>
        <v>1.6</v>
      </c>
      <c r="O32" s="8">
        <f>VLOOKUP($B32,'[1]TK KHOILUONG'!$B:$AH,14,0)</f>
        <v>0</v>
      </c>
      <c r="P32" s="8">
        <f>VLOOKUP($B32,'[1]TK KHOILUONG'!$B:$AH,15,0)</f>
        <v>0</v>
      </c>
      <c r="Q32" s="8">
        <f>VLOOKUP($B32,'[1]TK KHOILUONG'!$B:$AH,16,0)</f>
        <v>0</v>
      </c>
      <c r="R32" s="36">
        <f>VLOOKUP($B32,'[1]TK KHOILUONG'!$B:$AH,17,0)</f>
        <v>0</v>
      </c>
      <c r="S32" s="8">
        <f>VLOOKUP($B32,'[1]TK KHOILUONG'!$B:$AH,18,0)</f>
        <v>0</v>
      </c>
      <c r="T32" s="8">
        <f>VLOOKUP($B32,'[1]TK KHOILUONG'!$B:$AH,19,0)</f>
        <v>0</v>
      </c>
      <c r="U32" s="8">
        <f>VLOOKUP($B32,'[1]TK KHOILUONG'!$B:$AH,20,0)</f>
        <v>0</v>
      </c>
      <c r="V32" s="36">
        <f>VLOOKUP($B32,'[1]TK KHOILUONG'!$B:$AH,21,0)</f>
        <v>0</v>
      </c>
      <c r="W32" s="8">
        <f>VLOOKUP($B32,'[1]TK KHOILUONG'!$B:$AH,22,0)</f>
        <v>0</v>
      </c>
      <c r="X32" s="8">
        <f>VLOOKUP($B32,'[1]TK KHOILUONG'!$B:$AH,23,0)</f>
        <v>0</v>
      </c>
      <c r="Y32" s="36">
        <f>VLOOKUP($B32,'[1]TK KHOILUONG'!$B:$AH,24,0)</f>
        <v>0</v>
      </c>
      <c r="Z32" s="8">
        <f>VLOOKUP($B32,'[1]TK KHOILUONG'!$B:$AH,25,0)</f>
        <v>0</v>
      </c>
      <c r="AA32" s="8">
        <f>VLOOKUP($B32,'[1]TK KHOILUONG'!$B:$AH,26,0)</f>
        <v>0</v>
      </c>
      <c r="AB32" s="36">
        <f>VLOOKUP($B32,'[1]TK KHOILUONG'!$B:$AH,27,0)</f>
        <v>0</v>
      </c>
      <c r="AC32" s="8">
        <f>VLOOKUP($B32,'[1]TK KHOILUONG'!$B:$AH,28,0)</f>
        <v>0</v>
      </c>
      <c r="AD32" s="8">
        <f>VLOOKUP($B32,'[1]TK KHOILUONG'!$B:$AH,29,0)</f>
        <v>0</v>
      </c>
      <c r="AE32" s="36">
        <f>VLOOKUP($B32,'[1]TK KHOILUONG'!$B:$AH,30,0)</f>
        <v>0</v>
      </c>
      <c r="AF32" s="36">
        <f>VLOOKUP($B32,'[1]TK KHOILUONG'!$B:$AH,31,0)</f>
        <v>1.2</v>
      </c>
      <c r="AG32" s="36">
        <f>VLOOKUP($B32,'[1]TK KHOILUONG'!$B:$AH,32,0)</f>
        <v>12.4</v>
      </c>
      <c r="AH32" s="64">
        <f t="shared" si="0"/>
        <v>15.2</v>
      </c>
    </row>
    <row r="33" spans="1:34">
      <c r="A33" s="56">
        <f>IF(D33="","",SUBTOTAL(3,$D$4:$D33))</f>
        <v>26</v>
      </c>
      <c r="B33" s="83" t="s">
        <v>310</v>
      </c>
      <c r="C33" s="84" t="s">
        <v>35</v>
      </c>
      <c r="D33" s="85" t="s">
        <v>60</v>
      </c>
      <c r="E33" s="8">
        <f>VLOOKUP($B33,'[1]TK KHOILUONG'!$B:$AH,4,0)</f>
        <v>0</v>
      </c>
      <c r="F33" s="8">
        <f>VLOOKUP($B33,'[1]TK KHOILUONG'!$B:$AH,5,0)</f>
        <v>0</v>
      </c>
      <c r="G33" s="8">
        <f>VLOOKUP($B33,'[1]TK KHOILUONG'!$B:$AH,6,0)</f>
        <v>0</v>
      </c>
      <c r="H33" s="8">
        <f>VLOOKUP($B33,'[1]TK KHOILUONG'!$B:$AH,7,0)</f>
        <v>0</v>
      </c>
      <c r="I33" s="36">
        <f>VLOOKUP($B33,'[1]TK KHOILUONG'!$B:$AH,8,0)</f>
        <v>0</v>
      </c>
      <c r="J33" s="8">
        <f>VLOOKUP($B33,'[1]TK KHOILUONG'!$B:$AH,9,0)</f>
        <v>0</v>
      </c>
      <c r="K33" s="8">
        <f>VLOOKUP($B33,'[1]TK KHOILUONG'!$B:$AH,10,0)</f>
        <v>8</v>
      </c>
      <c r="L33" s="8">
        <f>VLOOKUP($B33,'[1]TK KHOILUONG'!$B:$AH,11,0)</f>
        <v>0</v>
      </c>
      <c r="M33" s="8">
        <f>VLOOKUP($B33,'[1]TK KHOILUONG'!$B:$AH,12,0)</f>
        <v>0</v>
      </c>
      <c r="N33" s="36">
        <f>VLOOKUP($B33,'[1]TK KHOILUONG'!$B:$AH,13,0)</f>
        <v>8</v>
      </c>
      <c r="O33" s="8">
        <f>VLOOKUP($B33,'[1]TK KHOILUONG'!$B:$AH,14,0)</f>
        <v>0</v>
      </c>
      <c r="P33" s="8">
        <f>VLOOKUP($B33,'[1]TK KHOILUONG'!$B:$AH,15,0)</f>
        <v>0</v>
      </c>
      <c r="Q33" s="8">
        <f>VLOOKUP($B33,'[1]TK KHOILUONG'!$B:$AH,16,0)</f>
        <v>0</v>
      </c>
      <c r="R33" s="36">
        <f>VLOOKUP($B33,'[1]TK KHOILUONG'!$B:$AH,17,0)</f>
        <v>0</v>
      </c>
      <c r="S33" s="8">
        <f>VLOOKUP($B33,'[1]TK KHOILUONG'!$B:$AH,18,0)</f>
        <v>0</v>
      </c>
      <c r="T33" s="8">
        <f>VLOOKUP($B33,'[1]TK KHOILUONG'!$B:$AH,19,0)</f>
        <v>0</v>
      </c>
      <c r="U33" s="8">
        <f>VLOOKUP($B33,'[1]TK KHOILUONG'!$B:$AH,20,0)</f>
        <v>0</v>
      </c>
      <c r="V33" s="36">
        <f>VLOOKUP($B33,'[1]TK KHOILUONG'!$B:$AH,21,0)</f>
        <v>0</v>
      </c>
      <c r="W33" s="8">
        <f>VLOOKUP($B33,'[1]TK KHOILUONG'!$B:$AH,22,0)</f>
        <v>0</v>
      </c>
      <c r="X33" s="8">
        <f>VLOOKUP($B33,'[1]TK KHOILUONG'!$B:$AH,23,0)</f>
        <v>0</v>
      </c>
      <c r="Y33" s="36">
        <f>VLOOKUP($B33,'[1]TK KHOILUONG'!$B:$AH,24,0)</f>
        <v>0</v>
      </c>
      <c r="Z33" s="8">
        <f>VLOOKUP($B33,'[1]TK KHOILUONG'!$B:$AH,25,0)</f>
        <v>0</v>
      </c>
      <c r="AA33" s="8">
        <f>VLOOKUP($B33,'[1]TK KHOILUONG'!$B:$AH,26,0)</f>
        <v>0</v>
      </c>
      <c r="AB33" s="36">
        <f>VLOOKUP($B33,'[1]TK KHOILUONG'!$B:$AH,27,0)</f>
        <v>0</v>
      </c>
      <c r="AC33" s="8">
        <f>VLOOKUP($B33,'[1]TK KHOILUONG'!$B:$AH,28,0)</f>
        <v>0</v>
      </c>
      <c r="AD33" s="8">
        <f>VLOOKUP($B33,'[1]TK KHOILUONG'!$B:$AH,29,0)</f>
        <v>0</v>
      </c>
      <c r="AE33" s="36">
        <f>VLOOKUP($B33,'[1]TK KHOILUONG'!$B:$AH,30,0)</f>
        <v>0</v>
      </c>
      <c r="AF33" s="36">
        <f>VLOOKUP($B33,'[1]TK KHOILUONG'!$B:$AH,31,0)</f>
        <v>0</v>
      </c>
      <c r="AG33" s="36">
        <f>VLOOKUP($B33,'[1]TK KHOILUONG'!$B:$AH,32,0)</f>
        <v>0</v>
      </c>
      <c r="AH33" s="64">
        <f t="shared" si="0"/>
        <v>8</v>
      </c>
    </row>
    <row r="34" spans="1:34">
      <c r="A34" s="56">
        <f>IF(D34="","",SUBTOTAL(3,$D$4:$D34))</f>
        <v>27</v>
      </c>
      <c r="B34" s="90" t="s">
        <v>309</v>
      </c>
      <c r="C34" s="91" t="s">
        <v>35</v>
      </c>
      <c r="D34" s="92" t="s">
        <v>55</v>
      </c>
      <c r="E34" s="8">
        <f>VLOOKUP($B34,'[1]TK KHOILUONG'!$B:$AH,4,0)</f>
        <v>2</v>
      </c>
      <c r="F34" s="8">
        <f>VLOOKUP($B34,'[1]TK KHOILUONG'!$B:$AH,5,0)</f>
        <v>0</v>
      </c>
      <c r="G34" s="8">
        <f>VLOOKUP($B34,'[1]TK KHOILUONG'!$B:$AH,6,0)</f>
        <v>0</v>
      </c>
      <c r="H34" s="8">
        <f>VLOOKUP($B34,'[1]TK KHOILUONG'!$B:$AH,7,0)</f>
        <v>0</v>
      </c>
      <c r="I34" s="36">
        <f>VLOOKUP($B34,'[1]TK KHOILUONG'!$B:$AH,8,0)</f>
        <v>2</v>
      </c>
      <c r="J34" s="8">
        <f>VLOOKUP($B34,'[1]TK KHOILUONG'!$B:$AH,9,0)</f>
        <v>0</v>
      </c>
      <c r="K34" s="8">
        <f>VLOOKUP($B34,'[1]TK KHOILUONG'!$B:$AH,10,0)</f>
        <v>0</v>
      </c>
      <c r="L34" s="8">
        <f>VLOOKUP($B34,'[1]TK KHOILUONG'!$B:$AH,11,0)</f>
        <v>0</v>
      </c>
      <c r="M34" s="8">
        <f>VLOOKUP($B34,'[1]TK KHOILUONG'!$B:$AH,12,0)</f>
        <v>0</v>
      </c>
      <c r="N34" s="36">
        <f>VLOOKUP($B34,'[1]TK KHOILUONG'!$B:$AH,13,0)</f>
        <v>0</v>
      </c>
      <c r="O34" s="8">
        <f>VLOOKUP($B34,'[1]TK KHOILUONG'!$B:$AH,14,0)</f>
        <v>71</v>
      </c>
      <c r="P34" s="8">
        <f>VLOOKUP($B34,'[1]TK KHOILUONG'!$B:$AH,15,0)</f>
        <v>0</v>
      </c>
      <c r="Q34" s="8">
        <f>VLOOKUP($B34,'[1]TK KHOILUONG'!$B:$AH,16,0)</f>
        <v>71</v>
      </c>
      <c r="R34" s="36">
        <f>VLOOKUP($B34,'[1]TK KHOILUONG'!$B:$AH,17,0)</f>
        <v>0</v>
      </c>
      <c r="S34" s="8">
        <f>VLOOKUP($B34,'[1]TK KHOILUONG'!$B:$AH,18,0)</f>
        <v>0</v>
      </c>
      <c r="T34" s="8">
        <f>VLOOKUP($B34,'[1]TK KHOILUONG'!$B:$AH,19,0)</f>
        <v>0</v>
      </c>
      <c r="U34" s="8">
        <f>VLOOKUP($B34,'[1]TK KHOILUONG'!$B:$AH,20,0)</f>
        <v>0</v>
      </c>
      <c r="V34" s="36">
        <f>VLOOKUP($B34,'[1]TK KHOILUONG'!$B:$AH,21,0)</f>
        <v>0</v>
      </c>
      <c r="W34" s="8">
        <f>VLOOKUP($B34,'[1]TK KHOILUONG'!$B:$AH,22,0)</f>
        <v>0</v>
      </c>
      <c r="X34" s="8">
        <f>VLOOKUP($B34,'[1]TK KHOILUONG'!$B:$AH,23,0)</f>
        <v>0</v>
      </c>
      <c r="Y34" s="36">
        <f>VLOOKUP($B34,'[1]TK KHOILUONG'!$B:$AH,24,0)</f>
        <v>0</v>
      </c>
      <c r="Z34" s="8">
        <f>VLOOKUP($B34,'[1]TK KHOILUONG'!$B:$AH,25,0)</f>
        <v>0</v>
      </c>
      <c r="AA34" s="8">
        <f>VLOOKUP($B34,'[1]TK KHOILUONG'!$B:$AH,26,0)</f>
        <v>0</v>
      </c>
      <c r="AB34" s="36">
        <f>VLOOKUP($B34,'[1]TK KHOILUONG'!$B:$AH,27,0)</f>
        <v>0</v>
      </c>
      <c r="AC34" s="8">
        <f>VLOOKUP($B34,'[1]TK KHOILUONG'!$B:$AH,28,0)</f>
        <v>0</v>
      </c>
      <c r="AD34" s="8">
        <f>VLOOKUP($B34,'[1]TK KHOILUONG'!$B:$AH,29,0)</f>
        <v>0</v>
      </c>
      <c r="AE34" s="36">
        <f>VLOOKUP($B34,'[1]TK KHOILUONG'!$B:$AH,30,0)</f>
        <v>0</v>
      </c>
      <c r="AF34" s="36">
        <f>VLOOKUP($B34,'[1]TK KHOILUONG'!$B:$AH,31,0)</f>
        <v>0</v>
      </c>
      <c r="AG34" s="36">
        <f>VLOOKUP($B34,'[1]TK KHOILUONG'!$B:$AH,32,0)</f>
        <v>0</v>
      </c>
      <c r="AH34" s="64">
        <f t="shared" si="0"/>
        <v>2</v>
      </c>
    </row>
    <row r="35" spans="1:34">
      <c r="A35" s="56">
        <f>IF(D35="","",SUBTOTAL(3,$D$4:$D35))</f>
        <v>28</v>
      </c>
      <c r="B35" s="83" t="s">
        <v>315</v>
      </c>
      <c r="C35" s="84" t="s">
        <v>35</v>
      </c>
      <c r="D35" s="85" t="s">
        <v>44</v>
      </c>
      <c r="E35" s="8">
        <f>VLOOKUP($B35,'[1]TK KHOILUONG'!$B:$AH,4,0)</f>
        <v>2</v>
      </c>
      <c r="F35" s="8">
        <f>VLOOKUP($B35,'[1]TK KHOILUONG'!$B:$AH,5,0)</f>
        <v>0</v>
      </c>
      <c r="G35" s="8">
        <f>VLOOKUP($B35,'[1]TK KHOILUONG'!$B:$AH,6,0)</f>
        <v>0</v>
      </c>
      <c r="H35" s="8">
        <f>VLOOKUP($B35,'[1]TK KHOILUONG'!$B:$AH,7,0)</f>
        <v>0</v>
      </c>
      <c r="I35" s="36">
        <f>VLOOKUP($B35,'[1]TK KHOILUONG'!$B:$AH,8,0)</f>
        <v>2</v>
      </c>
      <c r="J35" s="8">
        <f>VLOOKUP($B35,'[1]TK KHOILUONG'!$B:$AH,9,0)</f>
        <v>8.4</v>
      </c>
      <c r="K35" s="8">
        <f>VLOOKUP($B35,'[1]TK KHOILUONG'!$B:$AH,10,0)</f>
        <v>3.5999999999999996</v>
      </c>
      <c r="L35" s="8">
        <f>VLOOKUP($B35,'[1]TK KHOILUONG'!$B:$AH,11,0)</f>
        <v>0</v>
      </c>
      <c r="M35" s="8">
        <f>VLOOKUP($B35,'[1]TK KHOILUONG'!$B:$AH,12,0)</f>
        <v>0</v>
      </c>
      <c r="N35" s="36">
        <f>VLOOKUP($B35,'[1]TK KHOILUONG'!$B:$AH,13,0)</f>
        <v>12</v>
      </c>
      <c r="O35" s="8">
        <f>VLOOKUP($B35,'[1]TK KHOILUONG'!$B:$AH,14,0)</f>
        <v>171</v>
      </c>
      <c r="P35" s="8">
        <f>VLOOKUP($B35,'[1]TK KHOILUONG'!$B:$AH,15,0)</f>
        <v>234</v>
      </c>
      <c r="Q35" s="8">
        <f>VLOOKUP($B35,'[1]TK KHOILUONG'!$B:$AH,16,0)</f>
        <v>71</v>
      </c>
      <c r="R35" s="36">
        <f>VLOOKUP($B35,'[1]TK KHOILUONG'!$B:$AH,17,0)</f>
        <v>16.7</v>
      </c>
      <c r="S35" s="8">
        <f>VLOOKUP($B35,'[1]TK KHOILUONG'!$B:$AH,18,0)</f>
        <v>0</v>
      </c>
      <c r="T35" s="8">
        <f>VLOOKUP($B35,'[1]TK KHOILUONG'!$B:$AH,19,0)</f>
        <v>101</v>
      </c>
      <c r="U35" s="8">
        <f>VLOOKUP($B35,'[1]TK KHOILUONG'!$B:$AH,20,0)</f>
        <v>0</v>
      </c>
      <c r="V35" s="36">
        <f>VLOOKUP($B35,'[1]TK KHOILUONG'!$B:$AH,21,0)</f>
        <v>10.1</v>
      </c>
      <c r="W35" s="8">
        <f>VLOOKUP($B35,'[1]TK KHOILUONG'!$B:$AH,22,0)</f>
        <v>0</v>
      </c>
      <c r="X35" s="8">
        <f>VLOOKUP($B35,'[1]TK KHOILUONG'!$B:$AH,23,0)</f>
        <v>0</v>
      </c>
      <c r="Y35" s="36">
        <f>VLOOKUP($B35,'[1]TK KHOILUONG'!$B:$AH,24,0)</f>
        <v>0</v>
      </c>
      <c r="Z35" s="8">
        <f>VLOOKUP($B35,'[1]TK KHOILUONG'!$B:$AH,25,0)</f>
        <v>0</v>
      </c>
      <c r="AA35" s="8">
        <f>VLOOKUP($B35,'[1]TK KHOILUONG'!$B:$AH,26,0)</f>
        <v>0</v>
      </c>
      <c r="AB35" s="36">
        <f>VLOOKUP($B35,'[1]TK KHOILUONG'!$B:$AH,27,0)</f>
        <v>0</v>
      </c>
      <c r="AC35" s="8">
        <f>VLOOKUP($B35,'[1]TK KHOILUONG'!$B:$AH,28,0)</f>
        <v>0</v>
      </c>
      <c r="AD35" s="8">
        <f>VLOOKUP($B35,'[1]TK KHOILUONG'!$B:$AH,29,0)</f>
        <v>0</v>
      </c>
      <c r="AE35" s="36">
        <f>VLOOKUP($B35,'[1]TK KHOILUONG'!$B:$AH,30,0)</f>
        <v>0</v>
      </c>
      <c r="AF35" s="36">
        <f>VLOOKUP($B35,'[1]TK KHOILUONG'!$B:$AH,31,0)</f>
        <v>0</v>
      </c>
      <c r="AG35" s="36">
        <f>VLOOKUP($B35,'[1]TK KHOILUONG'!$B:$AH,32,0)</f>
        <v>0</v>
      </c>
      <c r="AH35" s="64">
        <f t="shared" si="0"/>
        <v>40.799999999999997</v>
      </c>
    </row>
    <row r="36" spans="1:34">
      <c r="A36" s="56">
        <f>IF(D36="","",SUBTOTAL(3,$D$4:$D36))</f>
        <v>29</v>
      </c>
      <c r="B36" s="83" t="s">
        <v>306</v>
      </c>
      <c r="C36" s="84" t="s">
        <v>35</v>
      </c>
      <c r="D36" s="85" t="s">
        <v>56</v>
      </c>
      <c r="E36" s="8">
        <f>VLOOKUP($B36,'[1]TK KHOILUONG'!$B:$AH,4,0)</f>
        <v>14</v>
      </c>
      <c r="F36" s="8">
        <f>VLOOKUP($B36,'[1]TK KHOILUONG'!$B:$AH,5,0)</f>
        <v>0</v>
      </c>
      <c r="G36" s="8">
        <f>VLOOKUP($B36,'[1]TK KHOILUONG'!$B:$AH,6,0)</f>
        <v>0</v>
      </c>
      <c r="H36" s="8">
        <f>VLOOKUP($B36,'[1]TK KHOILUONG'!$B:$AH,7,0)</f>
        <v>0</v>
      </c>
      <c r="I36" s="36">
        <f>VLOOKUP($B36,'[1]TK KHOILUONG'!$B:$AH,8,0)</f>
        <v>14</v>
      </c>
      <c r="J36" s="8">
        <f>VLOOKUP($B36,'[1]TK KHOILUONG'!$B:$AH,9,0)</f>
        <v>14.399999999999997</v>
      </c>
      <c r="K36" s="8">
        <f>VLOOKUP($B36,'[1]TK KHOILUONG'!$B:$AH,10,0)</f>
        <v>0</v>
      </c>
      <c r="L36" s="8">
        <f>VLOOKUP($B36,'[1]TK KHOILUONG'!$B:$AH,11,0)</f>
        <v>0</v>
      </c>
      <c r="M36" s="8">
        <f>VLOOKUP($B36,'[1]TK KHOILUONG'!$B:$AH,12,0)</f>
        <v>0</v>
      </c>
      <c r="N36" s="36">
        <f>VLOOKUP($B36,'[1]TK KHOILUONG'!$B:$AH,13,0)</f>
        <v>14.399999999999997</v>
      </c>
      <c r="O36" s="8">
        <f>VLOOKUP($B36,'[1]TK KHOILUONG'!$B:$AH,14,0)</f>
        <v>462</v>
      </c>
      <c r="P36" s="8">
        <f>VLOOKUP($B36,'[1]TK KHOILUONG'!$B:$AH,15,0)</f>
        <v>425</v>
      </c>
      <c r="Q36" s="8">
        <f>VLOOKUP($B36,'[1]TK KHOILUONG'!$B:$AH,16,0)</f>
        <v>424</v>
      </c>
      <c r="R36" s="36">
        <f>VLOOKUP($B36,'[1]TK KHOILUONG'!$B:$AH,17,0)</f>
        <v>23.15</v>
      </c>
      <c r="S36" s="8">
        <f>VLOOKUP($B36,'[1]TK KHOILUONG'!$B:$AH,18,0)</f>
        <v>0</v>
      </c>
      <c r="T36" s="8">
        <f>VLOOKUP($B36,'[1]TK KHOILUONG'!$B:$AH,19,0)</f>
        <v>0</v>
      </c>
      <c r="U36" s="8">
        <f>VLOOKUP($B36,'[1]TK KHOILUONG'!$B:$AH,20,0)</f>
        <v>0</v>
      </c>
      <c r="V36" s="36">
        <f>VLOOKUP($B36,'[1]TK KHOILUONG'!$B:$AH,21,0)</f>
        <v>0</v>
      </c>
      <c r="W36" s="8">
        <f>VLOOKUP($B36,'[1]TK KHOILUONG'!$B:$AH,22,0)</f>
        <v>0</v>
      </c>
      <c r="X36" s="8">
        <f>VLOOKUP($B36,'[1]TK KHOILUONG'!$B:$AH,23,0)</f>
        <v>0</v>
      </c>
      <c r="Y36" s="36">
        <f>VLOOKUP($B36,'[1]TK KHOILUONG'!$B:$AH,24,0)</f>
        <v>0</v>
      </c>
      <c r="Z36" s="8">
        <f>VLOOKUP($B36,'[1]TK KHOILUONG'!$B:$AH,25,0)</f>
        <v>0</v>
      </c>
      <c r="AA36" s="8">
        <f>VLOOKUP($B36,'[1]TK KHOILUONG'!$B:$AH,26,0)</f>
        <v>0</v>
      </c>
      <c r="AB36" s="36">
        <f>VLOOKUP($B36,'[1]TK KHOILUONG'!$B:$AH,27,0)</f>
        <v>0</v>
      </c>
      <c r="AC36" s="8">
        <f>VLOOKUP($B36,'[1]TK KHOILUONG'!$B:$AH,28,0)</f>
        <v>0</v>
      </c>
      <c r="AD36" s="8">
        <f>VLOOKUP($B36,'[1]TK KHOILUONG'!$B:$AH,29,0)</f>
        <v>0</v>
      </c>
      <c r="AE36" s="36">
        <f>VLOOKUP($B36,'[1]TK KHOILUONG'!$B:$AH,30,0)</f>
        <v>0</v>
      </c>
      <c r="AF36" s="36">
        <f>VLOOKUP($B36,'[1]TK KHOILUONG'!$B:$AH,31,0)</f>
        <v>0</v>
      </c>
      <c r="AG36" s="36">
        <f>VLOOKUP($B36,'[1]TK KHOILUONG'!$B:$AH,32,0)</f>
        <v>3.6</v>
      </c>
      <c r="AH36" s="64">
        <f t="shared" si="0"/>
        <v>55.15</v>
      </c>
    </row>
    <row r="37" spans="1:34" hidden="1">
      <c r="A37" s="56">
        <f>IF(D37="","",SUBTOTAL(3,$D$4:$D37))</f>
        <v>29</v>
      </c>
      <c r="B37" s="83" t="s">
        <v>317</v>
      </c>
      <c r="C37" s="84" t="s">
        <v>63</v>
      </c>
      <c r="D37" s="85" t="s">
        <v>86</v>
      </c>
      <c r="E37" s="8">
        <f>VLOOKUP($B37,'[1]TK KHOILUONG'!$B:$AH,4,0)</f>
        <v>0</v>
      </c>
      <c r="F37" s="8">
        <f>VLOOKUP($B37,'[1]TK KHOILUONG'!$B:$AH,5,0)</f>
        <v>0</v>
      </c>
      <c r="G37" s="8">
        <f>VLOOKUP($B37,'[1]TK KHOILUONG'!$B:$AH,6,0)</f>
        <v>0</v>
      </c>
      <c r="H37" s="8">
        <f>VLOOKUP($B37,'[1]TK KHOILUONG'!$B:$AH,7,0)</f>
        <v>0</v>
      </c>
      <c r="I37" s="36">
        <f>VLOOKUP($B37,'[1]TK KHOILUONG'!$B:$AH,8,0)</f>
        <v>0</v>
      </c>
      <c r="J37" s="8">
        <f>VLOOKUP($B37,'[1]TK KHOILUONG'!$B:$AH,9,0)</f>
        <v>0</v>
      </c>
      <c r="K37" s="8">
        <f>VLOOKUP($B37,'[1]TK KHOILUONG'!$B:$AH,10,0)</f>
        <v>2.4</v>
      </c>
      <c r="L37" s="8">
        <f>VLOOKUP($B37,'[1]TK KHOILUONG'!$B:$AH,11,0)</f>
        <v>0</v>
      </c>
      <c r="M37" s="8">
        <f>VLOOKUP($B37,'[1]TK KHOILUONG'!$B:$AH,12,0)</f>
        <v>0</v>
      </c>
      <c r="N37" s="36">
        <f>VLOOKUP($B37,'[1]TK KHOILUONG'!$B:$AH,13,0)</f>
        <v>2.4</v>
      </c>
      <c r="O37" s="8">
        <f>VLOOKUP($B37,'[1]TK KHOILUONG'!$B:$AH,14,0)</f>
        <v>0</v>
      </c>
      <c r="P37" s="8">
        <f>VLOOKUP($B37,'[1]TK KHOILUONG'!$B:$AH,15,0)</f>
        <v>0</v>
      </c>
      <c r="Q37" s="8">
        <f>VLOOKUP($B37,'[1]TK KHOILUONG'!$B:$AH,16,0)</f>
        <v>0</v>
      </c>
      <c r="R37" s="36">
        <f>VLOOKUP($B37,'[1]TK KHOILUONG'!$B:$AH,17,0)</f>
        <v>0</v>
      </c>
      <c r="S37" s="8">
        <f>VLOOKUP($B37,'[1]TK KHOILUONG'!$B:$AH,18,0)</f>
        <v>0</v>
      </c>
      <c r="T37" s="8">
        <f>VLOOKUP($B37,'[1]TK KHOILUONG'!$B:$AH,19,0)</f>
        <v>0</v>
      </c>
      <c r="U37" s="8">
        <f>VLOOKUP($B37,'[1]TK KHOILUONG'!$B:$AH,20,0)</f>
        <v>0</v>
      </c>
      <c r="V37" s="36">
        <f>VLOOKUP($B37,'[1]TK KHOILUONG'!$B:$AH,21,0)</f>
        <v>0</v>
      </c>
      <c r="W37" s="8">
        <f>VLOOKUP($B37,'[1]TK KHOILUONG'!$B:$AH,22,0)</f>
        <v>0</v>
      </c>
      <c r="X37" s="8">
        <f>VLOOKUP($B37,'[1]TK KHOILUONG'!$B:$AH,23,0)</f>
        <v>0</v>
      </c>
      <c r="Y37" s="36">
        <f>VLOOKUP($B37,'[1]TK KHOILUONG'!$B:$AH,24,0)</f>
        <v>0</v>
      </c>
      <c r="Z37" s="8">
        <f>VLOOKUP($B37,'[1]TK KHOILUONG'!$B:$AH,25,0)</f>
        <v>0</v>
      </c>
      <c r="AA37" s="8">
        <f>VLOOKUP($B37,'[1]TK KHOILUONG'!$B:$AH,26,0)</f>
        <v>0</v>
      </c>
      <c r="AB37" s="36">
        <f>VLOOKUP($B37,'[1]TK KHOILUONG'!$B:$AH,27,0)</f>
        <v>0</v>
      </c>
      <c r="AC37" s="8">
        <f>VLOOKUP($B37,'[1]TK KHOILUONG'!$B:$AH,28,0)</f>
        <v>0</v>
      </c>
      <c r="AD37" s="8">
        <f>VLOOKUP($B37,'[1]TK KHOILUONG'!$B:$AH,29,0)</f>
        <v>0</v>
      </c>
      <c r="AE37" s="36">
        <f>VLOOKUP($B37,'[1]TK KHOILUONG'!$B:$AH,30,0)</f>
        <v>0</v>
      </c>
      <c r="AF37" s="36">
        <f>VLOOKUP($B37,'[1]TK KHOILUONG'!$B:$AH,31,0)</f>
        <v>0</v>
      </c>
      <c r="AG37" s="36">
        <f>VLOOKUP($B37,'[1]TK KHOILUONG'!$B:$AH,32,0)</f>
        <v>3.6</v>
      </c>
      <c r="AH37" s="64">
        <f t="shared" si="0"/>
        <v>6</v>
      </c>
    </row>
    <row r="38" spans="1:34" hidden="1">
      <c r="A38" s="56">
        <f>IF(D38="","",SUBTOTAL(3,$D$4:$D38))</f>
        <v>29</v>
      </c>
      <c r="B38" s="83" t="s">
        <v>349</v>
      </c>
      <c r="C38" s="84" t="s">
        <v>63</v>
      </c>
      <c r="D38" s="85" t="s">
        <v>95</v>
      </c>
      <c r="E38" s="8">
        <f>VLOOKUP($B38,'[1]TK KHOILUONG'!$B:$AH,4,0)</f>
        <v>2</v>
      </c>
      <c r="F38" s="8">
        <f>VLOOKUP($B38,'[1]TK KHOILUONG'!$B:$AH,5,0)</f>
        <v>0</v>
      </c>
      <c r="G38" s="8">
        <f>VLOOKUP($B38,'[1]TK KHOILUONG'!$B:$AH,6,0)</f>
        <v>0</v>
      </c>
      <c r="H38" s="8">
        <f>VLOOKUP($B38,'[1]TK KHOILUONG'!$B:$AH,7,0)</f>
        <v>0</v>
      </c>
      <c r="I38" s="36">
        <f>VLOOKUP($B38,'[1]TK KHOILUONG'!$B:$AH,8,0)</f>
        <v>2</v>
      </c>
      <c r="J38" s="8">
        <f>VLOOKUP($B38,'[1]TK KHOILUONG'!$B:$AH,9,0)</f>
        <v>0</v>
      </c>
      <c r="K38" s="8">
        <f>VLOOKUP($B38,'[1]TK KHOILUONG'!$B:$AH,10,0)</f>
        <v>0</v>
      </c>
      <c r="L38" s="8">
        <f>VLOOKUP($B38,'[1]TK KHOILUONG'!$B:$AH,11,0)</f>
        <v>0</v>
      </c>
      <c r="M38" s="8">
        <f>VLOOKUP($B38,'[1]TK KHOILUONG'!$B:$AH,12,0)</f>
        <v>0</v>
      </c>
      <c r="N38" s="36">
        <f>VLOOKUP($B38,'[1]TK KHOILUONG'!$B:$AH,13,0)</f>
        <v>0</v>
      </c>
      <c r="O38" s="8">
        <f>VLOOKUP($B38,'[1]TK KHOILUONG'!$B:$AH,14,0)</f>
        <v>98</v>
      </c>
      <c r="P38" s="8">
        <f>VLOOKUP($B38,'[1]TK KHOILUONG'!$B:$AH,15,0)</f>
        <v>279</v>
      </c>
      <c r="Q38" s="8">
        <f>VLOOKUP($B38,'[1]TK KHOILUONG'!$B:$AH,16,0)</f>
        <v>165</v>
      </c>
      <c r="R38" s="36">
        <f>VLOOKUP($B38,'[1]TK KHOILUONG'!$B:$AH,17,0)</f>
        <v>10.6</v>
      </c>
      <c r="S38" s="8">
        <f>VLOOKUP($B38,'[1]TK KHOILUONG'!$B:$AH,18,0)</f>
        <v>0</v>
      </c>
      <c r="T38" s="8">
        <f>VLOOKUP($B38,'[1]TK KHOILUONG'!$B:$AH,19,0)</f>
        <v>0</v>
      </c>
      <c r="U38" s="8">
        <f>VLOOKUP($B38,'[1]TK KHOILUONG'!$B:$AH,20,0)</f>
        <v>0</v>
      </c>
      <c r="V38" s="36">
        <f>VLOOKUP($B38,'[1]TK KHOILUONG'!$B:$AH,21,0)</f>
        <v>0</v>
      </c>
      <c r="W38" s="8">
        <f>VLOOKUP($B38,'[1]TK KHOILUONG'!$B:$AH,22,0)</f>
        <v>0</v>
      </c>
      <c r="X38" s="8">
        <f>VLOOKUP($B38,'[1]TK KHOILUONG'!$B:$AH,23,0)</f>
        <v>0</v>
      </c>
      <c r="Y38" s="36">
        <f>VLOOKUP($B38,'[1]TK KHOILUONG'!$B:$AH,24,0)</f>
        <v>0</v>
      </c>
      <c r="Z38" s="8">
        <f>VLOOKUP($B38,'[1]TK KHOILUONG'!$B:$AH,25,0)</f>
        <v>0</v>
      </c>
      <c r="AA38" s="8">
        <f>VLOOKUP($B38,'[1]TK KHOILUONG'!$B:$AH,26,0)</f>
        <v>0</v>
      </c>
      <c r="AB38" s="36">
        <f>VLOOKUP($B38,'[1]TK KHOILUONG'!$B:$AH,27,0)</f>
        <v>0</v>
      </c>
      <c r="AC38" s="8">
        <f>VLOOKUP($B38,'[1]TK KHOILUONG'!$B:$AH,28,0)</f>
        <v>0</v>
      </c>
      <c r="AD38" s="8">
        <f>VLOOKUP($B38,'[1]TK KHOILUONG'!$B:$AH,29,0)</f>
        <v>0</v>
      </c>
      <c r="AE38" s="36">
        <f>VLOOKUP($B38,'[1]TK KHOILUONG'!$B:$AH,30,0)</f>
        <v>0</v>
      </c>
      <c r="AF38" s="36">
        <f>VLOOKUP($B38,'[1]TK KHOILUONG'!$B:$AH,31,0)</f>
        <v>0</v>
      </c>
      <c r="AG38" s="36">
        <f>VLOOKUP($B38,'[1]TK KHOILUONG'!$B:$AH,32,0)</f>
        <v>0</v>
      </c>
      <c r="AH38" s="64">
        <f t="shared" si="0"/>
        <v>12.6</v>
      </c>
    </row>
    <row r="39" spans="1:34" hidden="1">
      <c r="A39" s="56">
        <f>IF(D39="","",SUBTOTAL(3,$D$4:$D39))</f>
        <v>29</v>
      </c>
      <c r="B39" s="83" t="s">
        <v>346</v>
      </c>
      <c r="C39" s="84" t="s">
        <v>63</v>
      </c>
      <c r="D39" s="85" t="s">
        <v>87</v>
      </c>
      <c r="E39" s="8">
        <f>VLOOKUP($B39,'[1]TK KHOILUONG'!$B:$AH,4,0)</f>
        <v>2</v>
      </c>
      <c r="F39" s="8">
        <f>VLOOKUP($B39,'[1]TK KHOILUONG'!$B:$AH,5,0)</f>
        <v>0</v>
      </c>
      <c r="G39" s="8">
        <f>VLOOKUP($B39,'[1]TK KHOILUONG'!$B:$AH,6,0)</f>
        <v>0</v>
      </c>
      <c r="H39" s="8">
        <f>VLOOKUP($B39,'[1]TK KHOILUONG'!$B:$AH,7,0)</f>
        <v>0</v>
      </c>
      <c r="I39" s="36">
        <f>VLOOKUP($B39,'[1]TK KHOILUONG'!$B:$AH,8,0)</f>
        <v>2</v>
      </c>
      <c r="J39" s="8">
        <f>VLOOKUP($B39,'[1]TK KHOILUONG'!$B:$AH,9,0)</f>
        <v>10.799999999999999</v>
      </c>
      <c r="K39" s="8">
        <f>VLOOKUP($B39,'[1]TK KHOILUONG'!$B:$AH,10,0)</f>
        <v>1.2</v>
      </c>
      <c r="L39" s="8">
        <f>VLOOKUP($B39,'[1]TK KHOILUONG'!$B:$AH,11,0)</f>
        <v>0</v>
      </c>
      <c r="M39" s="8">
        <f>VLOOKUP($B39,'[1]TK KHOILUONG'!$B:$AH,12,0)</f>
        <v>0</v>
      </c>
      <c r="N39" s="36">
        <f>VLOOKUP($B39,'[1]TK KHOILUONG'!$B:$AH,13,0)</f>
        <v>11.999999999999998</v>
      </c>
      <c r="O39" s="8">
        <f>VLOOKUP($B39,'[1]TK KHOILUONG'!$B:$AH,14,0)</f>
        <v>40</v>
      </c>
      <c r="P39" s="8">
        <f>VLOOKUP($B39,'[1]TK KHOILUONG'!$B:$AH,15,0)</f>
        <v>67</v>
      </c>
      <c r="Q39" s="8">
        <f>VLOOKUP($B39,'[1]TK KHOILUONG'!$B:$AH,16,0)</f>
        <v>39</v>
      </c>
      <c r="R39" s="36">
        <f>VLOOKUP($B39,'[1]TK KHOILUONG'!$B:$AH,17,0)</f>
        <v>3.4</v>
      </c>
      <c r="S39" s="8">
        <f>VLOOKUP($B39,'[1]TK KHOILUONG'!$B:$AH,18,0)</f>
        <v>0</v>
      </c>
      <c r="T39" s="8">
        <f>VLOOKUP($B39,'[1]TK KHOILUONG'!$B:$AH,19,0)</f>
        <v>0</v>
      </c>
      <c r="U39" s="8">
        <f>VLOOKUP($B39,'[1]TK KHOILUONG'!$B:$AH,20,0)</f>
        <v>0</v>
      </c>
      <c r="V39" s="36">
        <f>VLOOKUP($B39,'[1]TK KHOILUONG'!$B:$AH,21,0)</f>
        <v>0</v>
      </c>
      <c r="W39" s="8">
        <f>VLOOKUP($B39,'[1]TK KHOILUONG'!$B:$AH,22,0)</f>
        <v>0</v>
      </c>
      <c r="X39" s="8">
        <f>VLOOKUP($B39,'[1]TK KHOILUONG'!$B:$AH,23,0)</f>
        <v>0</v>
      </c>
      <c r="Y39" s="36">
        <f>VLOOKUP($B39,'[1]TK KHOILUONG'!$B:$AH,24,0)</f>
        <v>0</v>
      </c>
      <c r="Z39" s="8">
        <f>VLOOKUP($B39,'[1]TK KHOILUONG'!$B:$AH,25,0)</f>
        <v>0</v>
      </c>
      <c r="AA39" s="8">
        <f>VLOOKUP($B39,'[1]TK KHOILUONG'!$B:$AH,26,0)</f>
        <v>0</v>
      </c>
      <c r="AB39" s="36">
        <f>VLOOKUP($B39,'[1]TK KHOILUONG'!$B:$AH,27,0)</f>
        <v>0</v>
      </c>
      <c r="AC39" s="8">
        <f>VLOOKUP($B39,'[1]TK KHOILUONG'!$B:$AH,28,0)</f>
        <v>0</v>
      </c>
      <c r="AD39" s="8">
        <f>VLOOKUP($B39,'[1]TK KHOILUONG'!$B:$AH,29,0)</f>
        <v>0</v>
      </c>
      <c r="AE39" s="36">
        <f>VLOOKUP($B39,'[1]TK KHOILUONG'!$B:$AH,30,0)</f>
        <v>0</v>
      </c>
      <c r="AF39" s="36">
        <f>VLOOKUP($B39,'[1]TK KHOILUONG'!$B:$AH,31,0)</f>
        <v>0</v>
      </c>
      <c r="AG39" s="36">
        <f>VLOOKUP($B39,'[1]TK KHOILUONG'!$B:$AH,32,0)</f>
        <v>0</v>
      </c>
      <c r="AH39" s="64">
        <f t="shared" si="0"/>
        <v>17.399999999999999</v>
      </c>
    </row>
    <row r="40" spans="1:34" hidden="1">
      <c r="A40" s="56">
        <f>IF(D40="","",SUBTOTAL(3,$D$4:$D40))</f>
        <v>29</v>
      </c>
      <c r="B40" s="83" t="s">
        <v>318</v>
      </c>
      <c r="C40" s="84" t="s">
        <v>63</v>
      </c>
      <c r="D40" s="85" t="s">
        <v>65</v>
      </c>
      <c r="E40" s="8">
        <f>VLOOKUP($B40,'[1]TK KHOILUONG'!$B:$AH,4,0)</f>
        <v>4</v>
      </c>
      <c r="F40" s="8">
        <f>VLOOKUP($B40,'[1]TK KHOILUONG'!$B:$AH,5,0)</f>
        <v>0</v>
      </c>
      <c r="G40" s="8">
        <f>VLOOKUP($B40,'[1]TK KHOILUONG'!$B:$AH,6,0)</f>
        <v>0</v>
      </c>
      <c r="H40" s="8">
        <f>VLOOKUP($B40,'[1]TK KHOILUONG'!$B:$AH,7,0)</f>
        <v>0</v>
      </c>
      <c r="I40" s="36">
        <f>VLOOKUP($B40,'[1]TK KHOILUONG'!$B:$AH,8,0)</f>
        <v>4</v>
      </c>
      <c r="J40" s="8">
        <f>VLOOKUP($B40,'[1]TK KHOILUONG'!$B:$AH,9,0)</f>
        <v>10.799999999999999</v>
      </c>
      <c r="K40" s="8">
        <f>VLOOKUP($B40,'[1]TK KHOILUONG'!$B:$AH,10,0)</f>
        <v>1.2</v>
      </c>
      <c r="L40" s="8">
        <f>VLOOKUP($B40,'[1]TK KHOILUONG'!$B:$AH,11,0)</f>
        <v>0</v>
      </c>
      <c r="M40" s="8">
        <f>VLOOKUP($B40,'[1]TK KHOILUONG'!$B:$AH,12,0)</f>
        <v>0</v>
      </c>
      <c r="N40" s="36">
        <f>VLOOKUP($B40,'[1]TK KHOILUONG'!$B:$AH,13,0)</f>
        <v>11.999999999999998</v>
      </c>
      <c r="O40" s="8">
        <f>VLOOKUP($B40,'[1]TK KHOILUONG'!$B:$AH,14,0)</f>
        <v>109</v>
      </c>
      <c r="P40" s="8">
        <f>VLOOKUP($B40,'[1]TK KHOILUONG'!$B:$AH,15,0)</f>
        <v>167</v>
      </c>
      <c r="Q40" s="8">
        <f>VLOOKUP($B40,'[1]TK KHOILUONG'!$B:$AH,16,0)</f>
        <v>84</v>
      </c>
      <c r="R40" s="36">
        <f>VLOOKUP($B40,'[1]TK KHOILUONG'!$B:$AH,17,0)</f>
        <v>9.6</v>
      </c>
      <c r="S40" s="8">
        <f>VLOOKUP($B40,'[1]TK KHOILUONG'!$B:$AH,18,0)</f>
        <v>0</v>
      </c>
      <c r="T40" s="8">
        <f>VLOOKUP($B40,'[1]TK KHOILUONG'!$B:$AH,19,0)</f>
        <v>0</v>
      </c>
      <c r="U40" s="8">
        <f>VLOOKUP($B40,'[1]TK KHOILUONG'!$B:$AH,20,0)</f>
        <v>0</v>
      </c>
      <c r="V40" s="36">
        <f>VLOOKUP($B40,'[1]TK KHOILUONG'!$B:$AH,21,0)</f>
        <v>0</v>
      </c>
      <c r="W40" s="8">
        <f>VLOOKUP($B40,'[1]TK KHOILUONG'!$B:$AH,22,0)</f>
        <v>0</v>
      </c>
      <c r="X40" s="8">
        <f>VLOOKUP($B40,'[1]TK KHOILUONG'!$B:$AH,23,0)</f>
        <v>0</v>
      </c>
      <c r="Y40" s="36">
        <f>VLOOKUP($B40,'[1]TK KHOILUONG'!$B:$AH,24,0)</f>
        <v>0</v>
      </c>
      <c r="Z40" s="8">
        <f>VLOOKUP($B40,'[1]TK KHOILUONG'!$B:$AH,25,0)</f>
        <v>0</v>
      </c>
      <c r="AA40" s="8">
        <f>VLOOKUP($B40,'[1]TK KHOILUONG'!$B:$AH,26,0)</f>
        <v>0</v>
      </c>
      <c r="AB40" s="36">
        <f>VLOOKUP($B40,'[1]TK KHOILUONG'!$B:$AH,27,0)</f>
        <v>0</v>
      </c>
      <c r="AC40" s="8">
        <f>VLOOKUP($B40,'[1]TK KHOILUONG'!$B:$AH,28,0)</f>
        <v>0</v>
      </c>
      <c r="AD40" s="8">
        <f>VLOOKUP($B40,'[1]TK KHOILUONG'!$B:$AH,29,0)</f>
        <v>0</v>
      </c>
      <c r="AE40" s="36">
        <f>VLOOKUP($B40,'[1]TK KHOILUONG'!$B:$AH,30,0)</f>
        <v>0</v>
      </c>
      <c r="AF40" s="36">
        <f>VLOOKUP($B40,'[1]TK KHOILUONG'!$B:$AH,31,0)</f>
        <v>0</v>
      </c>
      <c r="AG40" s="36">
        <f>VLOOKUP($B40,'[1]TK KHOILUONG'!$B:$AH,32,0)</f>
        <v>0</v>
      </c>
      <c r="AH40" s="64">
        <f t="shared" si="0"/>
        <v>25.6</v>
      </c>
    </row>
    <row r="41" spans="1:34" hidden="1">
      <c r="A41" s="56">
        <f>IF(D41="","",SUBTOTAL(3,$D$4:$D41))</f>
        <v>29</v>
      </c>
      <c r="B41" s="83" t="s">
        <v>347</v>
      </c>
      <c r="C41" s="84" t="s">
        <v>63</v>
      </c>
      <c r="D41" s="85" t="s">
        <v>88</v>
      </c>
      <c r="E41" s="8">
        <f>VLOOKUP($B41,'[1]TK KHOILUONG'!$B:$AH,4,0)</f>
        <v>4</v>
      </c>
      <c r="F41" s="8">
        <f>VLOOKUP($B41,'[1]TK KHOILUONG'!$B:$AH,5,0)</f>
        <v>0</v>
      </c>
      <c r="G41" s="8">
        <f>VLOOKUP($B41,'[1]TK KHOILUONG'!$B:$AH,6,0)</f>
        <v>0</v>
      </c>
      <c r="H41" s="8">
        <f>VLOOKUP($B41,'[1]TK KHOILUONG'!$B:$AH,7,0)</f>
        <v>0</v>
      </c>
      <c r="I41" s="36">
        <f>VLOOKUP($B41,'[1]TK KHOILUONG'!$B:$AH,8,0)</f>
        <v>4</v>
      </c>
      <c r="J41" s="8">
        <f>VLOOKUP($B41,'[1]TK KHOILUONG'!$B:$AH,9,0)</f>
        <v>4.8</v>
      </c>
      <c r="K41" s="8">
        <f>VLOOKUP($B41,'[1]TK KHOILUONG'!$B:$AH,10,0)</f>
        <v>0</v>
      </c>
      <c r="L41" s="8">
        <f>VLOOKUP($B41,'[1]TK KHOILUONG'!$B:$AH,11,0)</f>
        <v>0</v>
      </c>
      <c r="M41" s="8">
        <f>VLOOKUP($B41,'[1]TK KHOILUONG'!$B:$AH,12,0)</f>
        <v>0</v>
      </c>
      <c r="N41" s="36">
        <f>VLOOKUP($B41,'[1]TK KHOILUONG'!$B:$AH,13,0)</f>
        <v>4.8</v>
      </c>
      <c r="O41" s="8">
        <f>VLOOKUP($B41,'[1]TK KHOILUONG'!$B:$AH,14,0)</f>
        <v>78</v>
      </c>
      <c r="P41" s="8">
        <f>VLOOKUP($B41,'[1]TK KHOILUONG'!$B:$AH,15,0)</f>
        <v>75</v>
      </c>
      <c r="Q41" s="8">
        <f>VLOOKUP($B41,'[1]TK KHOILUONG'!$B:$AH,16,0)</f>
        <v>38</v>
      </c>
      <c r="R41" s="36">
        <f>VLOOKUP($B41,'[1]TK KHOILUONG'!$B:$AH,17,0)</f>
        <v>5.75</v>
      </c>
      <c r="S41" s="8">
        <f>VLOOKUP($B41,'[1]TK KHOILUONG'!$B:$AH,18,0)</f>
        <v>0</v>
      </c>
      <c r="T41" s="8">
        <f>VLOOKUP($B41,'[1]TK KHOILUONG'!$B:$AH,19,0)</f>
        <v>0</v>
      </c>
      <c r="U41" s="8">
        <f>VLOOKUP($B41,'[1]TK KHOILUONG'!$B:$AH,20,0)</f>
        <v>0</v>
      </c>
      <c r="V41" s="36">
        <f>VLOOKUP($B41,'[1]TK KHOILUONG'!$B:$AH,21,0)</f>
        <v>0</v>
      </c>
      <c r="W41" s="8">
        <f>VLOOKUP($B41,'[1]TK KHOILUONG'!$B:$AH,22,0)</f>
        <v>0</v>
      </c>
      <c r="X41" s="8">
        <f>VLOOKUP($B41,'[1]TK KHOILUONG'!$B:$AH,23,0)</f>
        <v>0</v>
      </c>
      <c r="Y41" s="36">
        <f>VLOOKUP($B41,'[1]TK KHOILUONG'!$B:$AH,24,0)</f>
        <v>0</v>
      </c>
      <c r="Z41" s="8">
        <f>VLOOKUP($B41,'[1]TK KHOILUONG'!$B:$AH,25,0)</f>
        <v>0</v>
      </c>
      <c r="AA41" s="8">
        <f>VLOOKUP($B41,'[1]TK KHOILUONG'!$B:$AH,26,0)</f>
        <v>0</v>
      </c>
      <c r="AB41" s="36">
        <f>VLOOKUP($B41,'[1]TK KHOILUONG'!$B:$AH,27,0)</f>
        <v>0</v>
      </c>
      <c r="AC41" s="8">
        <f>VLOOKUP($B41,'[1]TK KHOILUONG'!$B:$AH,28,0)</f>
        <v>0</v>
      </c>
      <c r="AD41" s="8">
        <f>VLOOKUP($B41,'[1]TK KHOILUONG'!$B:$AH,29,0)</f>
        <v>0</v>
      </c>
      <c r="AE41" s="36">
        <f>VLOOKUP($B41,'[1]TK KHOILUONG'!$B:$AH,30,0)</f>
        <v>0</v>
      </c>
      <c r="AF41" s="36">
        <f>VLOOKUP($B41,'[1]TK KHOILUONG'!$B:$AH,31,0)</f>
        <v>0</v>
      </c>
      <c r="AG41" s="36">
        <f>VLOOKUP($B41,'[1]TK KHOILUONG'!$B:$AH,32,0)</f>
        <v>4.8</v>
      </c>
      <c r="AH41" s="64">
        <f t="shared" si="0"/>
        <v>19.350000000000001</v>
      </c>
    </row>
    <row r="42" spans="1:34" hidden="1">
      <c r="A42" s="56">
        <f>IF(D42="","",SUBTOTAL(3,$D$4:$D42))</f>
        <v>29</v>
      </c>
      <c r="B42" s="83" t="s">
        <v>319</v>
      </c>
      <c r="C42" s="84" t="s">
        <v>63</v>
      </c>
      <c r="D42" s="85" t="s">
        <v>81</v>
      </c>
      <c r="E42" s="8">
        <f>VLOOKUP($B42,'[1]TK KHOILUONG'!$B:$AH,4,0)</f>
        <v>2</v>
      </c>
      <c r="F42" s="8">
        <f>VLOOKUP($B42,'[1]TK KHOILUONG'!$B:$AH,5,0)</f>
        <v>0</v>
      </c>
      <c r="G42" s="8">
        <f>VLOOKUP($B42,'[1]TK KHOILUONG'!$B:$AH,6,0)</f>
        <v>0</v>
      </c>
      <c r="H42" s="8">
        <f>VLOOKUP($B42,'[1]TK KHOILUONG'!$B:$AH,7,0)</f>
        <v>0</v>
      </c>
      <c r="I42" s="36">
        <f>VLOOKUP($B42,'[1]TK KHOILUONG'!$B:$AH,8,0)</f>
        <v>2</v>
      </c>
      <c r="J42" s="8">
        <f>VLOOKUP($B42,'[1]TK KHOILUONG'!$B:$AH,9,0)</f>
        <v>15.599999999999996</v>
      </c>
      <c r="K42" s="8">
        <f>VLOOKUP($B42,'[1]TK KHOILUONG'!$B:$AH,10,0)</f>
        <v>0</v>
      </c>
      <c r="L42" s="8">
        <f>VLOOKUP($B42,'[1]TK KHOILUONG'!$B:$AH,11,0)</f>
        <v>0</v>
      </c>
      <c r="M42" s="8">
        <f>VLOOKUP($B42,'[1]TK KHOILUONG'!$B:$AH,12,0)</f>
        <v>0</v>
      </c>
      <c r="N42" s="36">
        <f>VLOOKUP($B42,'[1]TK KHOILUONG'!$B:$AH,13,0)</f>
        <v>15.599999999999996</v>
      </c>
      <c r="O42" s="8">
        <f>VLOOKUP($B42,'[1]TK KHOILUONG'!$B:$AH,14,0)</f>
        <v>125</v>
      </c>
      <c r="P42" s="8">
        <f>VLOOKUP($B42,'[1]TK KHOILUONG'!$B:$AH,15,0)</f>
        <v>197</v>
      </c>
      <c r="Q42" s="8">
        <f>VLOOKUP($B42,'[1]TK KHOILUONG'!$B:$AH,16,0)</f>
        <v>96</v>
      </c>
      <c r="R42" s="36">
        <f>VLOOKUP($B42,'[1]TK KHOILUONG'!$B:$AH,17,0)</f>
        <v>11.3</v>
      </c>
      <c r="S42" s="8">
        <f>VLOOKUP($B42,'[1]TK KHOILUONG'!$B:$AH,18,0)</f>
        <v>0</v>
      </c>
      <c r="T42" s="8">
        <f>VLOOKUP($B42,'[1]TK KHOILUONG'!$B:$AH,19,0)</f>
        <v>0</v>
      </c>
      <c r="U42" s="8">
        <f>VLOOKUP($B42,'[1]TK KHOILUONG'!$B:$AH,20,0)</f>
        <v>0</v>
      </c>
      <c r="V42" s="36">
        <f>VLOOKUP($B42,'[1]TK KHOILUONG'!$B:$AH,21,0)</f>
        <v>0</v>
      </c>
      <c r="W42" s="8">
        <f>VLOOKUP($B42,'[1]TK KHOILUONG'!$B:$AH,22,0)</f>
        <v>0</v>
      </c>
      <c r="X42" s="8">
        <f>VLOOKUP($B42,'[1]TK KHOILUONG'!$B:$AH,23,0)</f>
        <v>0</v>
      </c>
      <c r="Y42" s="36">
        <f>VLOOKUP($B42,'[1]TK KHOILUONG'!$B:$AH,24,0)</f>
        <v>0</v>
      </c>
      <c r="Z42" s="8">
        <f>VLOOKUP($B42,'[1]TK KHOILUONG'!$B:$AH,25,0)</f>
        <v>0</v>
      </c>
      <c r="AA42" s="8">
        <f>VLOOKUP($B42,'[1]TK KHOILUONG'!$B:$AH,26,0)</f>
        <v>0</v>
      </c>
      <c r="AB42" s="36">
        <f>VLOOKUP($B42,'[1]TK KHOILUONG'!$B:$AH,27,0)</f>
        <v>0</v>
      </c>
      <c r="AC42" s="8">
        <f>VLOOKUP($B42,'[1]TK KHOILUONG'!$B:$AH,28,0)</f>
        <v>0</v>
      </c>
      <c r="AD42" s="8">
        <f>VLOOKUP($B42,'[1]TK KHOILUONG'!$B:$AH,29,0)</f>
        <v>0</v>
      </c>
      <c r="AE42" s="36">
        <f>VLOOKUP($B42,'[1]TK KHOILUONG'!$B:$AH,30,0)</f>
        <v>0</v>
      </c>
      <c r="AF42" s="36">
        <f>VLOOKUP($B42,'[1]TK KHOILUONG'!$B:$AH,31,0)</f>
        <v>0</v>
      </c>
      <c r="AG42" s="36">
        <f>VLOOKUP($B42,'[1]TK KHOILUONG'!$B:$AH,32,0)</f>
        <v>0</v>
      </c>
      <c r="AH42" s="64">
        <f t="shared" si="0"/>
        <v>28.9</v>
      </c>
    </row>
    <row r="43" spans="1:34" hidden="1">
      <c r="A43" s="56">
        <f>IF(D43="","",SUBTOTAL(3,$D$4:$D43))</f>
        <v>29</v>
      </c>
      <c r="B43" s="83" t="s">
        <v>344</v>
      </c>
      <c r="C43" s="84" t="s">
        <v>63</v>
      </c>
      <c r="D43" s="85" t="s">
        <v>64</v>
      </c>
      <c r="E43" s="8">
        <f>VLOOKUP($B43,'[1]TK KHOILUONG'!$B:$AH,4,0)</f>
        <v>0</v>
      </c>
      <c r="F43" s="8">
        <f>VLOOKUP($B43,'[1]TK KHOILUONG'!$B:$AH,5,0)</f>
        <v>0</v>
      </c>
      <c r="G43" s="8">
        <f>VLOOKUP($B43,'[1]TK KHOILUONG'!$B:$AH,6,0)</f>
        <v>0</v>
      </c>
      <c r="H43" s="8">
        <f>VLOOKUP($B43,'[1]TK KHOILUONG'!$B:$AH,7,0)</f>
        <v>0</v>
      </c>
      <c r="I43" s="36">
        <f>VLOOKUP($B43,'[1]TK KHOILUONG'!$B:$AH,8,0)</f>
        <v>0</v>
      </c>
      <c r="J43" s="8">
        <f>VLOOKUP($B43,'[1]TK KHOILUONG'!$B:$AH,9,0)</f>
        <v>0</v>
      </c>
      <c r="K43" s="8">
        <f>VLOOKUP($B43,'[1]TK KHOILUONG'!$B:$AH,10,0)</f>
        <v>2.4</v>
      </c>
      <c r="L43" s="8">
        <f>VLOOKUP($B43,'[1]TK KHOILUONG'!$B:$AH,11,0)</f>
        <v>0</v>
      </c>
      <c r="M43" s="8">
        <f>VLOOKUP($B43,'[1]TK KHOILUONG'!$B:$AH,12,0)</f>
        <v>0</v>
      </c>
      <c r="N43" s="36">
        <f>VLOOKUP($B43,'[1]TK KHOILUONG'!$B:$AH,13,0)</f>
        <v>2.4</v>
      </c>
      <c r="O43" s="8">
        <f>VLOOKUP($B43,'[1]TK KHOILUONG'!$B:$AH,14,0)</f>
        <v>0</v>
      </c>
      <c r="P43" s="8">
        <f>VLOOKUP($B43,'[1]TK KHOILUONG'!$B:$AH,15,0)</f>
        <v>0</v>
      </c>
      <c r="Q43" s="8">
        <f>VLOOKUP($B43,'[1]TK KHOILUONG'!$B:$AH,16,0)</f>
        <v>0</v>
      </c>
      <c r="R43" s="36">
        <f>VLOOKUP($B43,'[1]TK KHOILUONG'!$B:$AH,17,0)</f>
        <v>0</v>
      </c>
      <c r="S43" s="8">
        <f>VLOOKUP($B43,'[1]TK KHOILUONG'!$B:$AH,18,0)</f>
        <v>0</v>
      </c>
      <c r="T43" s="8">
        <f>VLOOKUP($B43,'[1]TK KHOILUONG'!$B:$AH,19,0)</f>
        <v>0</v>
      </c>
      <c r="U43" s="8">
        <f>VLOOKUP($B43,'[1]TK KHOILUONG'!$B:$AH,20,0)</f>
        <v>0</v>
      </c>
      <c r="V43" s="36">
        <f>VLOOKUP($B43,'[1]TK KHOILUONG'!$B:$AH,21,0)</f>
        <v>0</v>
      </c>
      <c r="W43" s="8">
        <f>VLOOKUP($B43,'[1]TK KHOILUONG'!$B:$AH,22,0)</f>
        <v>0</v>
      </c>
      <c r="X43" s="8">
        <f>VLOOKUP($B43,'[1]TK KHOILUONG'!$B:$AH,23,0)</f>
        <v>0</v>
      </c>
      <c r="Y43" s="36">
        <f>VLOOKUP($B43,'[1]TK KHOILUONG'!$B:$AH,24,0)</f>
        <v>0</v>
      </c>
      <c r="Z43" s="8">
        <f>VLOOKUP($B43,'[1]TK KHOILUONG'!$B:$AH,25,0)</f>
        <v>0</v>
      </c>
      <c r="AA43" s="8">
        <f>VLOOKUP($B43,'[1]TK KHOILUONG'!$B:$AH,26,0)</f>
        <v>0</v>
      </c>
      <c r="AB43" s="36">
        <f>VLOOKUP($B43,'[1]TK KHOILUONG'!$B:$AH,27,0)</f>
        <v>0</v>
      </c>
      <c r="AC43" s="8">
        <f>VLOOKUP($B43,'[1]TK KHOILUONG'!$B:$AH,28,0)</f>
        <v>0</v>
      </c>
      <c r="AD43" s="8">
        <f>VLOOKUP($B43,'[1]TK KHOILUONG'!$B:$AH,29,0)</f>
        <v>0</v>
      </c>
      <c r="AE43" s="36">
        <f>VLOOKUP($B43,'[1]TK KHOILUONG'!$B:$AH,30,0)</f>
        <v>0</v>
      </c>
      <c r="AF43" s="36">
        <f>VLOOKUP($B43,'[1]TK KHOILUONG'!$B:$AH,31,0)</f>
        <v>0</v>
      </c>
      <c r="AG43" s="36">
        <f>VLOOKUP($B43,'[1]TK KHOILUONG'!$B:$AH,32,0)</f>
        <v>0</v>
      </c>
      <c r="AH43" s="64">
        <f t="shared" si="0"/>
        <v>2.4</v>
      </c>
    </row>
    <row r="44" spans="1:34" hidden="1">
      <c r="A44" s="56">
        <f>IF(D44="","",SUBTOTAL(3,$D$4:$D44))</f>
        <v>29</v>
      </c>
      <c r="B44" s="83" t="s">
        <v>320</v>
      </c>
      <c r="C44" s="84" t="s">
        <v>63</v>
      </c>
      <c r="D44" s="85" t="s">
        <v>89</v>
      </c>
      <c r="E44" s="8">
        <f>VLOOKUP($B44,'[1]TK KHOILUONG'!$B:$AH,4,0)</f>
        <v>0</v>
      </c>
      <c r="F44" s="8">
        <f>VLOOKUP($B44,'[1]TK KHOILUONG'!$B:$AH,5,0)</f>
        <v>0</v>
      </c>
      <c r="G44" s="8">
        <f>VLOOKUP($B44,'[1]TK KHOILUONG'!$B:$AH,6,0)</f>
        <v>0</v>
      </c>
      <c r="H44" s="8">
        <f>VLOOKUP($B44,'[1]TK KHOILUONG'!$B:$AH,7,0)</f>
        <v>0</v>
      </c>
      <c r="I44" s="36">
        <f>VLOOKUP($B44,'[1]TK KHOILUONG'!$B:$AH,8,0)</f>
        <v>0</v>
      </c>
      <c r="J44" s="8">
        <f>VLOOKUP($B44,'[1]TK KHOILUONG'!$B:$AH,9,0)</f>
        <v>7.2</v>
      </c>
      <c r="K44" s="8">
        <f>VLOOKUP($B44,'[1]TK KHOILUONG'!$B:$AH,10,0)</f>
        <v>1.2</v>
      </c>
      <c r="L44" s="8">
        <f>VLOOKUP($B44,'[1]TK KHOILUONG'!$B:$AH,11,0)</f>
        <v>0</v>
      </c>
      <c r="M44" s="8">
        <f>VLOOKUP($B44,'[1]TK KHOILUONG'!$B:$AH,12,0)</f>
        <v>0</v>
      </c>
      <c r="N44" s="36">
        <f>VLOOKUP($B44,'[1]TK KHOILUONG'!$B:$AH,13,0)</f>
        <v>8.4</v>
      </c>
      <c r="O44" s="8">
        <f>VLOOKUP($B44,'[1]TK KHOILUONG'!$B:$AH,14,0)</f>
        <v>40</v>
      </c>
      <c r="P44" s="8">
        <f>VLOOKUP($B44,'[1]TK KHOILUONG'!$B:$AH,15,0)</f>
        <v>0</v>
      </c>
      <c r="Q44" s="8">
        <f>VLOOKUP($B44,'[1]TK KHOILUONG'!$B:$AH,16,0)</f>
        <v>41</v>
      </c>
      <c r="R44" s="36">
        <f>VLOOKUP($B44,'[1]TK KHOILUONG'!$B:$AH,17,0)</f>
        <v>-0.05</v>
      </c>
      <c r="S44" s="8">
        <f>VLOOKUP($B44,'[1]TK KHOILUONG'!$B:$AH,18,0)</f>
        <v>0</v>
      </c>
      <c r="T44" s="8">
        <f>VLOOKUP($B44,'[1]TK KHOILUONG'!$B:$AH,19,0)</f>
        <v>0</v>
      </c>
      <c r="U44" s="8">
        <f>VLOOKUP($B44,'[1]TK KHOILUONG'!$B:$AH,20,0)</f>
        <v>0</v>
      </c>
      <c r="V44" s="36">
        <f>VLOOKUP($B44,'[1]TK KHOILUONG'!$B:$AH,21,0)</f>
        <v>0</v>
      </c>
      <c r="W44" s="8">
        <f>VLOOKUP($B44,'[1]TK KHOILUONG'!$B:$AH,22,0)</f>
        <v>0</v>
      </c>
      <c r="X44" s="8">
        <f>VLOOKUP($B44,'[1]TK KHOILUONG'!$B:$AH,23,0)</f>
        <v>0</v>
      </c>
      <c r="Y44" s="36">
        <f>VLOOKUP($B44,'[1]TK KHOILUONG'!$B:$AH,24,0)</f>
        <v>0</v>
      </c>
      <c r="Z44" s="8">
        <f>VLOOKUP($B44,'[1]TK KHOILUONG'!$B:$AH,25,0)</f>
        <v>0</v>
      </c>
      <c r="AA44" s="8">
        <f>VLOOKUP($B44,'[1]TK KHOILUONG'!$B:$AH,26,0)</f>
        <v>0</v>
      </c>
      <c r="AB44" s="36">
        <f>VLOOKUP($B44,'[1]TK KHOILUONG'!$B:$AH,27,0)</f>
        <v>0</v>
      </c>
      <c r="AC44" s="8">
        <f>VLOOKUP($B44,'[1]TK KHOILUONG'!$B:$AH,28,0)</f>
        <v>0</v>
      </c>
      <c r="AD44" s="8">
        <f>VLOOKUP($B44,'[1]TK KHOILUONG'!$B:$AH,29,0)</f>
        <v>0</v>
      </c>
      <c r="AE44" s="36">
        <f>VLOOKUP($B44,'[1]TK KHOILUONG'!$B:$AH,30,0)</f>
        <v>0</v>
      </c>
      <c r="AF44" s="36">
        <f>VLOOKUP($B44,'[1]TK KHOILUONG'!$B:$AH,31,0)</f>
        <v>0</v>
      </c>
      <c r="AG44" s="36">
        <f>VLOOKUP($B44,'[1]TK KHOILUONG'!$B:$AH,32,0)</f>
        <v>0</v>
      </c>
      <c r="AH44" s="64">
        <f t="shared" si="0"/>
        <v>8.35</v>
      </c>
    </row>
    <row r="45" spans="1:34" hidden="1">
      <c r="A45" s="56">
        <f>IF(D45="","",SUBTOTAL(3,$D$4:$D45))</f>
        <v>29</v>
      </c>
      <c r="B45" s="83" t="s">
        <v>321</v>
      </c>
      <c r="C45" s="84" t="s">
        <v>63</v>
      </c>
      <c r="D45" s="85" t="s">
        <v>90</v>
      </c>
      <c r="E45" s="8">
        <f>VLOOKUP($B45,'[1]TK KHOILUONG'!$B:$AH,4,0)</f>
        <v>8</v>
      </c>
      <c r="F45" s="8">
        <f>VLOOKUP($B45,'[1]TK KHOILUONG'!$B:$AH,5,0)</f>
        <v>0</v>
      </c>
      <c r="G45" s="8">
        <f>VLOOKUP($B45,'[1]TK KHOILUONG'!$B:$AH,6,0)</f>
        <v>0</v>
      </c>
      <c r="H45" s="8">
        <f>VLOOKUP($B45,'[1]TK KHOILUONG'!$B:$AH,7,0)</f>
        <v>0</v>
      </c>
      <c r="I45" s="36">
        <f>VLOOKUP($B45,'[1]TK KHOILUONG'!$B:$AH,8,0)</f>
        <v>8</v>
      </c>
      <c r="J45" s="8">
        <f>VLOOKUP($B45,'[1]TK KHOILUONG'!$B:$AH,9,0)</f>
        <v>2.4</v>
      </c>
      <c r="K45" s="8">
        <f>VLOOKUP($B45,'[1]TK KHOILUONG'!$B:$AH,10,0)</f>
        <v>6.4</v>
      </c>
      <c r="L45" s="8">
        <f>VLOOKUP($B45,'[1]TK KHOILUONG'!$B:$AH,11,0)</f>
        <v>0</v>
      </c>
      <c r="M45" s="8">
        <f>VLOOKUP($B45,'[1]TK KHOILUONG'!$B:$AH,12,0)</f>
        <v>0</v>
      </c>
      <c r="N45" s="36">
        <f>VLOOKUP($B45,'[1]TK KHOILUONG'!$B:$AH,13,0)</f>
        <v>8.8000000000000007</v>
      </c>
      <c r="O45" s="8">
        <f>VLOOKUP($B45,'[1]TK KHOILUONG'!$B:$AH,14,0)</f>
        <v>131</v>
      </c>
      <c r="P45" s="8">
        <f>VLOOKUP($B45,'[1]TK KHOILUONG'!$B:$AH,15,0)</f>
        <v>13</v>
      </c>
      <c r="Q45" s="8">
        <f>VLOOKUP($B45,'[1]TK KHOILUONG'!$B:$AH,16,0)</f>
        <v>167</v>
      </c>
      <c r="R45" s="36">
        <f>VLOOKUP($B45,'[1]TK KHOILUONG'!$B:$AH,17,0)</f>
        <v>-1.1499999999999999</v>
      </c>
      <c r="S45" s="8">
        <f>VLOOKUP($B45,'[1]TK KHOILUONG'!$B:$AH,18,0)</f>
        <v>0</v>
      </c>
      <c r="T45" s="8">
        <f>VLOOKUP($B45,'[1]TK KHOILUONG'!$B:$AH,19,0)</f>
        <v>0</v>
      </c>
      <c r="U45" s="8">
        <f>VLOOKUP($B45,'[1]TK KHOILUONG'!$B:$AH,20,0)</f>
        <v>0</v>
      </c>
      <c r="V45" s="36">
        <f>VLOOKUP($B45,'[1]TK KHOILUONG'!$B:$AH,21,0)</f>
        <v>0</v>
      </c>
      <c r="W45" s="8">
        <f>VLOOKUP($B45,'[1]TK KHOILUONG'!$B:$AH,22,0)</f>
        <v>0</v>
      </c>
      <c r="X45" s="8">
        <f>VLOOKUP($B45,'[1]TK KHOILUONG'!$B:$AH,23,0)</f>
        <v>0</v>
      </c>
      <c r="Y45" s="36">
        <f>VLOOKUP($B45,'[1]TK KHOILUONG'!$B:$AH,24,0)</f>
        <v>0</v>
      </c>
      <c r="Z45" s="8">
        <f>VLOOKUP($B45,'[1]TK KHOILUONG'!$B:$AH,25,0)</f>
        <v>0</v>
      </c>
      <c r="AA45" s="8">
        <f>VLOOKUP($B45,'[1]TK KHOILUONG'!$B:$AH,26,0)</f>
        <v>0</v>
      </c>
      <c r="AB45" s="36">
        <f>VLOOKUP($B45,'[1]TK KHOILUONG'!$B:$AH,27,0)</f>
        <v>0</v>
      </c>
      <c r="AC45" s="8">
        <f>VLOOKUP($B45,'[1]TK KHOILUONG'!$B:$AH,28,0)</f>
        <v>0</v>
      </c>
      <c r="AD45" s="8">
        <f>VLOOKUP($B45,'[1]TK KHOILUONG'!$B:$AH,29,0)</f>
        <v>0</v>
      </c>
      <c r="AE45" s="36">
        <f>VLOOKUP($B45,'[1]TK KHOILUONG'!$B:$AH,30,0)</f>
        <v>0</v>
      </c>
      <c r="AF45" s="36">
        <f>VLOOKUP($B45,'[1]TK KHOILUONG'!$B:$AH,31,0)</f>
        <v>1.2</v>
      </c>
      <c r="AG45" s="36">
        <f>VLOOKUP($B45,'[1]TK KHOILUONG'!$B:$AH,32,0)</f>
        <v>0</v>
      </c>
      <c r="AH45" s="64">
        <f t="shared" si="0"/>
        <v>16.850000000000001</v>
      </c>
    </row>
    <row r="46" spans="1:34" hidden="1">
      <c r="A46" s="56">
        <f>IF(D46="","",SUBTOTAL(3,$D$4:$D46))</f>
        <v>29</v>
      </c>
      <c r="B46" s="83" t="s">
        <v>322</v>
      </c>
      <c r="C46" s="84" t="s">
        <v>63</v>
      </c>
      <c r="D46" s="85" t="s">
        <v>75</v>
      </c>
      <c r="E46" s="8">
        <f>VLOOKUP($B46,'[1]TK KHOILUONG'!$B:$AH,4,0)</f>
        <v>2</v>
      </c>
      <c r="F46" s="8">
        <f>VLOOKUP($B46,'[1]TK KHOILUONG'!$B:$AH,5,0)</f>
        <v>0</v>
      </c>
      <c r="G46" s="8">
        <f>VLOOKUP($B46,'[1]TK KHOILUONG'!$B:$AH,6,0)</f>
        <v>0</v>
      </c>
      <c r="H46" s="8">
        <f>VLOOKUP($B46,'[1]TK KHOILUONG'!$B:$AH,7,0)</f>
        <v>0</v>
      </c>
      <c r="I46" s="36">
        <f>VLOOKUP($B46,'[1]TK KHOILUONG'!$B:$AH,8,0)</f>
        <v>2</v>
      </c>
      <c r="J46" s="8">
        <f>VLOOKUP($B46,'[1]TK KHOILUONG'!$B:$AH,9,0)</f>
        <v>6</v>
      </c>
      <c r="K46" s="8">
        <f>VLOOKUP($B46,'[1]TK KHOILUONG'!$B:$AH,10,0)</f>
        <v>2.8</v>
      </c>
      <c r="L46" s="8">
        <f>VLOOKUP($B46,'[1]TK KHOILUONG'!$B:$AH,11,0)</f>
        <v>0</v>
      </c>
      <c r="M46" s="8">
        <f>VLOOKUP($B46,'[1]TK KHOILUONG'!$B:$AH,12,0)</f>
        <v>0</v>
      </c>
      <c r="N46" s="36">
        <f>VLOOKUP($B46,'[1]TK KHOILUONG'!$B:$AH,13,0)</f>
        <v>8.8000000000000007</v>
      </c>
      <c r="O46" s="8">
        <f>VLOOKUP($B46,'[1]TK KHOILUONG'!$B:$AH,14,0)</f>
        <v>197</v>
      </c>
      <c r="P46" s="8">
        <f>VLOOKUP($B46,'[1]TK KHOILUONG'!$B:$AH,15,0)</f>
        <v>98</v>
      </c>
      <c r="Q46" s="8">
        <f>VLOOKUP($B46,'[1]TK KHOILUONG'!$B:$AH,16,0)</f>
        <v>245</v>
      </c>
      <c r="R46" s="36">
        <f>VLOOKUP($B46,'[1]TK KHOILUONG'!$B:$AH,17,0)</f>
        <v>2.5</v>
      </c>
      <c r="S46" s="8">
        <f>VLOOKUP($B46,'[1]TK KHOILUONG'!$B:$AH,18,0)</f>
        <v>0</v>
      </c>
      <c r="T46" s="8">
        <f>VLOOKUP($B46,'[1]TK KHOILUONG'!$B:$AH,19,0)</f>
        <v>0</v>
      </c>
      <c r="U46" s="8">
        <f>VLOOKUP($B46,'[1]TK KHOILUONG'!$B:$AH,20,0)</f>
        <v>0</v>
      </c>
      <c r="V46" s="36">
        <f>VLOOKUP($B46,'[1]TK KHOILUONG'!$B:$AH,21,0)</f>
        <v>0</v>
      </c>
      <c r="W46" s="8">
        <f>VLOOKUP($B46,'[1]TK KHOILUONG'!$B:$AH,22,0)</f>
        <v>0</v>
      </c>
      <c r="X46" s="8">
        <f>VLOOKUP($B46,'[1]TK KHOILUONG'!$B:$AH,23,0)</f>
        <v>0</v>
      </c>
      <c r="Y46" s="36">
        <f>VLOOKUP($B46,'[1]TK KHOILUONG'!$B:$AH,24,0)</f>
        <v>0</v>
      </c>
      <c r="Z46" s="8">
        <f>VLOOKUP($B46,'[1]TK KHOILUONG'!$B:$AH,25,0)</f>
        <v>0</v>
      </c>
      <c r="AA46" s="8">
        <f>VLOOKUP($B46,'[1]TK KHOILUONG'!$B:$AH,26,0)</f>
        <v>0</v>
      </c>
      <c r="AB46" s="36">
        <f>VLOOKUP($B46,'[1]TK KHOILUONG'!$B:$AH,27,0)</f>
        <v>0</v>
      </c>
      <c r="AC46" s="8">
        <f>VLOOKUP($B46,'[1]TK KHOILUONG'!$B:$AH,28,0)</f>
        <v>0</v>
      </c>
      <c r="AD46" s="8">
        <f>VLOOKUP($B46,'[1]TK KHOILUONG'!$B:$AH,29,0)</f>
        <v>0</v>
      </c>
      <c r="AE46" s="36">
        <f>VLOOKUP($B46,'[1]TK KHOILUONG'!$B:$AH,30,0)</f>
        <v>0</v>
      </c>
      <c r="AF46" s="36">
        <f>VLOOKUP($B46,'[1]TK KHOILUONG'!$B:$AH,31,0)</f>
        <v>0</v>
      </c>
      <c r="AG46" s="36">
        <f>VLOOKUP($B46,'[1]TK KHOILUONG'!$B:$AH,32,0)</f>
        <v>0</v>
      </c>
      <c r="AH46" s="64">
        <f t="shared" si="0"/>
        <v>13.3</v>
      </c>
    </row>
    <row r="47" spans="1:34" hidden="1">
      <c r="A47" s="56">
        <f>IF(D47="","",SUBTOTAL(3,$D$4:$D47))</f>
        <v>29</v>
      </c>
      <c r="B47" s="83" t="s">
        <v>323</v>
      </c>
      <c r="C47" s="84" t="s">
        <v>63</v>
      </c>
      <c r="D47" s="85" t="s">
        <v>66</v>
      </c>
      <c r="E47" s="8">
        <f>VLOOKUP($B47,'[1]TK KHOILUONG'!$B:$AH,4,0)</f>
        <v>2</v>
      </c>
      <c r="F47" s="8">
        <f>VLOOKUP($B47,'[1]TK KHOILUONG'!$B:$AH,5,0)</f>
        <v>0</v>
      </c>
      <c r="G47" s="8">
        <f>VLOOKUP($B47,'[1]TK KHOILUONG'!$B:$AH,6,0)</f>
        <v>0</v>
      </c>
      <c r="H47" s="8">
        <f>VLOOKUP($B47,'[1]TK KHOILUONG'!$B:$AH,7,0)</f>
        <v>0</v>
      </c>
      <c r="I47" s="36">
        <f>VLOOKUP($B47,'[1]TK KHOILUONG'!$B:$AH,8,0)</f>
        <v>2</v>
      </c>
      <c r="J47" s="8">
        <f>VLOOKUP($B47,'[1]TK KHOILUONG'!$B:$AH,9,0)</f>
        <v>5.6</v>
      </c>
      <c r="K47" s="8">
        <f>VLOOKUP($B47,'[1]TK KHOILUONG'!$B:$AH,10,0)</f>
        <v>1.2</v>
      </c>
      <c r="L47" s="8">
        <f>VLOOKUP($B47,'[1]TK KHOILUONG'!$B:$AH,11,0)</f>
        <v>0</v>
      </c>
      <c r="M47" s="8">
        <f>VLOOKUP($B47,'[1]TK KHOILUONG'!$B:$AH,12,0)</f>
        <v>0</v>
      </c>
      <c r="N47" s="36">
        <f>VLOOKUP($B47,'[1]TK KHOILUONG'!$B:$AH,13,0)</f>
        <v>6.8</v>
      </c>
      <c r="O47" s="8">
        <f>VLOOKUP($B47,'[1]TK KHOILUONG'!$B:$AH,14,0)</f>
        <v>129</v>
      </c>
      <c r="P47" s="8">
        <f>VLOOKUP($B47,'[1]TK KHOILUONG'!$B:$AH,15,0)</f>
        <v>36</v>
      </c>
      <c r="Q47" s="8">
        <f>VLOOKUP($B47,'[1]TK KHOILUONG'!$B:$AH,16,0)</f>
        <v>97</v>
      </c>
      <c r="R47" s="36">
        <f>VLOOKUP($B47,'[1]TK KHOILUONG'!$B:$AH,17,0)</f>
        <v>3.4</v>
      </c>
      <c r="S47" s="8">
        <f>VLOOKUP($B47,'[1]TK KHOILUONG'!$B:$AH,18,0)</f>
        <v>0</v>
      </c>
      <c r="T47" s="8">
        <f>VLOOKUP($B47,'[1]TK KHOILUONG'!$B:$AH,19,0)</f>
        <v>0</v>
      </c>
      <c r="U47" s="8">
        <f>VLOOKUP($B47,'[1]TK KHOILUONG'!$B:$AH,20,0)</f>
        <v>0</v>
      </c>
      <c r="V47" s="36">
        <f>VLOOKUP($B47,'[1]TK KHOILUONG'!$B:$AH,21,0)</f>
        <v>0</v>
      </c>
      <c r="W47" s="8">
        <f>VLOOKUP($B47,'[1]TK KHOILUONG'!$B:$AH,22,0)</f>
        <v>0</v>
      </c>
      <c r="X47" s="8">
        <f>VLOOKUP($B47,'[1]TK KHOILUONG'!$B:$AH,23,0)</f>
        <v>0</v>
      </c>
      <c r="Y47" s="36">
        <f>VLOOKUP($B47,'[1]TK KHOILUONG'!$B:$AH,24,0)</f>
        <v>0</v>
      </c>
      <c r="Z47" s="8">
        <f>VLOOKUP($B47,'[1]TK KHOILUONG'!$B:$AH,25,0)</f>
        <v>0</v>
      </c>
      <c r="AA47" s="8">
        <f>VLOOKUP($B47,'[1]TK KHOILUONG'!$B:$AH,26,0)</f>
        <v>0</v>
      </c>
      <c r="AB47" s="36">
        <f>VLOOKUP($B47,'[1]TK KHOILUONG'!$B:$AH,27,0)</f>
        <v>0</v>
      </c>
      <c r="AC47" s="8">
        <f>VLOOKUP($B47,'[1]TK KHOILUONG'!$B:$AH,28,0)</f>
        <v>0</v>
      </c>
      <c r="AD47" s="8">
        <f>VLOOKUP($B47,'[1]TK KHOILUONG'!$B:$AH,29,0)</f>
        <v>0</v>
      </c>
      <c r="AE47" s="36">
        <f>VLOOKUP($B47,'[1]TK KHOILUONG'!$B:$AH,30,0)</f>
        <v>0</v>
      </c>
      <c r="AF47" s="36">
        <f>VLOOKUP($B47,'[1]TK KHOILUONG'!$B:$AH,31,0)</f>
        <v>0</v>
      </c>
      <c r="AG47" s="36">
        <f>VLOOKUP($B47,'[1]TK KHOILUONG'!$B:$AH,32,0)</f>
        <v>0</v>
      </c>
      <c r="AH47" s="64">
        <f t="shared" si="0"/>
        <v>12.2</v>
      </c>
    </row>
    <row r="48" spans="1:34" hidden="1">
      <c r="A48" s="56">
        <f>IF(D48="","",SUBTOTAL(3,$D$4:$D48))</f>
        <v>29</v>
      </c>
      <c r="B48" s="83" t="s">
        <v>324</v>
      </c>
      <c r="C48" s="84" t="s">
        <v>63</v>
      </c>
      <c r="D48" s="85" t="s">
        <v>67</v>
      </c>
      <c r="E48" s="8">
        <f>VLOOKUP($B48,'[1]TK KHOILUONG'!$B:$AH,4,0)</f>
        <v>2</v>
      </c>
      <c r="F48" s="8">
        <f>VLOOKUP($B48,'[1]TK KHOILUONG'!$B:$AH,5,0)</f>
        <v>0</v>
      </c>
      <c r="G48" s="8">
        <f>VLOOKUP($B48,'[1]TK KHOILUONG'!$B:$AH,6,0)</f>
        <v>0</v>
      </c>
      <c r="H48" s="8">
        <f>VLOOKUP($B48,'[1]TK KHOILUONG'!$B:$AH,7,0)</f>
        <v>0</v>
      </c>
      <c r="I48" s="36">
        <f>VLOOKUP($B48,'[1]TK KHOILUONG'!$B:$AH,8,0)</f>
        <v>2</v>
      </c>
      <c r="J48" s="8">
        <f>VLOOKUP($B48,'[1]TK KHOILUONG'!$B:$AH,9,0)</f>
        <v>4</v>
      </c>
      <c r="K48" s="8">
        <f>VLOOKUP($B48,'[1]TK KHOILUONG'!$B:$AH,10,0)</f>
        <v>1.2</v>
      </c>
      <c r="L48" s="8">
        <f>VLOOKUP($B48,'[1]TK KHOILUONG'!$B:$AH,11,0)</f>
        <v>0</v>
      </c>
      <c r="M48" s="8">
        <f>VLOOKUP($B48,'[1]TK KHOILUONG'!$B:$AH,12,0)</f>
        <v>0</v>
      </c>
      <c r="N48" s="36">
        <f>VLOOKUP($B48,'[1]TK KHOILUONG'!$B:$AH,13,0)</f>
        <v>5.2</v>
      </c>
      <c r="O48" s="8">
        <f>VLOOKUP($B48,'[1]TK KHOILUONG'!$B:$AH,14,0)</f>
        <v>67</v>
      </c>
      <c r="P48" s="8">
        <f>VLOOKUP($B48,'[1]TK KHOILUONG'!$B:$AH,15,0)</f>
        <v>0</v>
      </c>
      <c r="Q48" s="8">
        <f>VLOOKUP($B48,'[1]TK KHOILUONG'!$B:$AH,16,0)</f>
        <v>67</v>
      </c>
      <c r="R48" s="36">
        <f>VLOOKUP($B48,'[1]TK KHOILUONG'!$B:$AH,17,0)</f>
        <v>0</v>
      </c>
      <c r="S48" s="8">
        <f>VLOOKUP($B48,'[1]TK KHOILUONG'!$B:$AH,18,0)</f>
        <v>0</v>
      </c>
      <c r="T48" s="8">
        <f>VLOOKUP($B48,'[1]TK KHOILUONG'!$B:$AH,19,0)</f>
        <v>0</v>
      </c>
      <c r="U48" s="8">
        <f>VLOOKUP($B48,'[1]TK KHOILUONG'!$B:$AH,20,0)</f>
        <v>0</v>
      </c>
      <c r="V48" s="36">
        <f>VLOOKUP($B48,'[1]TK KHOILUONG'!$B:$AH,21,0)</f>
        <v>0</v>
      </c>
      <c r="W48" s="8">
        <f>VLOOKUP($B48,'[1]TK KHOILUONG'!$B:$AH,22,0)</f>
        <v>0</v>
      </c>
      <c r="X48" s="8">
        <f>VLOOKUP($B48,'[1]TK KHOILUONG'!$B:$AH,23,0)</f>
        <v>0</v>
      </c>
      <c r="Y48" s="36">
        <f>VLOOKUP($B48,'[1]TK KHOILUONG'!$B:$AH,24,0)</f>
        <v>0</v>
      </c>
      <c r="Z48" s="8">
        <f>VLOOKUP($B48,'[1]TK KHOILUONG'!$B:$AH,25,0)</f>
        <v>0</v>
      </c>
      <c r="AA48" s="8">
        <f>VLOOKUP($B48,'[1]TK KHOILUONG'!$B:$AH,26,0)</f>
        <v>0</v>
      </c>
      <c r="AB48" s="36">
        <f>VLOOKUP($B48,'[1]TK KHOILUONG'!$B:$AH,27,0)</f>
        <v>0</v>
      </c>
      <c r="AC48" s="8">
        <f>VLOOKUP($B48,'[1]TK KHOILUONG'!$B:$AH,28,0)</f>
        <v>0</v>
      </c>
      <c r="AD48" s="8">
        <f>VLOOKUP($B48,'[1]TK KHOILUONG'!$B:$AH,29,0)</f>
        <v>0</v>
      </c>
      <c r="AE48" s="36">
        <f>VLOOKUP($B48,'[1]TK KHOILUONG'!$B:$AH,30,0)</f>
        <v>0</v>
      </c>
      <c r="AF48" s="36">
        <f>VLOOKUP($B48,'[1]TK KHOILUONG'!$B:$AH,31,0)</f>
        <v>0</v>
      </c>
      <c r="AG48" s="36">
        <f>VLOOKUP($B48,'[1]TK KHOILUONG'!$B:$AH,32,0)</f>
        <v>1.2</v>
      </c>
      <c r="AH48" s="64">
        <f t="shared" si="0"/>
        <v>8.4</v>
      </c>
    </row>
    <row r="49" spans="1:34" hidden="1">
      <c r="A49" s="56">
        <f>IF(D49="","",SUBTOTAL(3,$D$4:$D49))</f>
        <v>29</v>
      </c>
      <c r="B49" s="83" t="s">
        <v>325</v>
      </c>
      <c r="C49" s="84" t="s">
        <v>63</v>
      </c>
      <c r="D49" s="85" t="s">
        <v>68</v>
      </c>
      <c r="E49" s="8">
        <f>VLOOKUP($B49,'[1]TK KHOILUONG'!$B:$AH,4,0)</f>
        <v>0</v>
      </c>
      <c r="F49" s="8">
        <f>VLOOKUP($B49,'[1]TK KHOILUONG'!$B:$AH,5,0)</f>
        <v>0</v>
      </c>
      <c r="G49" s="8">
        <f>VLOOKUP($B49,'[1]TK KHOILUONG'!$B:$AH,6,0)</f>
        <v>0</v>
      </c>
      <c r="H49" s="8">
        <f>VLOOKUP($B49,'[1]TK KHOILUONG'!$B:$AH,7,0)</f>
        <v>0</v>
      </c>
      <c r="I49" s="36">
        <f>VLOOKUP($B49,'[1]TK KHOILUONG'!$B:$AH,8,0)</f>
        <v>0</v>
      </c>
      <c r="J49" s="8">
        <f>VLOOKUP($B49,'[1]TK KHOILUONG'!$B:$AH,9,0)</f>
        <v>6.4</v>
      </c>
      <c r="K49" s="8">
        <f>VLOOKUP($B49,'[1]TK KHOILUONG'!$B:$AH,10,0)</f>
        <v>2</v>
      </c>
      <c r="L49" s="8">
        <f>VLOOKUP($B49,'[1]TK KHOILUONG'!$B:$AH,11,0)</f>
        <v>0</v>
      </c>
      <c r="M49" s="8">
        <f>VLOOKUP($B49,'[1]TK KHOILUONG'!$B:$AH,12,0)</f>
        <v>0</v>
      </c>
      <c r="N49" s="36">
        <f>VLOOKUP($B49,'[1]TK KHOILUONG'!$B:$AH,13,0)</f>
        <v>8.4</v>
      </c>
      <c r="O49" s="8">
        <f>VLOOKUP($B49,'[1]TK KHOILUONG'!$B:$AH,14,0)</f>
        <v>0</v>
      </c>
      <c r="P49" s="8">
        <f>VLOOKUP($B49,'[1]TK KHOILUONG'!$B:$AH,15,0)</f>
        <v>61</v>
      </c>
      <c r="Q49" s="8">
        <f>VLOOKUP($B49,'[1]TK KHOILUONG'!$B:$AH,16,0)</f>
        <v>30</v>
      </c>
      <c r="R49" s="36">
        <f>VLOOKUP($B49,'[1]TK KHOILUONG'!$B:$AH,17,0)</f>
        <v>1.55</v>
      </c>
      <c r="S49" s="8">
        <f>VLOOKUP($B49,'[1]TK KHOILUONG'!$B:$AH,18,0)</f>
        <v>0</v>
      </c>
      <c r="T49" s="8">
        <f>VLOOKUP($B49,'[1]TK KHOILUONG'!$B:$AH,19,0)</f>
        <v>0</v>
      </c>
      <c r="U49" s="8">
        <f>VLOOKUP($B49,'[1]TK KHOILUONG'!$B:$AH,20,0)</f>
        <v>0</v>
      </c>
      <c r="V49" s="36">
        <f>VLOOKUP($B49,'[1]TK KHOILUONG'!$B:$AH,21,0)</f>
        <v>0</v>
      </c>
      <c r="W49" s="8">
        <f>VLOOKUP($B49,'[1]TK KHOILUONG'!$B:$AH,22,0)</f>
        <v>0</v>
      </c>
      <c r="X49" s="8">
        <f>VLOOKUP($B49,'[1]TK KHOILUONG'!$B:$AH,23,0)</f>
        <v>0</v>
      </c>
      <c r="Y49" s="36">
        <f>VLOOKUP($B49,'[1]TK KHOILUONG'!$B:$AH,24,0)</f>
        <v>0</v>
      </c>
      <c r="Z49" s="8">
        <f>VLOOKUP($B49,'[1]TK KHOILUONG'!$B:$AH,25,0)</f>
        <v>0</v>
      </c>
      <c r="AA49" s="8">
        <f>VLOOKUP($B49,'[1]TK KHOILUONG'!$B:$AH,26,0)</f>
        <v>0</v>
      </c>
      <c r="AB49" s="36">
        <f>VLOOKUP($B49,'[1]TK KHOILUONG'!$B:$AH,27,0)</f>
        <v>0</v>
      </c>
      <c r="AC49" s="8">
        <f>VLOOKUP($B49,'[1]TK KHOILUONG'!$B:$AH,28,0)</f>
        <v>0</v>
      </c>
      <c r="AD49" s="8">
        <f>VLOOKUP($B49,'[1]TK KHOILUONG'!$B:$AH,29,0)</f>
        <v>0</v>
      </c>
      <c r="AE49" s="36">
        <f>VLOOKUP($B49,'[1]TK KHOILUONG'!$B:$AH,30,0)</f>
        <v>0</v>
      </c>
      <c r="AF49" s="36">
        <f>VLOOKUP($B49,'[1]TK KHOILUONG'!$B:$AH,31,0)</f>
        <v>0</v>
      </c>
      <c r="AG49" s="36">
        <f>VLOOKUP($B49,'[1]TK KHOILUONG'!$B:$AH,32,0)</f>
        <v>0</v>
      </c>
      <c r="AH49" s="64">
        <f t="shared" si="0"/>
        <v>9.9499999999999993</v>
      </c>
    </row>
    <row r="50" spans="1:34" hidden="1">
      <c r="A50" s="56">
        <f>IF(D50="","",SUBTOTAL(3,$D$4:$D50))</f>
        <v>29</v>
      </c>
      <c r="B50" s="83" t="s">
        <v>326</v>
      </c>
      <c r="C50" s="84" t="s">
        <v>63</v>
      </c>
      <c r="D50" s="85" t="s">
        <v>78</v>
      </c>
      <c r="E50" s="8">
        <f>VLOOKUP($B50,'[1]TK KHOILUONG'!$B:$AH,4,0)</f>
        <v>4</v>
      </c>
      <c r="F50" s="8">
        <f>VLOOKUP($B50,'[1]TK KHOILUONG'!$B:$AH,5,0)</f>
        <v>0</v>
      </c>
      <c r="G50" s="8">
        <f>VLOOKUP($B50,'[1]TK KHOILUONG'!$B:$AH,6,0)</f>
        <v>0</v>
      </c>
      <c r="H50" s="8">
        <f>VLOOKUP($B50,'[1]TK KHOILUONG'!$B:$AH,7,0)</f>
        <v>0</v>
      </c>
      <c r="I50" s="36">
        <f>VLOOKUP($B50,'[1]TK KHOILUONG'!$B:$AH,8,0)</f>
        <v>4</v>
      </c>
      <c r="J50" s="8">
        <f>VLOOKUP($B50,'[1]TK KHOILUONG'!$B:$AH,9,0)</f>
        <v>7.6</v>
      </c>
      <c r="K50" s="8">
        <f>VLOOKUP($B50,'[1]TK KHOILUONG'!$B:$AH,10,0)</f>
        <v>1.2</v>
      </c>
      <c r="L50" s="8">
        <f>VLOOKUP($B50,'[1]TK KHOILUONG'!$B:$AH,11,0)</f>
        <v>0</v>
      </c>
      <c r="M50" s="8">
        <f>VLOOKUP($B50,'[1]TK KHOILUONG'!$B:$AH,12,0)</f>
        <v>0</v>
      </c>
      <c r="N50" s="36">
        <f>VLOOKUP($B50,'[1]TK KHOILUONG'!$B:$AH,13,0)</f>
        <v>8.7999999999999989</v>
      </c>
      <c r="O50" s="8">
        <f>VLOOKUP($B50,'[1]TK KHOILUONG'!$B:$AH,14,0)</f>
        <v>67</v>
      </c>
      <c r="P50" s="8">
        <f>VLOOKUP($B50,'[1]TK KHOILUONG'!$B:$AH,15,0)</f>
        <v>118</v>
      </c>
      <c r="Q50" s="8">
        <f>VLOOKUP($B50,'[1]TK KHOILUONG'!$B:$AH,16,0)</f>
        <v>133</v>
      </c>
      <c r="R50" s="36">
        <f>VLOOKUP($B50,'[1]TK KHOILUONG'!$B:$AH,17,0)</f>
        <v>2.6</v>
      </c>
      <c r="S50" s="8">
        <f>VLOOKUP($B50,'[1]TK KHOILUONG'!$B:$AH,18,0)</f>
        <v>0</v>
      </c>
      <c r="T50" s="8">
        <f>VLOOKUP($B50,'[1]TK KHOILUONG'!$B:$AH,19,0)</f>
        <v>0</v>
      </c>
      <c r="U50" s="8">
        <f>VLOOKUP($B50,'[1]TK KHOILUONG'!$B:$AH,20,0)</f>
        <v>0</v>
      </c>
      <c r="V50" s="36">
        <f>VLOOKUP($B50,'[1]TK KHOILUONG'!$B:$AH,21,0)</f>
        <v>0</v>
      </c>
      <c r="W50" s="8">
        <f>VLOOKUP($B50,'[1]TK KHOILUONG'!$B:$AH,22,0)</f>
        <v>0</v>
      </c>
      <c r="X50" s="8">
        <f>VLOOKUP($B50,'[1]TK KHOILUONG'!$B:$AH,23,0)</f>
        <v>0</v>
      </c>
      <c r="Y50" s="36">
        <f>VLOOKUP($B50,'[1]TK KHOILUONG'!$B:$AH,24,0)</f>
        <v>0</v>
      </c>
      <c r="Z50" s="8">
        <f>VLOOKUP($B50,'[1]TK KHOILUONG'!$B:$AH,25,0)</f>
        <v>0</v>
      </c>
      <c r="AA50" s="8">
        <f>VLOOKUP($B50,'[1]TK KHOILUONG'!$B:$AH,26,0)</f>
        <v>0</v>
      </c>
      <c r="AB50" s="36">
        <f>VLOOKUP($B50,'[1]TK KHOILUONG'!$B:$AH,27,0)</f>
        <v>0</v>
      </c>
      <c r="AC50" s="8">
        <f>VLOOKUP($B50,'[1]TK KHOILUONG'!$B:$AH,28,0)</f>
        <v>0</v>
      </c>
      <c r="AD50" s="8">
        <f>VLOOKUP($B50,'[1]TK KHOILUONG'!$B:$AH,29,0)</f>
        <v>0</v>
      </c>
      <c r="AE50" s="36">
        <f>VLOOKUP($B50,'[1]TK KHOILUONG'!$B:$AH,30,0)</f>
        <v>0</v>
      </c>
      <c r="AF50" s="36">
        <f>VLOOKUP($B50,'[1]TK KHOILUONG'!$B:$AH,31,0)</f>
        <v>0</v>
      </c>
      <c r="AG50" s="36">
        <f>VLOOKUP($B50,'[1]TK KHOILUONG'!$B:$AH,32,0)</f>
        <v>0</v>
      </c>
      <c r="AH50" s="64">
        <f t="shared" si="0"/>
        <v>15.4</v>
      </c>
    </row>
    <row r="51" spans="1:34" hidden="1">
      <c r="A51" s="56">
        <f>IF(D51="","",SUBTOTAL(3,$D$4:$D51))</f>
        <v>29</v>
      </c>
      <c r="B51" s="83" t="s">
        <v>327</v>
      </c>
      <c r="C51" s="84" t="s">
        <v>63</v>
      </c>
      <c r="D51" s="85" t="s">
        <v>69</v>
      </c>
      <c r="E51" s="8">
        <f>VLOOKUP($B51,'[1]TK KHOILUONG'!$B:$AH,4,0)</f>
        <v>0</v>
      </c>
      <c r="F51" s="8">
        <f>VLOOKUP($B51,'[1]TK KHOILUONG'!$B:$AH,5,0)</f>
        <v>0</v>
      </c>
      <c r="G51" s="8">
        <f>VLOOKUP($B51,'[1]TK KHOILUONG'!$B:$AH,6,0)</f>
        <v>0</v>
      </c>
      <c r="H51" s="8">
        <f>VLOOKUP($B51,'[1]TK KHOILUONG'!$B:$AH,7,0)</f>
        <v>0</v>
      </c>
      <c r="I51" s="36">
        <f>VLOOKUP($B51,'[1]TK KHOILUONG'!$B:$AH,8,0)</f>
        <v>0</v>
      </c>
      <c r="J51" s="8">
        <f>VLOOKUP($B51,'[1]TK KHOILUONG'!$B:$AH,9,0)</f>
        <v>4.8</v>
      </c>
      <c r="K51" s="8">
        <f>VLOOKUP($B51,'[1]TK KHOILUONG'!$B:$AH,10,0)</f>
        <v>1.2</v>
      </c>
      <c r="L51" s="8">
        <f>VLOOKUP($B51,'[1]TK KHOILUONG'!$B:$AH,11,0)</f>
        <v>0</v>
      </c>
      <c r="M51" s="8">
        <f>VLOOKUP($B51,'[1]TK KHOILUONG'!$B:$AH,12,0)</f>
        <v>0</v>
      </c>
      <c r="N51" s="36">
        <f>VLOOKUP($B51,'[1]TK KHOILUONG'!$B:$AH,13,0)</f>
        <v>6</v>
      </c>
      <c r="O51" s="8">
        <f>VLOOKUP($B51,'[1]TK KHOILUONG'!$B:$AH,14,0)</f>
        <v>0</v>
      </c>
      <c r="P51" s="8">
        <f>VLOOKUP($B51,'[1]TK KHOILUONG'!$B:$AH,15,0)</f>
        <v>26</v>
      </c>
      <c r="Q51" s="8">
        <f>VLOOKUP($B51,'[1]TK KHOILUONG'!$B:$AH,16,0)</f>
        <v>0</v>
      </c>
      <c r="R51" s="36">
        <f>VLOOKUP($B51,'[1]TK KHOILUONG'!$B:$AH,17,0)</f>
        <v>1.3</v>
      </c>
      <c r="S51" s="8">
        <f>VLOOKUP($B51,'[1]TK KHOILUONG'!$B:$AH,18,0)</f>
        <v>0</v>
      </c>
      <c r="T51" s="8">
        <f>VLOOKUP($B51,'[1]TK KHOILUONG'!$B:$AH,19,0)</f>
        <v>0</v>
      </c>
      <c r="U51" s="8">
        <f>VLOOKUP($B51,'[1]TK KHOILUONG'!$B:$AH,20,0)</f>
        <v>0</v>
      </c>
      <c r="V51" s="36">
        <f>VLOOKUP($B51,'[1]TK KHOILUONG'!$B:$AH,21,0)</f>
        <v>0</v>
      </c>
      <c r="W51" s="8">
        <f>VLOOKUP($B51,'[1]TK KHOILUONG'!$B:$AH,22,0)</f>
        <v>0</v>
      </c>
      <c r="X51" s="8">
        <f>VLOOKUP($B51,'[1]TK KHOILUONG'!$B:$AH,23,0)</f>
        <v>0</v>
      </c>
      <c r="Y51" s="36">
        <f>VLOOKUP($B51,'[1]TK KHOILUONG'!$B:$AH,24,0)</f>
        <v>0</v>
      </c>
      <c r="Z51" s="8">
        <f>VLOOKUP($B51,'[1]TK KHOILUONG'!$B:$AH,25,0)</f>
        <v>0</v>
      </c>
      <c r="AA51" s="8">
        <f>VLOOKUP($B51,'[1]TK KHOILUONG'!$B:$AH,26,0)</f>
        <v>0</v>
      </c>
      <c r="AB51" s="36">
        <f>VLOOKUP($B51,'[1]TK KHOILUONG'!$B:$AH,27,0)</f>
        <v>0</v>
      </c>
      <c r="AC51" s="8">
        <f>VLOOKUP($B51,'[1]TK KHOILUONG'!$B:$AH,28,0)</f>
        <v>0</v>
      </c>
      <c r="AD51" s="8">
        <f>VLOOKUP($B51,'[1]TK KHOILUONG'!$B:$AH,29,0)</f>
        <v>0</v>
      </c>
      <c r="AE51" s="36">
        <f>VLOOKUP($B51,'[1]TK KHOILUONG'!$B:$AH,30,0)</f>
        <v>0</v>
      </c>
      <c r="AF51" s="36">
        <f>VLOOKUP($B51,'[1]TK KHOILUONG'!$B:$AH,31,0)</f>
        <v>0</v>
      </c>
      <c r="AG51" s="36">
        <f>VLOOKUP($B51,'[1]TK KHOILUONG'!$B:$AH,32,0)</f>
        <v>6</v>
      </c>
      <c r="AH51" s="64">
        <f t="shared" si="0"/>
        <v>13.3</v>
      </c>
    </row>
    <row r="52" spans="1:34" hidden="1">
      <c r="A52" s="56">
        <f>IF(D52="","",SUBTOTAL(3,$D$4:$D52))</f>
        <v>29</v>
      </c>
      <c r="B52" s="83" t="s">
        <v>328</v>
      </c>
      <c r="C52" s="84" t="s">
        <v>63</v>
      </c>
      <c r="D52" s="85" t="s">
        <v>70</v>
      </c>
      <c r="E52" s="8">
        <f>VLOOKUP($B52,'[1]TK KHOILUONG'!$B:$AH,4,0)</f>
        <v>4</v>
      </c>
      <c r="F52" s="8">
        <f>VLOOKUP($B52,'[1]TK KHOILUONG'!$B:$AH,5,0)</f>
        <v>0</v>
      </c>
      <c r="G52" s="8">
        <f>VLOOKUP($B52,'[1]TK KHOILUONG'!$B:$AH,6,0)</f>
        <v>0</v>
      </c>
      <c r="H52" s="8">
        <f>VLOOKUP($B52,'[1]TK KHOILUONG'!$B:$AH,7,0)</f>
        <v>0</v>
      </c>
      <c r="I52" s="36">
        <f>VLOOKUP($B52,'[1]TK KHOILUONG'!$B:$AH,8,0)</f>
        <v>4</v>
      </c>
      <c r="J52" s="8">
        <f>VLOOKUP($B52,'[1]TK KHOILUONG'!$B:$AH,9,0)</f>
        <v>7.2</v>
      </c>
      <c r="K52" s="8">
        <f>VLOOKUP($B52,'[1]TK KHOILUONG'!$B:$AH,10,0)</f>
        <v>0</v>
      </c>
      <c r="L52" s="8">
        <f>VLOOKUP($B52,'[1]TK KHOILUONG'!$B:$AH,11,0)</f>
        <v>0</v>
      </c>
      <c r="M52" s="8">
        <f>VLOOKUP($B52,'[1]TK KHOILUONG'!$B:$AH,12,0)</f>
        <v>0</v>
      </c>
      <c r="N52" s="36">
        <f>VLOOKUP($B52,'[1]TK KHOILUONG'!$B:$AH,13,0)</f>
        <v>7.2</v>
      </c>
      <c r="O52" s="8">
        <f>VLOOKUP($B52,'[1]TK KHOILUONG'!$B:$AH,14,0)</f>
        <v>208</v>
      </c>
      <c r="P52" s="8">
        <f>VLOOKUP($B52,'[1]TK KHOILUONG'!$B:$AH,15,0)</f>
        <v>230</v>
      </c>
      <c r="Q52" s="8">
        <f>VLOOKUP($B52,'[1]TK KHOILUONG'!$B:$AH,16,0)</f>
        <v>197</v>
      </c>
      <c r="R52" s="36">
        <f>VLOOKUP($B52,'[1]TK KHOILUONG'!$B:$AH,17,0)</f>
        <v>12.05</v>
      </c>
      <c r="S52" s="8">
        <f>VLOOKUP($B52,'[1]TK KHOILUONG'!$B:$AH,18,0)</f>
        <v>0</v>
      </c>
      <c r="T52" s="8">
        <f>VLOOKUP($B52,'[1]TK KHOILUONG'!$B:$AH,19,0)</f>
        <v>0</v>
      </c>
      <c r="U52" s="8">
        <f>VLOOKUP($B52,'[1]TK KHOILUONG'!$B:$AH,20,0)</f>
        <v>0</v>
      </c>
      <c r="V52" s="36">
        <f>VLOOKUP($B52,'[1]TK KHOILUONG'!$B:$AH,21,0)</f>
        <v>0</v>
      </c>
      <c r="W52" s="8">
        <f>VLOOKUP($B52,'[1]TK KHOILUONG'!$B:$AH,22,0)</f>
        <v>0</v>
      </c>
      <c r="X52" s="8">
        <f>VLOOKUP($B52,'[1]TK KHOILUONG'!$B:$AH,23,0)</f>
        <v>0</v>
      </c>
      <c r="Y52" s="36">
        <f>VLOOKUP($B52,'[1]TK KHOILUONG'!$B:$AH,24,0)</f>
        <v>0</v>
      </c>
      <c r="Z52" s="8">
        <f>VLOOKUP($B52,'[1]TK KHOILUONG'!$B:$AH,25,0)</f>
        <v>0</v>
      </c>
      <c r="AA52" s="8">
        <f>VLOOKUP($B52,'[1]TK KHOILUONG'!$B:$AH,26,0)</f>
        <v>0</v>
      </c>
      <c r="AB52" s="36">
        <f>VLOOKUP($B52,'[1]TK KHOILUONG'!$B:$AH,27,0)</f>
        <v>0</v>
      </c>
      <c r="AC52" s="8">
        <f>VLOOKUP($B52,'[1]TK KHOILUONG'!$B:$AH,28,0)</f>
        <v>0</v>
      </c>
      <c r="AD52" s="8">
        <f>VLOOKUP($B52,'[1]TK KHOILUONG'!$B:$AH,29,0)</f>
        <v>0</v>
      </c>
      <c r="AE52" s="36">
        <f>VLOOKUP($B52,'[1]TK KHOILUONG'!$B:$AH,30,0)</f>
        <v>0</v>
      </c>
      <c r="AF52" s="36">
        <f>VLOOKUP($B52,'[1]TK KHOILUONG'!$B:$AH,31,0)</f>
        <v>0</v>
      </c>
      <c r="AG52" s="36">
        <f>VLOOKUP($B52,'[1]TK KHOILUONG'!$B:$AH,32,0)</f>
        <v>0</v>
      </c>
      <c r="AH52" s="64">
        <f t="shared" si="0"/>
        <v>23.25</v>
      </c>
    </row>
    <row r="53" spans="1:34" hidden="1">
      <c r="A53" s="56">
        <f>IF(D53="","",SUBTOTAL(3,$D$4:$D53))</f>
        <v>29</v>
      </c>
      <c r="B53" s="83" t="s">
        <v>329</v>
      </c>
      <c r="C53" s="84" t="s">
        <v>63</v>
      </c>
      <c r="D53" s="85" t="s">
        <v>545</v>
      </c>
      <c r="E53" s="8">
        <f>VLOOKUP($B53,'[1]TK KHOILUONG'!$B:$AH,4,0)</f>
        <v>0</v>
      </c>
      <c r="F53" s="8">
        <f>VLOOKUP($B53,'[1]TK KHOILUONG'!$B:$AH,5,0)</f>
        <v>0</v>
      </c>
      <c r="G53" s="8">
        <f>VLOOKUP($B53,'[1]TK KHOILUONG'!$B:$AH,6,0)</f>
        <v>0</v>
      </c>
      <c r="H53" s="8">
        <f>VLOOKUP($B53,'[1]TK KHOILUONG'!$B:$AH,7,0)</f>
        <v>0</v>
      </c>
      <c r="I53" s="36">
        <f>VLOOKUP($B53,'[1]TK KHOILUONG'!$B:$AH,8,0)</f>
        <v>0</v>
      </c>
      <c r="J53" s="8">
        <f>VLOOKUP($B53,'[1]TK KHOILUONG'!$B:$AH,9,0)</f>
        <v>0</v>
      </c>
      <c r="K53" s="8">
        <f>VLOOKUP($B53,'[1]TK KHOILUONG'!$B:$AH,10,0)</f>
        <v>0</v>
      </c>
      <c r="L53" s="8">
        <f>VLOOKUP($B53,'[1]TK KHOILUONG'!$B:$AH,11,0)</f>
        <v>0</v>
      </c>
      <c r="M53" s="8">
        <f>VLOOKUP($B53,'[1]TK KHOILUONG'!$B:$AH,12,0)</f>
        <v>0</v>
      </c>
      <c r="N53" s="36">
        <f>VLOOKUP($B53,'[1]TK KHOILUONG'!$B:$AH,13,0)</f>
        <v>0</v>
      </c>
      <c r="O53" s="8">
        <f>VLOOKUP($B53,'[1]TK KHOILUONG'!$B:$AH,14,0)</f>
        <v>131</v>
      </c>
      <c r="P53" s="8">
        <f>VLOOKUP($B53,'[1]TK KHOILUONG'!$B:$AH,15,0)</f>
        <v>70</v>
      </c>
      <c r="Q53" s="8">
        <f>VLOOKUP($B53,'[1]TK KHOILUONG'!$B:$AH,16,0)</f>
        <v>151</v>
      </c>
      <c r="R53" s="36">
        <f>VLOOKUP($B53,'[1]TK KHOILUONG'!$B:$AH,17,0)</f>
        <v>2.5</v>
      </c>
      <c r="S53" s="8">
        <f>VLOOKUP($B53,'[1]TK KHOILUONG'!$B:$AH,18,0)</f>
        <v>0</v>
      </c>
      <c r="T53" s="8">
        <f>VLOOKUP($B53,'[1]TK KHOILUONG'!$B:$AH,19,0)</f>
        <v>0</v>
      </c>
      <c r="U53" s="8">
        <f>VLOOKUP($B53,'[1]TK KHOILUONG'!$B:$AH,20,0)</f>
        <v>0</v>
      </c>
      <c r="V53" s="36">
        <f>VLOOKUP($B53,'[1]TK KHOILUONG'!$B:$AH,21,0)</f>
        <v>0</v>
      </c>
      <c r="W53" s="8">
        <f>VLOOKUP($B53,'[1]TK KHOILUONG'!$B:$AH,22,0)</f>
        <v>0</v>
      </c>
      <c r="X53" s="8">
        <f>VLOOKUP($B53,'[1]TK KHOILUONG'!$B:$AH,23,0)</f>
        <v>0</v>
      </c>
      <c r="Y53" s="36">
        <f>VLOOKUP($B53,'[1]TK KHOILUONG'!$B:$AH,24,0)</f>
        <v>0</v>
      </c>
      <c r="Z53" s="8">
        <f>VLOOKUP($B53,'[1]TK KHOILUONG'!$B:$AH,25,0)</f>
        <v>0</v>
      </c>
      <c r="AA53" s="8">
        <f>VLOOKUP($B53,'[1]TK KHOILUONG'!$B:$AH,26,0)</f>
        <v>0</v>
      </c>
      <c r="AB53" s="36">
        <f>VLOOKUP($B53,'[1]TK KHOILUONG'!$B:$AH,27,0)</f>
        <v>0</v>
      </c>
      <c r="AC53" s="8">
        <f>VLOOKUP($B53,'[1]TK KHOILUONG'!$B:$AH,28,0)</f>
        <v>0</v>
      </c>
      <c r="AD53" s="8">
        <f>VLOOKUP($B53,'[1]TK KHOILUONG'!$B:$AH,29,0)</f>
        <v>0</v>
      </c>
      <c r="AE53" s="36">
        <f>VLOOKUP($B53,'[1]TK KHOILUONG'!$B:$AH,30,0)</f>
        <v>0</v>
      </c>
      <c r="AF53" s="36">
        <f>VLOOKUP($B53,'[1]TK KHOILUONG'!$B:$AH,31,0)</f>
        <v>0</v>
      </c>
      <c r="AG53" s="36">
        <f>VLOOKUP($B53,'[1]TK KHOILUONG'!$B:$AH,32,0)</f>
        <v>0</v>
      </c>
      <c r="AH53" s="64">
        <f t="shared" si="0"/>
        <v>2.5</v>
      </c>
    </row>
    <row r="54" spans="1:34" hidden="1">
      <c r="A54" s="56">
        <f>IF(D54="","",SUBTOTAL(3,$D$4:$D54))</f>
        <v>29</v>
      </c>
      <c r="B54" s="83" t="s">
        <v>330</v>
      </c>
      <c r="C54" s="84" t="s">
        <v>63</v>
      </c>
      <c r="D54" s="85" t="s">
        <v>71</v>
      </c>
      <c r="E54" s="8">
        <f>VLOOKUP($B54,'[1]TK KHOILUONG'!$B:$AH,4,0)</f>
        <v>0</v>
      </c>
      <c r="F54" s="8">
        <f>VLOOKUP($B54,'[1]TK KHOILUONG'!$B:$AH,5,0)</f>
        <v>0</v>
      </c>
      <c r="G54" s="8">
        <f>VLOOKUP($B54,'[1]TK KHOILUONG'!$B:$AH,6,0)</f>
        <v>0</v>
      </c>
      <c r="H54" s="8">
        <f>VLOOKUP($B54,'[1]TK KHOILUONG'!$B:$AH,7,0)</f>
        <v>0</v>
      </c>
      <c r="I54" s="36">
        <f>VLOOKUP($B54,'[1]TK KHOILUONG'!$B:$AH,8,0)</f>
        <v>0</v>
      </c>
      <c r="J54" s="8">
        <f>VLOOKUP($B54,'[1]TK KHOILUONG'!$B:$AH,9,0)</f>
        <v>15.199999999999998</v>
      </c>
      <c r="K54" s="8">
        <f>VLOOKUP($B54,'[1]TK KHOILUONG'!$B:$AH,10,0)</f>
        <v>0</v>
      </c>
      <c r="L54" s="8">
        <f>VLOOKUP($B54,'[1]TK KHOILUONG'!$B:$AH,11,0)</f>
        <v>0</v>
      </c>
      <c r="M54" s="8">
        <f>VLOOKUP($B54,'[1]TK KHOILUONG'!$B:$AH,12,0)</f>
        <v>0</v>
      </c>
      <c r="N54" s="36">
        <f>VLOOKUP($B54,'[1]TK KHOILUONG'!$B:$AH,13,0)</f>
        <v>15.199999999999998</v>
      </c>
      <c r="O54" s="8">
        <f>VLOOKUP($B54,'[1]TK KHOILUONG'!$B:$AH,14,0)</f>
        <v>75</v>
      </c>
      <c r="P54" s="8">
        <f>VLOOKUP($B54,'[1]TK KHOILUONG'!$B:$AH,15,0)</f>
        <v>179</v>
      </c>
      <c r="Q54" s="8">
        <f>VLOOKUP($B54,'[1]TK KHOILUONG'!$B:$AH,16,0)</f>
        <v>89</v>
      </c>
      <c r="R54" s="36">
        <f>VLOOKUP($B54,'[1]TK KHOILUONG'!$B:$AH,17,0)</f>
        <v>8.25</v>
      </c>
      <c r="S54" s="8">
        <f>VLOOKUP($B54,'[1]TK KHOILUONG'!$B:$AH,18,0)</f>
        <v>0</v>
      </c>
      <c r="T54" s="8">
        <f>VLOOKUP($B54,'[1]TK KHOILUONG'!$B:$AH,19,0)</f>
        <v>0</v>
      </c>
      <c r="U54" s="8">
        <f>VLOOKUP($B54,'[1]TK KHOILUONG'!$B:$AH,20,0)</f>
        <v>0</v>
      </c>
      <c r="V54" s="36">
        <f>VLOOKUP($B54,'[1]TK KHOILUONG'!$B:$AH,21,0)</f>
        <v>0</v>
      </c>
      <c r="W54" s="8">
        <f>VLOOKUP($B54,'[1]TK KHOILUONG'!$B:$AH,22,0)</f>
        <v>0</v>
      </c>
      <c r="X54" s="8">
        <f>VLOOKUP($B54,'[1]TK KHOILUONG'!$B:$AH,23,0)</f>
        <v>0</v>
      </c>
      <c r="Y54" s="36">
        <f>VLOOKUP($B54,'[1]TK KHOILUONG'!$B:$AH,24,0)</f>
        <v>0</v>
      </c>
      <c r="Z54" s="8">
        <f>VLOOKUP($B54,'[1]TK KHOILUONG'!$B:$AH,25,0)</f>
        <v>0</v>
      </c>
      <c r="AA54" s="8">
        <f>VLOOKUP($B54,'[1]TK KHOILUONG'!$B:$AH,26,0)</f>
        <v>0</v>
      </c>
      <c r="AB54" s="36">
        <f>VLOOKUP($B54,'[1]TK KHOILUONG'!$B:$AH,27,0)</f>
        <v>0</v>
      </c>
      <c r="AC54" s="8">
        <f>VLOOKUP($B54,'[1]TK KHOILUONG'!$B:$AH,28,0)</f>
        <v>0</v>
      </c>
      <c r="AD54" s="8">
        <f>VLOOKUP($B54,'[1]TK KHOILUONG'!$B:$AH,29,0)</f>
        <v>0</v>
      </c>
      <c r="AE54" s="36">
        <f>VLOOKUP($B54,'[1]TK KHOILUONG'!$B:$AH,30,0)</f>
        <v>0</v>
      </c>
      <c r="AF54" s="36">
        <f>VLOOKUP($B54,'[1]TK KHOILUONG'!$B:$AH,31,0)</f>
        <v>0</v>
      </c>
      <c r="AG54" s="36">
        <f>VLOOKUP($B54,'[1]TK KHOILUONG'!$B:$AH,32,0)</f>
        <v>0</v>
      </c>
      <c r="AH54" s="64">
        <f t="shared" si="0"/>
        <v>23.45</v>
      </c>
    </row>
    <row r="55" spans="1:34" hidden="1">
      <c r="A55" s="56">
        <f>IF(D55="","",SUBTOTAL(3,$D$4:$D55))</f>
        <v>29</v>
      </c>
      <c r="B55" s="83" t="s">
        <v>331</v>
      </c>
      <c r="C55" s="84" t="s">
        <v>63</v>
      </c>
      <c r="D55" s="85" t="s">
        <v>91</v>
      </c>
      <c r="E55" s="8">
        <f>VLOOKUP($B55,'[1]TK KHOILUONG'!$B:$AH,4,0)</f>
        <v>0</v>
      </c>
      <c r="F55" s="8">
        <f>VLOOKUP($B55,'[1]TK KHOILUONG'!$B:$AH,5,0)</f>
        <v>0</v>
      </c>
      <c r="G55" s="8">
        <f>VLOOKUP($B55,'[1]TK KHOILUONG'!$B:$AH,6,0)</f>
        <v>0</v>
      </c>
      <c r="H55" s="8">
        <f>VLOOKUP($B55,'[1]TK KHOILUONG'!$B:$AH,7,0)</f>
        <v>0</v>
      </c>
      <c r="I55" s="36">
        <f>VLOOKUP($B55,'[1]TK KHOILUONG'!$B:$AH,8,0)</f>
        <v>0</v>
      </c>
      <c r="J55" s="8">
        <f>VLOOKUP($B55,'[1]TK KHOILUONG'!$B:$AH,9,0)</f>
        <v>1.2</v>
      </c>
      <c r="K55" s="8">
        <f>VLOOKUP($B55,'[1]TK KHOILUONG'!$B:$AH,10,0)</f>
        <v>1.2</v>
      </c>
      <c r="L55" s="8">
        <f>VLOOKUP($B55,'[1]TK KHOILUONG'!$B:$AH,11,0)</f>
        <v>0</v>
      </c>
      <c r="M55" s="8">
        <f>VLOOKUP($B55,'[1]TK KHOILUONG'!$B:$AH,12,0)</f>
        <v>0</v>
      </c>
      <c r="N55" s="36">
        <f>VLOOKUP($B55,'[1]TK KHOILUONG'!$B:$AH,13,0)</f>
        <v>2.4</v>
      </c>
      <c r="O55" s="8">
        <f>VLOOKUP($B55,'[1]TK KHOILUONG'!$B:$AH,14,0)</f>
        <v>141</v>
      </c>
      <c r="P55" s="8">
        <f>VLOOKUP($B55,'[1]TK KHOILUONG'!$B:$AH,15,0)</f>
        <v>144</v>
      </c>
      <c r="Q55" s="8">
        <f>VLOOKUP($B55,'[1]TK KHOILUONG'!$B:$AH,16,0)</f>
        <v>160</v>
      </c>
      <c r="R55" s="36">
        <f>VLOOKUP($B55,'[1]TK KHOILUONG'!$B:$AH,17,0)</f>
        <v>6.25</v>
      </c>
      <c r="S55" s="8">
        <f>VLOOKUP($B55,'[1]TK KHOILUONG'!$B:$AH,18,0)</f>
        <v>0</v>
      </c>
      <c r="T55" s="8">
        <f>VLOOKUP($B55,'[1]TK KHOILUONG'!$B:$AH,19,0)</f>
        <v>0</v>
      </c>
      <c r="U55" s="8">
        <f>VLOOKUP($B55,'[1]TK KHOILUONG'!$B:$AH,20,0)</f>
        <v>0</v>
      </c>
      <c r="V55" s="36">
        <f>VLOOKUP($B55,'[1]TK KHOILUONG'!$B:$AH,21,0)</f>
        <v>0</v>
      </c>
      <c r="W55" s="8">
        <f>VLOOKUP($B55,'[1]TK KHOILUONG'!$B:$AH,22,0)</f>
        <v>0</v>
      </c>
      <c r="X55" s="8">
        <f>VLOOKUP($B55,'[1]TK KHOILUONG'!$B:$AH,23,0)</f>
        <v>0</v>
      </c>
      <c r="Y55" s="36">
        <f>VLOOKUP($B55,'[1]TK KHOILUONG'!$B:$AH,24,0)</f>
        <v>0</v>
      </c>
      <c r="Z55" s="8">
        <f>VLOOKUP($B55,'[1]TK KHOILUONG'!$B:$AH,25,0)</f>
        <v>0</v>
      </c>
      <c r="AA55" s="8">
        <f>VLOOKUP($B55,'[1]TK KHOILUONG'!$B:$AH,26,0)</f>
        <v>0</v>
      </c>
      <c r="AB55" s="36">
        <f>VLOOKUP($B55,'[1]TK KHOILUONG'!$B:$AH,27,0)</f>
        <v>0</v>
      </c>
      <c r="AC55" s="8">
        <f>VLOOKUP($B55,'[1]TK KHOILUONG'!$B:$AH,28,0)</f>
        <v>0</v>
      </c>
      <c r="AD55" s="8">
        <f>VLOOKUP($B55,'[1]TK KHOILUONG'!$B:$AH,29,0)</f>
        <v>0</v>
      </c>
      <c r="AE55" s="36">
        <f>VLOOKUP($B55,'[1]TK KHOILUONG'!$B:$AH,30,0)</f>
        <v>0</v>
      </c>
      <c r="AF55" s="36">
        <f>VLOOKUP($B55,'[1]TK KHOILUONG'!$B:$AH,31,0)</f>
        <v>0</v>
      </c>
      <c r="AG55" s="36">
        <f>VLOOKUP($B55,'[1]TK KHOILUONG'!$B:$AH,32,0)</f>
        <v>0</v>
      </c>
      <c r="AH55" s="64">
        <f t="shared" si="0"/>
        <v>8.65</v>
      </c>
    </row>
    <row r="56" spans="1:34" hidden="1">
      <c r="A56" s="56">
        <f>IF(D56="","",SUBTOTAL(3,$D$4:$D56))</f>
        <v>29</v>
      </c>
      <c r="B56" s="83" t="s">
        <v>332</v>
      </c>
      <c r="C56" s="84" t="s">
        <v>63</v>
      </c>
      <c r="D56" s="85" t="s">
        <v>93</v>
      </c>
      <c r="E56" s="8">
        <f>VLOOKUP($B56,'[1]TK KHOILUONG'!$B:$AH,4,0)</f>
        <v>6</v>
      </c>
      <c r="F56" s="8">
        <f>VLOOKUP($B56,'[1]TK KHOILUONG'!$B:$AH,5,0)</f>
        <v>0</v>
      </c>
      <c r="G56" s="8">
        <f>VLOOKUP($B56,'[1]TK KHOILUONG'!$B:$AH,6,0)</f>
        <v>0</v>
      </c>
      <c r="H56" s="8">
        <f>VLOOKUP($B56,'[1]TK KHOILUONG'!$B:$AH,7,0)</f>
        <v>0</v>
      </c>
      <c r="I56" s="36">
        <f>VLOOKUP($B56,'[1]TK KHOILUONG'!$B:$AH,8,0)</f>
        <v>6</v>
      </c>
      <c r="J56" s="8">
        <f>VLOOKUP($B56,'[1]TK KHOILUONG'!$B:$AH,9,0)</f>
        <v>2.4</v>
      </c>
      <c r="K56" s="8">
        <f>VLOOKUP($B56,'[1]TK KHOILUONG'!$B:$AH,10,0)</f>
        <v>8.4</v>
      </c>
      <c r="L56" s="8">
        <f>VLOOKUP($B56,'[1]TK KHOILUONG'!$B:$AH,11,0)</f>
        <v>0</v>
      </c>
      <c r="M56" s="8">
        <f>VLOOKUP($B56,'[1]TK KHOILUONG'!$B:$AH,12,0)</f>
        <v>0</v>
      </c>
      <c r="N56" s="36">
        <f>VLOOKUP($B56,'[1]TK KHOILUONG'!$B:$AH,13,0)</f>
        <v>10.8</v>
      </c>
      <c r="O56" s="8">
        <f>VLOOKUP($B56,'[1]TK KHOILUONG'!$B:$AH,14,0)</f>
        <v>331</v>
      </c>
      <c r="P56" s="8">
        <f>VLOOKUP($B56,'[1]TK KHOILUONG'!$B:$AH,15,0)</f>
        <v>184</v>
      </c>
      <c r="Q56" s="8">
        <f>VLOOKUP($B56,'[1]TK KHOILUONG'!$B:$AH,16,0)</f>
        <v>330</v>
      </c>
      <c r="R56" s="36">
        <f>VLOOKUP($B56,'[1]TK KHOILUONG'!$B:$AH,17,0)</f>
        <v>9.25</v>
      </c>
      <c r="S56" s="8">
        <f>VLOOKUP($B56,'[1]TK KHOILUONG'!$B:$AH,18,0)</f>
        <v>0</v>
      </c>
      <c r="T56" s="8">
        <f>VLOOKUP($B56,'[1]TK KHOILUONG'!$B:$AH,19,0)</f>
        <v>0</v>
      </c>
      <c r="U56" s="8">
        <f>VLOOKUP($B56,'[1]TK KHOILUONG'!$B:$AH,20,0)</f>
        <v>0</v>
      </c>
      <c r="V56" s="36">
        <f>VLOOKUP($B56,'[1]TK KHOILUONG'!$B:$AH,21,0)</f>
        <v>0</v>
      </c>
      <c r="W56" s="8">
        <f>VLOOKUP($B56,'[1]TK KHOILUONG'!$B:$AH,22,0)</f>
        <v>0</v>
      </c>
      <c r="X56" s="8">
        <f>VLOOKUP($B56,'[1]TK KHOILUONG'!$B:$AH,23,0)</f>
        <v>0</v>
      </c>
      <c r="Y56" s="36">
        <f>VLOOKUP($B56,'[1]TK KHOILUONG'!$B:$AH,24,0)</f>
        <v>0</v>
      </c>
      <c r="Z56" s="8">
        <f>VLOOKUP($B56,'[1]TK KHOILUONG'!$B:$AH,25,0)</f>
        <v>0</v>
      </c>
      <c r="AA56" s="8">
        <f>VLOOKUP($B56,'[1]TK KHOILUONG'!$B:$AH,26,0)</f>
        <v>0</v>
      </c>
      <c r="AB56" s="36">
        <f>VLOOKUP($B56,'[1]TK KHOILUONG'!$B:$AH,27,0)</f>
        <v>0</v>
      </c>
      <c r="AC56" s="8">
        <f>VLOOKUP($B56,'[1]TK KHOILUONG'!$B:$AH,28,0)</f>
        <v>0</v>
      </c>
      <c r="AD56" s="8">
        <f>VLOOKUP($B56,'[1]TK KHOILUONG'!$B:$AH,29,0)</f>
        <v>0</v>
      </c>
      <c r="AE56" s="36">
        <f>VLOOKUP($B56,'[1]TK KHOILUONG'!$B:$AH,30,0)</f>
        <v>0</v>
      </c>
      <c r="AF56" s="36">
        <f>VLOOKUP($B56,'[1]TK KHOILUONG'!$B:$AH,31,0)</f>
        <v>1.2</v>
      </c>
      <c r="AG56" s="36">
        <f>VLOOKUP($B56,'[1]TK KHOILUONG'!$B:$AH,32,0)</f>
        <v>0</v>
      </c>
      <c r="AH56" s="64">
        <f t="shared" si="0"/>
        <v>27.25</v>
      </c>
    </row>
    <row r="57" spans="1:34" hidden="1">
      <c r="A57" s="56">
        <f>IF(D57="","",SUBTOTAL(3,$D$4:$D57))</f>
        <v>29</v>
      </c>
      <c r="B57" s="83" t="s">
        <v>333</v>
      </c>
      <c r="C57" s="84" t="s">
        <v>63</v>
      </c>
      <c r="D57" s="85" t="s">
        <v>82</v>
      </c>
      <c r="E57" s="8">
        <f>VLOOKUP($B57,'[1]TK KHOILUONG'!$B:$AH,4,0)</f>
        <v>2</v>
      </c>
      <c r="F57" s="8">
        <f>VLOOKUP($B57,'[1]TK KHOILUONG'!$B:$AH,5,0)</f>
        <v>0</v>
      </c>
      <c r="G57" s="8">
        <f>VLOOKUP($B57,'[1]TK KHOILUONG'!$B:$AH,6,0)</f>
        <v>0</v>
      </c>
      <c r="H57" s="8">
        <f>VLOOKUP($B57,'[1]TK KHOILUONG'!$B:$AH,7,0)</f>
        <v>0</v>
      </c>
      <c r="I57" s="36">
        <f>VLOOKUP($B57,'[1]TK KHOILUONG'!$B:$AH,8,0)</f>
        <v>2</v>
      </c>
      <c r="J57" s="8">
        <f>VLOOKUP($B57,'[1]TK KHOILUONG'!$B:$AH,9,0)</f>
        <v>11.2</v>
      </c>
      <c r="K57" s="8">
        <f>VLOOKUP($B57,'[1]TK KHOILUONG'!$B:$AH,10,0)</f>
        <v>0</v>
      </c>
      <c r="L57" s="8">
        <f>VLOOKUP($B57,'[1]TK KHOILUONG'!$B:$AH,11,0)</f>
        <v>0</v>
      </c>
      <c r="M57" s="8">
        <f>VLOOKUP($B57,'[1]TK KHOILUONG'!$B:$AH,12,0)</f>
        <v>0</v>
      </c>
      <c r="N57" s="36">
        <f>VLOOKUP($B57,'[1]TK KHOILUONG'!$B:$AH,13,0)</f>
        <v>11.2</v>
      </c>
      <c r="O57" s="8">
        <f>VLOOKUP($B57,'[1]TK KHOILUONG'!$B:$AH,14,0)</f>
        <v>26</v>
      </c>
      <c r="P57" s="8">
        <f>VLOOKUP($B57,'[1]TK KHOILUONG'!$B:$AH,15,0)</f>
        <v>80</v>
      </c>
      <c r="Q57" s="8">
        <f>VLOOKUP($B57,'[1]TK KHOILUONG'!$B:$AH,16,0)</f>
        <v>26</v>
      </c>
      <c r="R57" s="36">
        <f>VLOOKUP($B57,'[1]TK KHOILUONG'!$B:$AH,17,0)</f>
        <v>4</v>
      </c>
      <c r="S57" s="8">
        <f>VLOOKUP($B57,'[1]TK KHOILUONG'!$B:$AH,18,0)</f>
        <v>0</v>
      </c>
      <c r="T57" s="8">
        <f>VLOOKUP($B57,'[1]TK KHOILUONG'!$B:$AH,19,0)</f>
        <v>0</v>
      </c>
      <c r="U57" s="8">
        <f>VLOOKUP($B57,'[1]TK KHOILUONG'!$B:$AH,20,0)</f>
        <v>0</v>
      </c>
      <c r="V57" s="36">
        <f>VLOOKUP($B57,'[1]TK KHOILUONG'!$B:$AH,21,0)</f>
        <v>0</v>
      </c>
      <c r="W57" s="8">
        <f>VLOOKUP($B57,'[1]TK KHOILUONG'!$B:$AH,22,0)</f>
        <v>0</v>
      </c>
      <c r="X57" s="8">
        <f>VLOOKUP($B57,'[1]TK KHOILUONG'!$B:$AH,23,0)</f>
        <v>0</v>
      </c>
      <c r="Y57" s="36">
        <f>VLOOKUP($B57,'[1]TK KHOILUONG'!$B:$AH,24,0)</f>
        <v>0</v>
      </c>
      <c r="Z57" s="8">
        <f>VLOOKUP($B57,'[1]TK KHOILUONG'!$B:$AH,25,0)</f>
        <v>0</v>
      </c>
      <c r="AA57" s="8">
        <f>VLOOKUP($B57,'[1]TK KHOILUONG'!$B:$AH,26,0)</f>
        <v>0</v>
      </c>
      <c r="AB57" s="36">
        <f>VLOOKUP($B57,'[1]TK KHOILUONG'!$B:$AH,27,0)</f>
        <v>0</v>
      </c>
      <c r="AC57" s="8">
        <f>VLOOKUP($B57,'[1]TK KHOILUONG'!$B:$AH,28,0)</f>
        <v>0</v>
      </c>
      <c r="AD57" s="8">
        <f>VLOOKUP($B57,'[1]TK KHOILUONG'!$B:$AH,29,0)</f>
        <v>0</v>
      </c>
      <c r="AE57" s="36">
        <f>VLOOKUP($B57,'[1]TK KHOILUONG'!$B:$AH,30,0)</f>
        <v>0</v>
      </c>
      <c r="AF57" s="36">
        <f>VLOOKUP($B57,'[1]TK KHOILUONG'!$B:$AH,31,0)</f>
        <v>0</v>
      </c>
      <c r="AG57" s="36">
        <f>VLOOKUP($B57,'[1]TK KHOILUONG'!$B:$AH,32,0)</f>
        <v>0</v>
      </c>
      <c r="AH57" s="64">
        <f t="shared" si="0"/>
        <v>17.2</v>
      </c>
    </row>
    <row r="58" spans="1:34" hidden="1">
      <c r="A58" s="56">
        <f>IF(D58="","",SUBTOTAL(3,$D$4:$D58))</f>
        <v>29</v>
      </c>
      <c r="B58" s="83" t="s">
        <v>334</v>
      </c>
      <c r="C58" s="84" t="s">
        <v>63</v>
      </c>
      <c r="D58" s="85" t="s">
        <v>72</v>
      </c>
      <c r="E58" s="8">
        <f>VLOOKUP($B58,'[1]TK KHOILUONG'!$B:$AH,4,0)</f>
        <v>4</v>
      </c>
      <c r="F58" s="8">
        <f>VLOOKUP($B58,'[1]TK KHOILUONG'!$B:$AH,5,0)</f>
        <v>0</v>
      </c>
      <c r="G58" s="8">
        <f>VLOOKUP($B58,'[1]TK KHOILUONG'!$B:$AH,6,0)</f>
        <v>0</v>
      </c>
      <c r="H58" s="8">
        <f>VLOOKUP($B58,'[1]TK KHOILUONG'!$B:$AH,7,0)</f>
        <v>0</v>
      </c>
      <c r="I58" s="36">
        <f>VLOOKUP($B58,'[1]TK KHOILUONG'!$B:$AH,8,0)</f>
        <v>4</v>
      </c>
      <c r="J58" s="8">
        <f>VLOOKUP($B58,'[1]TK KHOILUONG'!$B:$AH,9,0)</f>
        <v>2.4</v>
      </c>
      <c r="K58" s="8">
        <f>VLOOKUP($B58,'[1]TK KHOILUONG'!$B:$AH,10,0)</f>
        <v>1.2</v>
      </c>
      <c r="L58" s="8">
        <f>VLOOKUP($B58,'[1]TK KHOILUONG'!$B:$AH,11,0)</f>
        <v>0</v>
      </c>
      <c r="M58" s="8">
        <f>VLOOKUP($B58,'[1]TK KHOILUONG'!$B:$AH,12,0)</f>
        <v>0</v>
      </c>
      <c r="N58" s="36">
        <f>VLOOKUP($B58,'[1]TK KHOILUONG'!$B:$AH,13,0)</f>
        <v>3.5999999999999996</v>
      </c>
      <c r="O58" s="8">
        <f>VLOOKUP($B58,'[1]TK KHOILUONG'!$B:$AH,14,0)</f>
        <v>204</v>
      </c>
      <c r="P58" s="8">
        <f>VLOOKUP($B58,'[1]TK KHOILUONG'!$B:$AH,15,0)</f>
        <v>101</v>
      </c>
      <c r="Q58" s="8">
        <f>VLOOKUP($B58,'[1]TK KHOILUONG'!$B:$AH,16,0)</f>
        <v>183</v>
      </c>
      <c r="R58" s="36">
        <f>VLOOKUP($B58,'[1]TK KHOILUONG'!$B:$AH,17,0)</f>
        <v>6.1</v>
      </c>
      <c r="S58" s="8">
        <f>VLOOKUP($B58,'[1]TK KHOILUONG'!$B:$AH,18,0)</f>
        <v>0</v>
      </c>
      <c r="T58" s="8">
        <f>VLOOKUP($B58,'[1]TK KHOILUONG'!$B:$AH,19,0)</f>
        <v>0</v>
      </c>
      <c r="U58" s="8">
        <f>VLOOKUP($B58,'[1]TK KHOILUONG'!$B:$AH,20,0)</f>
        <v>0</v>
      </c>
      <c r="V58" s="36">
        <f>VLOOKUP($B58,'[1]TK KHOILUONG'!$B:$AH,21,0)</f>
        <v>0</v>
      </c>
      <c r="W58" s="8">
        <f>VLOOKUP($B58,'[1]TK KHOILUONG'!$B:$AH,22,0)</f>
        <v>0</v>
      </c>
      <c r="X58" s="8">
        <f>VLOOKUP($B58,'[1]TK KHOILUONG'!$B:$AH,23,0)</f>
        <v>0</v>
      </c>
      <c r="Y58" s="36">
        <f>VLOOKUP($B58,'[1]TK KHOILUONG'!$B:$AH,24,0)</f>
        <v>0</v>
      </c>
      <c r="Z58" s="8">
        <f>VLOOKUP($B58,'[1]TK KHOILUONG'!$B:$AH,25,0)</f>
        <v>0</v>
      </c>
      <c r="AA58" s="8">
        <f>VLOOKUP($B58,'[1]TK KHOILUONG'!$B:$AH,26,0)</f>
        <v>0</v>
      </c>
      <c r="AB58" s="36">
        <f>VLOOKUP($B58,'[1]TK KHOILUONG'!$B:$AH,27,0)</f>
        <v>0</v>
      </c>
      <c r="AC58" s="8">
        <f>VLOOKUP($B58,'[1]TK KHOILUONG'!$B:$AH,28,0)</f>
        <v>0</v>
      </c>
      <c r="AD58" s="8">
        <f>VLOOKUP($B58,'[1]TK KHOILUONG'!$B:$AH,29,0)</f>
        <v>0</v>
      </c>
      <c r="AE58" s="36">
        <f>VLOOKUP($B58,'[1]TK KHOILUONG'!$B:$AH,30,0)</f>
        <v>0</v>
      </c>
      <c r="AF58" s="36">
        <f>VLOOKUP($B58,'[1]TK KHOILUONG'!$B:$AH,31,0)</f>
        <v>1.2</v>
      </c>
      <c r="AG58" s="36">
        <f>VLOOKUP($B58,'[1]TK KHOILUONG'!$B:$AH,32,0)</f>
        <v>0</v>
      </c>
      <c r="AH58" s="64">
        <f t="shared" si="0"/>
        <v>14.9</v>
      </c>
    </row>
    <row r="59" spans="1:34" hidden="1">
      <c r="A59" s="56">
        <f>IF(D59="","",SUBTOTAL(3,$D$4:$D59))</f>
        <v>29</v>
      </c>
      <c r="B59" s="90" t="s">
        <v>560</v>
      </c>
      <c r="C59" s="91" t="s">
        <v>63</v>
      </c>
      <c r="D59" s="92" t="s">
        <v>92</v>
      </c>
      <c r="E59" s="8">
        <f>VLOOKUP($B59,'[1]TK KHOILUONG'!$B:$AH,4,0)</f>
        <v>0</v>
      </c>
      <c r="F59" s="8">
        <f>VLOOKUP($B59,'[1]TK KHOILUONG'!$B:$AH,5,0)</f>
        <v>0</v>
      </c>
      <c r="G59" s="8">
        <f>VLOOKUP($B59,'[1]TK KHOILUONG'!$B:$AH,6,0)</f>
        <v>0</v>
      </c>
      <c r="H59" s="8">
        <f>VLOOKUP($B59,'[1]TK KHOILUONG'!$B:$AH,7,0)</f>
        <v>0</v>
      </c>
      <c r="I59" s="36">
        <f>VLOOKUP($B59,'[1]TK KHOILUONG'!$B:$AH,8,0)</f>
        <v>0</v>
      </c>
      <c r="J59" s="8">
        <f>VLOOKUP($B59,'[1]TK KHOILUONG'!$B:$AH,9,0)</f>
        <v>0</v>
      </c>
      <c r="K59" s="8">
        <f>VLOOKUP($B59,'[1]TK KHOILUONG'!$B:$AH,10,0)</f>
        <v>0</v>
      </c>
      <c r="L59" s="8">
        <f>VLOOKUP($B59,'[1]TK KHOILUONG'!$B:$AH,11,0)</f>
        <v>0</v>
      </c>
      <c r="M59" s="8">
        <f>VLOOKUP($B59,'[1]TK KHOILUONG'!$B:$AH,12,0)</f>
        <v>0</v>
      </c>
      <c r="N59" s="36">
        <f>VLOOKUP($B59,'[1]TK KHOILUONG'!$B:$AH,13,0)</f>
        <v>0</v>
      </c>
      <c r="O59" s="8">
        <f>VLOOKUP($B59,'[1]TK KHOILUONG'!$B:$AH,14,0)</f>
        <v>67</v>
      </c>
      <c r="P59" s="8">
        <f>VLOOKUP($B59,'[1]TK KHOILUONG'!$B:$AH,15,0)</f>
        <v>80</v>
      </c>
      <c r="Q59" s="8">
        <f>VLOOKUP($B59,'[1]TK KHOILUONG'!$B:$AH,16,0)</f>
        <v>67</v>
      </c>
      <c r="R59" s="36">
        <f>VLOOKUP($B59,'[1]TK KHOILUONG'!$B:$AH,17,0)</f>
        <v>4</v>
      </c>
      <c r="S59" s="8">
        <f>VLOOKUP($B59,'[1]TK KHOILUONG'!$B:$AH,18,0)</f>
        <v>0</v>
      </c>
      <c r="T59" s="8">
        <f>VLOOKUP($B59,'[1]TK KHOILUONG'!$B:$AH,19,0)</f>
        <v>0</v>
      </c>
      <c r="U59" s="8">
        <f>VLOOKUP($B59,'[1]TK KHOILUONG'!$B:$AH,20,0)</f>
        <v>0</v>
      </c>
      <c r="V59" s="36">
        <f>VLOOKUP($B59,'[1]TK KHOILUONG'!$B:$AH,21,0)</f>
        <v>0</v>
      </c>
      <c r="W59" s="8">
        <f>VLOOKUP($B59,'[1]TK KHOILUONG'!$B:$AH,22,0)</f>
        <v>0</v>
      </c>
      <c r="X59" s="8">
        <f>VLOOKUP($B59,'[1]TK KHOILUONG'!$B:$AH,23,0)</f>
        <v>0</v>
      </c>
      <c r="Y59" s="36">
        <f>VLOOKUP($B59,'[1]TK KHOILUONG'!$B:$AH,24,0)</f>
        <v>0</v>
      </c>
      <c r="Z59" s="8">
        <f>VLOOKUP($B59,'[1]TK KHOILUONG'!$B:$AH,25,0)</f>
        <v>0</v>
      </c>
      <c r="AA59" s="8">
        <f>VLOOKUP($B59,'[1]TK KHOILUONG'!$B:$AH,26,0)</f>
        <v>0</v>
      </c>
      <c r="AB59" s="36">
        <f>VLOOKUP($B59,'[1]TK KHOILUONG'!$B:$AH,27,0)</f>
        <v>0</v>
      </c>
      <c r="AC59" s="8">
        <f>VLOOKUP($B59,'[1]TK KHOILUONG'!$B:$AH,28,0)</f>
        <v>0</v>
      </c>
      <c r="AD59" s="8">
        <f>VLOOKUP($B59,'[1]TK KHOILUONG'!$B:$AH,29,0)</f>
        <v>0</v>
      </c>
      <c r="AE59" s="36">
        <f>VLOOKUP($B59,'[1]TK KHOILUONG'!$B:$AH,30,0)</f>
        <v>0</v>
      </c>
      <c r="AF59" s="36">
        <f>VLOOKUP($B59,'[1]TK KHOILUONG'!$B:$AH,31,0)</f>
        <v>0</v>
      </c>
      <c r="AG59" s="36">
        <f>VLOOKUP($B59,'[1]TK KHOILUONG'!$B:$AH,32,0)</f>
        <v>0</v>
      </c>
      <c r="AH59" s="64">
        <f t="shared" si="0"/>
        <v>4</v>
      </c>
    </row>
    <row r="60" spans="1:34" hidden="1">
      <c r="A60" s="56">
        <f>IF(D60="","",SUBTOTAL(3,$D$4:$D60))</f>
        <v>29</v>
      </c>
      <c r="B60" s="83" t="s">
        <v>335</v>
      </c>
      <c r="C60" s="84" t="s">
        <v>63</v>
      </c>
      <c r="D60" s="85" t="s">
        <v>83</v>
      </c>
      <c r="E60" s="8">
        <f>VLOOKUP($B60,'[1]TK KHOILUONG'!$B:$AH,4,0)</f>
        <v>8</v>
      </c>
      <c r="F60" s="8">
        <f>VLOOKUP($B60,'[1]TK KHOILUONG'!$B:$AH,5,0)</f>
        <v>0</v>
      </c>
      <c r="G60" s="8">
        <f>VLOOKUP($B60,'[1]TK KHOILUONG'!$B:$AH,6,0)</f>
        <v>0</v>
      </c>
      <c r="H60" s="8">
        <f>VLOOKUP($B60,'[1]TK KHOILUONG'!$B:$AH,7,0)</f>
        <v>0</v>
      </c>
      <c r="I60" s="36">
        <f>VLOOKUP($B60,'[1]TK KHOILUONG'!$B:$AH,8,0)</f>
        <v>8</v>
      </c>
      <c r="J60" s="8">
        <f>VLOOKUP($B60,'[1]TK KHOILUONG'!$B:$AH,9,0)</f>
        <v>2.4</v>
      </c>
      <c r="K60" s="8">
        <f>VLOOKUP($B60,'[1]TK KHOILUONG'!$B:$AH,10,0)</f>
        <v>1.2</v>
      </c>
      <c r="L60" s="8">
        <f>VLOOKUP($B60,'[1]TK KHOILUONG'!$B:$AH,11,0)</f>
        <v>0</v>
      </c>
      <c r="M60" s="8">
        <f>VLOOKUP($B60,'[1]TK KHOILUONG'!$B:$AH,12,0)</f>
        <v>0</v>
      </c>
      <c r="N60" s="36">
        <f>VLOOKUP($B60,'[1]TK KHOILUONG'!$B:$AH,13,0)</f>
        <v>3.5999999999999996</v>
      </c>
      <c r="O60" s="8">
        <f>VLOOKUP($B60,'[1]TK KHOILUONG'!$B:$AH,14,0)</f>
        <v>246</v>
      </c>
      <c r="P60" s="8">
        <f>VLOOKUP($B60,'[1]TK KHOILUONG'!$B:$AH,15,0)</f>
        <v>159</v>
      </c>
      <c r="Q60" s="8">
        <f>VLOOKUP($B60,'[1]TK KHOILUONG'!$B:$AH,16,0)</f>
        <v>219</v>
      </c>
      <c r="R60" s="36">
        <f>VLOOKUP($B60,'[1]TK KHOILUONG'!$B:$AH,17,0)</f>
        <v>9.3000000000000007</v>
      </c>
      <c r="S60" s="8">
        <f>VLOOKUP($B60,'[1]TK KHOILUONG'!$B:$AH,18,0)</f>
        <v>0</v>
      </c>
      <c r="T60" s="8">
        <f>VLOOKUP($B60,'[1]TK KHOILUONG'!$B:$AH,19,0)</f>
        <v>0</v>
      </c>
      <c r="U60" s="8">
        <f>VLOOKUP($B60,'[1]TK KHOILUONG'!$B:$AH,20,0)</f>
        <v>0</v>
      </c>
      <c r="V60" s="36">
        <f>VLOOKUP($B60,'[1]TK KHOILUONG'!$B:$AH,21,0)</f>
        <v>0</v>
      </c>
      <c r="W60" s="8">
        <f>VLOOKUP($B60,'[1]TK KHOILUONG'!$B:$AH,22,0)</f>
        <v>0</v>
      </c>
      <c r="X60" s="8">
        <f>VLOOKUP($B60,'[1]TK KHOILUONG'!$B:$AH,23,0)</f>
        <v>0</v>
      </c>
      <c r="Y60" s="36">
        <f>VLOOKUP($B60,'[1]TK KHOILUONG'!$B:$AH,24,0)</f>
        <v>0</v>
      </c>
      <c r="Z60" s="8">
        <f>VLOOKUP($B60,'[1]TK KHOILUONG'!$B:$AH,25,0)</f>
        <v>0</v>
      </c>
      <c r="AA60" s="8">
        <f>VLOOKUP($B60,'[1]TK KHOILUONG'!$B:$AH,26,0)</f>
        <v>0</v>
      </c>
      <c r="AB60" s="36">
        <f>VLOOKUP($B60,'[1]TK KHOILUONG'!$B:$AH,27,0)</f>
        <v>0</v>
      </c>
      <c r="AC60" s="8">
        <f>VLOOKUP($B60,'[1]TK KHOILUONG'!$B:$AH,28,0)</f>
        <v>0</v>
      </c>
      <c r="AD60" s="8">
        <f>VLOOKUP($B60,'[1]TK KHOILUONG'!$B:$AH,29,0)</f>
        <v>0</v>
      </c>
      <c r="AE60" s="36">
        <f>VLOOKUP($B60,'[1]TK KHOILUONG'!$B:$AH,30,0)</f>
        <v>0</v>
      </c>
      <c r="AF60" s="36">
        <f>VLOOKUP($B60,'[1]TK KHOILUONG'!$B:$AH,31,0)</f>
        <v>0</v>
      </c>
      <c r="AG60" s="36">
        <f>VLOOKUP($B60,'[1]TK KHOILUONG'!$B:$AH,32,0)</f>
        <v>0</v>
      </c>
      <c r="AH60" s="64">
        <f t="shared" si="0"/>
        <v>20.9</v>
      </c>
    </row>
    <row r="61" spans="1:34" hidden="1">
      <c r="A61" s="56">
        <f>IF(D61="","",SUBTOTAL(3,$D$4:$D61))</f>
        <v>29</v>
      </c>
      <c r="B61" s="83" t="s">
        <v>336</v>
      </c>
      <c r="C61" s="84" t="s">
        <v>63</v>
      </c>
      <c r="D61" s="85" t="s">
        <v>546</v>
      </c>
      <c r="E61" s="8">
        <f>VLOOKUP($B61,'[1]TK KHOILUONG'!$B:$AH,4,0)</f>
        <v>2</v>
      </c>
      <c r="F61" s="8">
        <f>VLOOKUP($B61,'[1]TK KHOILUONG'!$B:$AH,5,0)</f>
        <v>0</v>
      </c>
      <c r="G61" s="8">
        <f>VLOOKUP($B61,'[1]TK KHOILUONG'!$B:$AH,6,0)</f>
        <v>0</v>
      </c>
      <c r="H61" s="8">
        <f>VLOOKUP($B61,'[1]TK KHOILUONG'!$B:$AH,7,0)</f>
        <v>0</v>
      </c>
      <c r="I61" s="36">
        <f>VLOOKUP($B61,'[1]TK KHOILUONG'!$B:$AH,8,0)</f>
        <v>2</v>
      </c>
      <c r="J61" s="8">
        <f>VLOOKUP($B61,'[1]TK KHOILUONG'!$B:$AH,9,0)</f>
        <v>0</v>
      </c>
      <c r="K61" s="8">
        <f>VLOOKUP($B61,'[1]TK KHOILUONG'!$B:$AH,10,0)</f>
        <v>0</v>
      </c>
      <c r="L61" s="8">
        <f>VLOOKUP($B61,'[1]TK KHOILUONG'!$B:$AH,11,0)</f>
        <v>0</v>
      </c>
      <c r="M61" s="8">
        <f>VLOOKUP($B61,'[1]TK KHOILUONG'!$B:$AH,12,0)</f>
        <v>0</v>
      </c>
      <c r="N61" s="36">
        <f>VLOOKUP($B61,'[1]TK KHOILUONG'!$B:$AH,13,0)</f>
        <v>0</v>
      </c>
      <c r="O61" s="8">
        <f>VLOOKUP($B61,'[1]TK KHOILUONG'!$B:$AH,14,0)</f>
        <v>45</v>
      </c>
      <c r="P61" s="8">
        <f>VLOOKUP($B61,'[1]TK KHOILUONG'!$B:$AH,15,0)</f>
        <v>0</v>
      </c>
      <c r="Q61" s="8">
        <f>VLOOKUP($B61,'[1]TK KHOILUONG'!$B:$AH,16,0)</f>
        <v>45</v>
      </c>
      <c r="R61" s="36">
        <f>VLOOKUP($B61,'[1]TK KHOILUONG'!$B:$AH,17,0)</f>
        <v>0</v>
      </c>
      <c r="S61" s="8">
        <f>VLOOKUP($B61,'[1]TK KHOILUONG'!$B:$AH,18,0)</f>
        <v>0</v>
      </c>
      <c r="T61" s="8">
        <f>VLOOKUP($B61,'[1]TK KHOILUONG'!$B:$AH,19,0)</f>
        <v>0</v>
      </c>
      <c r="U61" s="8">
        <f>VLOOKUP($B61,'[1]TK KHOILUONG'!$B:$AH,20,0)</f>
        <v>0</v>
      </c>
      <c r="V61" s="36">
        <f>VLOOKUP($B61,'[1]TK KHOILUONG'!$B:$AH,21,0)</f>
        <v>0</v>
      </c>
      <c r="W61" s="8">
        <f>VLOOKUP($B61,'[1]TK KHOILUONG'!$B:$AH,22,0)</f>
        <v>0</v>
      </c>
      <c r="X61" s="8">
        <f>VLOOKUP($B61,'[1]TK KHOILUONG'!$B:$AH,23,0)</f>
        <v>0</v>
      </c>
      <c r="Y61" s="36">
        <f>VLOOKUP($B61,'[1]TK KHOILUONG'!$B:$AH,24,0)</f>
        <v>0</v>
      </c>
      <c r="Z61" s="8">
        <f>VLOOKUP($B61,'[1]TK KHOILUONG'!$B:$AH,25,0)</f>
        <v>0</v>
      </c>
      <c r="AA61" s="8">
        <f>VLOOKUP($B61,'[1]TK KHOILUONG'!$B:$AH,26,0)</f>
        <v>0</v>
      </c>
      <c r="AB61" s="36">
        <f>VLOOKUP($B61,'[1]TK KHOILUONG'!$B:$AH,27,0)</f>
        <v>0</v>
      </c>
      <c r="AC61" s="8">
        <f>VLOOKUP($B61,'[1]TK KHOILUONG'!$B:$AH,28,0)</f>
        <v>0</v>
      </c>
      <c r="AD61" s="8">
        <f>VLOOKUP($B61,'[1]TK KHOILUONG'!$B:$AH,29,0)</f>
        <v>0</v>
      </c>
      <c r="AE61" s="36">
        <f>VLOOKUP($B61,'[1]TK KHOILUONG'!$B:$AH,30,0)</f>
        <v>0</v>
      </c>
      <c r="AF61" s="36">
        <f>VLOOKUP($B61,'[1]TK KHOILUONG'!$B:$AH,31,0)</f>
        <v>0</v>
      </c>
      <c r="AG61" s="36">
        <f>VLOOKUP($B61,'[1]TK KHOILUONG'!$B:$AH,32,0)</f>
        <v>0</v>
      </c>
      <c r="AH61" s="64">
        <f t="shared" si="0"/>
        <v>2</v>
      </c>
    </row>
    <row r="62" spans="1:34" hidden="1">
      <c r="A62" s="56">
        <f>IF(D62="","",SUBTOTAL(3,$D$4:$D62))</f>
        <v>29</v>
      </c>
      <c r="B62" s="83" t="s">
        <v>348</v>
      </c>
      <c r="C62" s="84" t="s">
        <v>63</v>
      </c>
      <c r="D62" s="85" t="s">
        <v>84</v>
      </c>
      <c r="E62" s="8">
        <f>VLOOKUP($B62,'[1]TK KHOILUONG'!$B:$AH,4,0)</f>
        <v>8</v>
      </c>
      <c r="F62" s="8">
        <f>VLOOKUP($B62,'[1]TK KHOILUONG'!$B:$AH,5,0)</f>
        <v>0</v>
      </c>
      <c r="G62" s="8">
        <f>VLOOKUP($B62,'[1]TK KHOILUONG'!$B:$AH,6,0)</f>
        <v>0</v>
      </c>
      <c r="H62" s="8">
        <f>VLOOKUP($B62,'[1]TK KHOILUONG'!$B:$AH,7,0)</f>
        <v>0</v>
      </c>
      <c r="I62" s="36">
        <f>VLOOKUP($B62,'[1]TK KHOILUONG'!$B:$AH,8,0)</f>
        <v>8</v>
      </c>
      <c r="J62" s="8">
        <f>VLOOKUP($B62,'[1]TK KHOILUONG'!$B:$AH,9,0)</f>
        <v>0</v>
      </c>
      <c r="K62" s="8">
        <f>VLOOKUP($B62,'[1]TK KHOILUONG'!$B:$AH,10,0)</f>
        <v>1.2</v>
      </c>
      <c r="L62" s="8">
        <f>VLOOKUP($B62,'[1]TK KHOILUONG'!$B:$AH,11,0)</f>
        <v>0</v>
      </c>
      <c r="M62" s="8">
        <f>VLOOKUP($B62,'[1]TK KHOILUONG'!$B:$AH,12,0)</f>
        <v>0</v>
      </c>
      <c r="N62" s="36">
        <f>VLOOKUP($B62,'[1]TK KHOILUONG'!$B:$AH,13,0)</f>
        <v>1.2</v>
      </c>
      <c r="O62" s="8">
        <f>VLOOKUP($B62,'[1]TK KHOILUONG'!$B:$AH,14,0)</f>
        <v>126</v>
      </c>
      <c r="P62" s="8">
        <f>VLOOKUP($B62,'[1]TK KHOILUONG'!$B:$AH,15,0)</f>
        <v>119</v>
      </c>
      <c r="Q62" s="8">
        <f>VLOOKUP($B62,'[1]TK KHOILUONG'!$B:$AH,16,0)</f>
        <v>53</v>
      </c>
      <c r="R62" s="36">
        <f>VLOOKUP($B62,'[1]TK KHOILUONG'!$B:$AH,17,0)</f>
        <v>9.6</v>
      </c>
      <c r="S62" s="8">
        <f>VLOOKUP($B62,'[1]TK KHOILUONG'!$B:$AH,18,0)</f>
        <v>0</v>
      </c>
      <c r="T62" s="8">
        <f>VLOOKUP($B62,'[1]TK KHOILUONG'!$B:$AH,19,0)</f>
        <v>0</v>
      </c>
      <c r="U62" s="8">
        <f>VLOOKUP($B62,'[1]TK KHOILUONG'!$B:$AH,20,0)</f>
        <v>0</v>
      </c>
      <c r="V62" s="36">
        <f>VLOOKUP($B62,'[1]TK KHOILUONG'!$B:$AH,21,0)</f>
        <v>0</v>
      </c>
      <c r="W62" s="8">
        <f>VLOOKUP($B62,'[1]TK KHOILUONG'!$B:$AH,22,0)</f>
        <v>0</v>
      </c>
      <c r="X62" s="8">
        <f>VLOOKUP($B62,'[1]TK KHOILUONG'!$B:$AH,23,0)</f>
        <v>0</v>
      </c>
      <c r="Y62" s="36">
        <f>VLOOKUP($B62,'[1]TK KHOILUONG'!$B:$AH,24,0)</f>
        <v>0</v>
      </c>
      <c r="Z62" s="8">
        <f>VLOOKUP($B62,'[1]TK KHOILUONG'!$B:$AH,25,0)</f>
        <v>0</v>
      </c>
      <c r="AA62" s="8">
        <f>VLOOKUP($B62,'[1]TK KHOILUONG'!$B:$AH,26,0)</f>
        <v>0</v>
      </c>
      <c r="AB62" s="36">
        <f>VLOOKUP($B62,'[1]TK KHOILUONG'!$B:$AH,27,0)</f>
        <v>0</v>
      </c>
      <c r="AC62" s="8">
        <f>VLOOKUP($B62,'[1]TK KHOILUONG'!$B:$AH,28,0)</f>
        <v>0</v>
      </c>
      <c r="AD62" s="8">
        <f>VLOOKUP($B62,'[1]TK KHOILUONG'!$B:$AH,29,0)</f>
        <v>0</v>
      </c>
      <c r="AE62" s="36">
        <f>VLOOKUP($B62,'[1]TK KHOILUONG'!$B:$AH,30,0)</f>
        <v>0</v>
      </c>
      <c r="AF62" s="36">
        <f>VLOOKUP($B62,'[1]TK KHOILUONG'!$B:$AH,31,0)</f>
        <v>0</v>
      </c>
      <c r="AG62" s="36">
        <f>VLOOKUP($B62,'[1]TK KHOILUONG'!$B:$AH,32,0)</f>
        <v>4.8</v>
      </c>
      <c r="AH62" s="64">
        <f t="shared" si="0"/>
        <v>23.6</v>
      </c>
    </row>
    <row r="63" spans="1:34" hidden="1">
      <c r="A63" s="56">
        <f>IF(D63="","",SUBTOTAL(3,$D$4:$D63))</f>
        <v>29</v>
      </c>
      <c r="B63" s="83" t="s">
        <v>345</v>
      </c>
      <c r="C63" s="84" t="s">
        <v>63</v>
      </c>
      <c r="D63" s="85" t="s">
        <v>74</v>
      </c>
      <c r="E63" s="8">
        <f>VLOOKUP($B63,'[1]TK KHOILUONG'!$B:$AH,4,0)</f>
        <v>4</v>
      </c>
      <c r="F63" s="8">
        <f>VLOOKUP($B63,'[1]TK KHOILUONG'!$B:$AH,5,0)</f>
        <v>0</v>
      </c>
      <c r="G63" s="8">
        <f>VLOOKUP($B63,'[1]TK KHOILUONG'!$B:$AH,6,0)</f>
        <v>0</v>
      </c>
      <c r="H63" s="8">
        <f>VLOOKUP($B63,'[1]TK KHOILUONG'!$B:$AH,7,0)</f>
        <v>0</v>
      </c>
      <c r="I63" s="36">
        <f>VLOOKUP($B63,'[1]TK KHOILUONG'!$B:$AH,8,0)</f>
        <v>4</v>
      </c>
      <c r="J63" s="8">
        <f>VLOOKUP($B63,'[1]TK KHOILUONG'!$B:$AH,9,0)</f>
        <v>2.4</v>
      </c>
      <c r="K63" s="8">
        <f>VLOOKUP($B63,'[1]TK KHOILUONG'!$B:$AH,10,0)</f>
        <v>2.4</v>
      </c>
      <c r="L63" s="8">
        <f>VLOOKUP($B63,'[1]TK KHOILUONG'!$B:$AH,11,0)</f>
        <v>0</v>
      </c>
      <c r="M63" s="8">
        <f>VLOOKUP($B63,'[1]TK KHOILUONG'!$B:$AH,12,0)</f>
        <v>0</v>
      </c>
      <c r="N63" s="36">
        <f>VLOOKUP($B63,'[1]TK KHOILUONG'!$B:$AH,13,0)</f>
        <v>4.8</v>
      </c>
      <c r="O63" s="8">
        <f>VLOOKUP($B63,'[1]TK KHOILUONG'!$B:$AH,14,0)</f>
        <v>99</v>
      </c>
      <c r="P63" s="8">
        <f>VLOOKUP($B63,'[1]TK KHOILUONG'!$B:$AH,15,0)</f>
        <v>45</v>
      </c>
      <c r="Q63" s="8">
        <f>VLOOKUP($B63,'[1]TK KHOILUONG'!$B:$AH,16,0)</f>
        <v>99</v>
      </c>
      <c r="R63" s="36">
        <f>VLOOKUP($B63,'[1]TK KHOILUONG'!$B:$AH,17,0)</f>
        <v>2.25</v>
      </c>
      <c r="S63" s="8">
        <f>VLOOKUP($B63,'[1]TK KHOILUONG'!$B:$AH,18,0)</f>
        <v>0</v>
      </c>
      <c r="T63" s="8">
        <f>VLOOKUP($B63,'[1]TK KHOILUONG'!$B:$AH,19,0)</f>
        <v>2</v>
      </c>
      <c r="U63" s="8">
        <f>VLOOKUP($B63,'[1]TK KHOILUONG'!$B:$AH,20,0)</f>
        <v>0</v>
      </c>
      <c r="V63" s="36">
        <f>VLOOKUP($B63,'[1]TK KHOILUONG'!$B:$AH,21,0)</f>
        <v>0.2</v>
      </c>
      <c r="W63" s="8">
        <f>VLOOKUP($B63,'[1]TK KHOILUONG'!$B:$AH,22,0)</f>
        <v>0</v>
      </c>
      <c r="X63" s="8">
        <f>VLOOKUP($B63,'[1]TK KHOILUONG'!$B:$AH,23,0)</f>
        <v>0</v>
      </c>
      <c r="Y63" s="36">
        <f>VLOOKUP($B63,'[1]TK KHOILUONG'!$B:$AH,24,0)</f>
        <v>0</v>
      </c>
      <c r="Z63" s="8">
        <f>VLOOKUP($B63,'[1]TK KHOILUONG'!$B:$AH,25,0)</f>
        <v>0</v>
      </c>
      <c r="AA63" s="8">
        <f>VLOOKUP($B63,'[1]TK KHOILUONG'!$B:$AH,26,0)</f>
        <v>0</v>
      </c>
      <c r="AB63" s="36">
        <f>VLOOKUP($B63,'[1]TK KHOILUONG'!$B:$AH,27,0)</f>
        <v>0</v>
      </c>
      <c r="AC63" s="8">
        <f>VLOOKUP($B63,'[1]TK KHOILUONG'!$B:$AH,28,0)</f>
        <v>0</v>
      </c>
      <c r="AD63" s="8">
        <f>VLOOKUP($B63,'[1]TK KHOILUONG'!$B:$AH,29,0)</f>
        <v>0</v>
      </c>
      <c r="AE63" s="36">
        <f>VLOOKUP($B63,'[1]TK KHOILUONG'!$B:$AH,30,0)</f>
        <v>0</v>
      </c>
      <c r="AF63" s="36">
        <f>VLOOKUP($B63,'[1]TK KHOILUONG'!$B:$AH,31,0)</f>
        <v>0</v>
      </c>
      <c r="AG63" s="36">
        <f>VLOOKUP($B63,'[1]TK KHOILUONG'!$B:$AH,32,0)</f>
        <v>3.6</v>
      </c>
      <c r="AH63" s="64">
        <f t="shared" si="0"/>
        <v>14.85</v>
      </c>
    </row>
    <row r="64" spans="1:34" hidden="1">
      <c r="A64" s="56">
        <f>IF(D64="","",SUBTOTAL(3,$D$4:$D64))</f>
        <v>29</v>
      </c>
      <c r="B64" s="83" t="s">
        <v>337</v>
      </c>
      <c r="C64" s="84" t="s">
        <v>63</v>
      </c>
      <c r="D64" s="85" t="s">
        <v>76</v>
      </c>
      <c r="E64" s="8">
        <f>VLOOKUP($B64,'[1]TK KHOILUONG'!$B:$AH,4,0)</f>
        <v>2</v>
      </c>
      <c r="F64" s="8">
        <f>VLOOKUP($B64,'[1]TK KHOILUONG'!$B:$AH,5,0)</f>
        <v>0</v>
      </c>
      <c r="G64" s="8">
        <f>VLOOKUP($B64,'[1]TK KHOILUONG'!$B:$AH,6,0)</f>
        <v>0</v>
      </c>
      <c r="H64" s="8">
        <f>VLOOKUP($B64,'[1]TK KHOILUONG'!$B:$AH,7,0)</f>
        <v>0</v>
      </c>
      <c r="I64" s="36">
        <f>VLOOKUP($B64,'[1]TK KHOILUONG'!$B:$AH,8,0)</f>
        <v>2</v>
      </c>
      <c r="J64" s="8">
        <f>VLOOKUP($B64,'[1]TK KHOILUONG'!$B:$AH,9,0)</f>
        <v>11.999999999999998</v>
      </c>
      <c r="K64" s="8">
        <f>VLOOKUP($B64,'[1]TK KHOILUONG'!$B:$AH,10,0)</f>
        <v>0</v>
      </c>
      <c r="L64" s="8">
        <f>VLOOKUP($B64,'[1]TK KHOILUONG'!$B:$AH,11,0)</f>
        <v>0</v>
      </c>
      <c r="M64" s="8">
        <f>VLOOKUP($B64,'[1]TK KHOILUONG'!$B:$AH,12,0)</f>
        <v>0</v>
      </c>
      <c r="N64" s="36">
        <f>VLOOKUP($B64,'[1]TK KHOILUONG'!$B:$AH,13,0)</f>
        <v>11.999999999999998</v>
      </c>
      <c r="O64" s="8">
        <f>VLOOKUP($B64,'[1]TK KHOILUONG'!$B:$AH,14,0)</f>
        <v>50</v>
      </c>
      <c r="P64" s="8">
        <f>VLOOKUP($B64,'[1]TK KHOILUONG'!$B:$AH,15,0)</f>
        <v>71</v>
      </c>
      <c r="Q64" s="8">
        <f>VLOOKUP($B64,'[1]TK KHOILUONG'!$B:$AH,16,0)</f>
        <v>0</v>
      </c>
      <c r="R64" s="36">
        <f>VLOOKUP($B64,'[1]TK KHOILUONG'!$B:$AH,17,0)</f>
        <v>6.05</v>
      </c>
      <c r="S64" s="8">
        <f>VLOOKUP($B64,'[1]TK KHOILUONG'!$B:$AH,18,0)</f>
        <v>0</v>
      </c>
      <c r="T64" s="8">
        <f>VLOOKUP($B64,'[1]TK KHOILUONG'!$B:$AH,19,0)</f>
        <v>0</v>
      </c>
      <c r="U64" s="8">
        <f>VLOOKUP($B64,'[1]TK KHOILUONG'!$B:$AH,20,0)</f>
        <v>0</v>
      </c>
      <c r="V64" s="36">
        <f>VLOOKUP($B64,'[1]TK KHOILUONG'!$B:$AH,21,0)</f>
        <v>0</v>
      </c>
      <c r="W64" s="8">
        <f>VLOOKUP($B64,'[1]TK KHOILUONG'!$B:$AH,22,0)</f>
        <v>0</v>
      </c>
      <c r="X64" s="8">
        <f>VLOOKUP($B64,'[1]TK KHOILUONG'!$B:$AH,23,0)</f>
        <v>0</v>
      </c>
      <c r="Y64" s="36">
        <f>VLOOKUP($B64,'[1]TK KHOILUONG'!$B:$AH,24,0)</f>
        <v>0</v>
      </c>
      <c r="Z64" s="8">
        <f>VLOOKUP($B64,'[1]TK KHOILUONG'!$B:$AH,25,0)</f>
        <v>0</v>
      </c>
      <c r="AA64" s="8">
        <f>VLOOKUP($B64,'[1]TK KHOILUONG'!$B:$AH,26,0)</f>
        <v>0</v>
      </c>
      <c r="AB64" s="36">
        <f>VLOOKUP($B64,'[1]TK KHOILUONG'!$B:$AH,27,0)</f>
        <v>0</v>
      </c>
      <c r="AC64" s="8">
        <f>VLOOKUP($B64,'[1]TK KHOILUONG'!$B:$AH,28,0)</f>
        <v>0</v>
      </c>
      <c r="AD64" s="8">
        <f>VLOOKUP($B64,'[1]TK KHOILUONG'!$B:$AH,29,0)</f>
        <v>0</v>
      </c>
      <c r="AE64" s="36">
        <f>VLOOKUP($B64,'[1]TK KHOILUONG'!$B:$AH,30,0)</f>
        <v>0</v>
      </c>
      <c r="AF64" s="36">
        <f>VLOOKUP($B64,'[1]TK KHOILUONG'!$B:$AH,31,0)</f>
        <v>0</v>
      </c>
      <c r="AG64" s="36">
        <f>VLOOKUP($B64,'[1]TK KHOILUONG'!$B:$AH,32,0)</f>
        <v>0</v>
      </c>
      <c r="AH64" s="64">
        <f t="shared" si="0"/>
        <v>20.05</v>
      </c>
    </row>
    <row r="65" spans="1:34" hidden="1">
      <c r="A65" s="56">
        <f>IF(D65="","",SUBTOTAL(3,$D$4:$D65))</f>
        <v>29</v>
      </c>
      <c r="B65" s="83" t="s">
        <v>338</v>
      </c>
      <c r="C65" s="84" t="s">
        <v>63</v>
      </c>
      <c r="D65" s="85" t="s">
        <v>73</v>
      </c>
      <c r="E65" s="8">
        <f>VLOOKUP($B65,'[1]TK KHOILUONG'!$B:$AH,4,0)</f>
        <v>0</v>
      </c>
      <c r="F65" s="8">
        <f>VLOOKUP($B65,'[1]TK KHOILUONG'!$B:$AH,5,0)</f>
        <v>0</v>
      </c>
      <c r="G65" s="8">
        <f>VLOOKUP($B65,'[1]TK KHOILUONG'!$B:$AH,6,0)</f>
        <v>0</v>
      </c>
      <c r="H65" s="8">
        <f>VLOOKUP($B65,'[1]TK KHOILUONG'!$B:$AH,7,0)</f>
        <v>0</v>
      </c>
      <c r="I65" s="36">
        <f>VLOOKUP($B65,'[1]TK KHOILUONG'!$B:$AH,8,0)</f>
        <v>0</v>
      </c>
      <c r="J65" s="8">
        <f>VLOOKUP($B65,'[1]TK KHOILUONG'!$B:$AH,9,0)</f>
        <v>8.4</v>
      </c>
      <c r="K65" s="8">
        <f>VLOOKUP($B65,'[1]TK KHOILUONG'!$B:$AH,10,0)</f>
        <v>0</v>
      </c>
      <c r="L65" s="8">
        <f>VLOOKUP($B65,'[1]TK KHOILUONG'!$B:$AH,11,0)</f>
        <v>0</v>
      </c>
      <c r="M65" s="8">
        <f>VLOOKUP($B65,'[1]TK KHOILUONG'!$B:$AH,12,0)</f>
        <v>0</v>
      </c>
      <c r="N65" s="36">
        <f>VLOOKUP($B65,'[1]TK KHOILUONG'!$B:$AH,13,0)</f>
        <v>8.4</v>
      </c>
      <c r="O65" s="8">
        <f>VLOOKUP($B65,'[1]TK KHOILUONG'!$B:$AH,14,0)</f>
        <v>0</v>
      </c>
      <c r="P65" s="8">
        <f>VLOOKUP($B65,'[1]TK KHOILUONG'!$B:$AH,15,0)</f>
        <v>0</v>
      </c>
      <c r="Q65" s="8">
        <f>VLOOKUP($B65,'[1]TK KHOILUONG'!$B:$AH,16,0)</f>
        <v>0</v>
      </c>
      <c r="R65" s="36">
        <f>VLOOKUP($B65,'[1]TK KHOILUONG'!$B:$AH,17,0)</f>
        <v>0</v>
      </c>
      <c r="S65" s="8">
        <f>VLOOKUP($B65,'[1]TK KHOILUONG'!$B:$AH,18,0)</f>
        <v>0</v>
      </c>
      <c r="T65" s="8">
        <f>VLOOKUP($B65,'[1]TK KHOILUONG'!$B:$AH,19,0)</f>
        <v>0</v>
      </c>
      <c r="U65" s="8">
        <f>VLOOKUP($B65,'[1]TK KHOILUONG'!$B:$AH,20,0)</f>
        <v>0</v>
      </c>
      <c r="V65" s="36">
        <f>VLOOKUP($B65,'[1]TK KHOILUONG'!$B:$AH,21,0)</f>
        <v>0</v>
      </c>
      <c r="W65" s="8">
        <f>VLOOKUP($B65,'[1]TK KHOILUONG'!$B:$AH,22,0)</f>
        <v>0</v>
      </c>
      <c r="X65" s="8">
        <f>VLOOKUP($B65,'[1]TK KHOILUONG'!$B:$AH,23,0)</f>
        <v>0</v>
      </c>
      <c r="Y65" s="36">
        <f>VLOOKUP($B65,'[1]TK KHOILUONG'!$B:$AH,24,0)</f>
        <v>0</v>
      </c>
      <c r="Z65" s="8">
        <f>VLOOKUP($B65,'[1]TK KHOILUONG'!$B:$AH,25,0)</f>
        <v>0</v>
      </c>
      <c r="AA65" s="8">
        <f>VLOOKUP($B65,'[1]TK KHOILUONG'!$B:$AH,26,0)</f>
        <v>0</v>
      </c>
      <c r="AB65" s="36">
        <f>VLOOKUP($B65,'[1]TK KHOILUONG'!$B:$AH,27,0)</f>
        <v>0</v>
      </c>
      <c r="AC65" s="8">
        <f>VLOOKUP($B65,'[1]TK KHOILUONG'!$B:$AH,28,0)</f>
        <v>0</v>
      </c>
      <c r="AD65" s="8">
        <f>VLOOKUP($B65,'[1]TK KHOILUONG'!$B:$AH,29,0)</f>
        <v>0</v>
      </c>
      <c r="AE65" s="36">
        <f>VLOOKUP($B65,'[1]TK KHOILUONG'!$B:$AH,30,0)</f>
        <v>0</v>
      </c>
      <c r="AF65" s="36">
        <f>VLOOKUP($B65,'[1]TK KHOILUONG'!$B:$AH,31,0)</f>
        <v>0</v>
      </c>
      <c r="AG65" s="36">
        <f>VLOOKUP($B65,'[1]TK KHOILUONG'!$B:$AH,32,0)</f>
        <v>4.8</v>
      </c>
      <c r="AH65" s="64">
        <f t="shared" si="0"/>
        <v>13.2</v>
      </c>
    </row>
    <row r="66" spans="1:34" hidden="1">
      <c r="A66" s="56">
        <f>IF(D66="","",SUBTOTAL(3,$D$4:$D66))</f>
        <v>29</v>
      </c>
      <c r="B66" s="83" t="s">
        <v>339</v>
      </c>
      <c r="C66" s="84" t="s">
        <v>63</v>
      </c>
      <c r="D66" s="85" t="s">
        <v>79</v>
      </c>
      <c r="E66" s="8">
        <f>VLOOKUP($B66,'[1]TK KHOILUONG'!$B:$AH,4,0)</f>
        <v>0</v>
      </c>
      <c r="F66" s="8">
        <f>VLOOKUP($B66,'[1]TK KHOILUONG'!$B:$AH,5,0)</f>
        <v>0</v>
      </c>
      <c r="G66" s="8">
        <f>VLOOKUP($B66,'[1]TK KHOILUONG'!$B:$AH,6,0)</f>
        <v>0</v>
      </c>
      <c r="H66" s="8">
        <f>VLOOKUP($B66,'[1]TK KHOILUONG'!$B:$AH,7,0)</f>
        <v>0</v>
      </c>
      <c r="I66" s="36">
        <f>VLOOKUP($B66,'[1]TK KHOILUONG'!$B:$AH,8,0)</f>
        <v>0</v>
      </c>
      <c r="J66" s="8">
        <f>VLOOKUP($B66,'[1]TK KHOILUONG'!$B:$AH,9,0)</f>
        <v>7.1999999999999993</v>
      </c>
      <c r="K66" s="8">
        <f>VLOOKUP($B66,'[1]TK KHOILUONG'!$B:$AH,10,0)</f>
        <v>1.2</v>
      </c>
      <c r="L66" s="8">
        <f>VLOOKUP($B66,'[1]TK KHOILUONG'!$B:$AH,11,0)</f>
        <v>0</v>
      </c>
      <c r="M66" s="8">
        <f>VLOOKUP($B66,'[1]TK KHOILUONG'!$B:$AH,12,0)</f>
        <v>0</v>
      </c>
      <c r="N66" s="36">
        <f>VLOOKUP($B66,'[1]TK KHOILUONG'!$B:$AH,13,0)</f>
        <v>8.3999999999999986</v>
      </c>
      <c r="O66" s="8">
        <f>VLOOKUP($B66,'[1]TK KHOILUONG'!$B:$AH,14,0)</f>
        <v>101</v>
      </c>
      <c r="P66" s="8">
        <f>VLOOKUP($B66,'[1]TK KHOILUONG'!$B:$AH,15,0)</f>
        <v>75</v>
      </c>
      <c r="Q66" s="8">
        <f>VLOOKUP($B66,'[1]TK KHOILUONG'!$B:$AH,16,0)</f>
        <v>78</v>
      </c>
      <c r="R66" s="36">
        <f>VLOOKUP($B66,'[1]TK KHOILUONG'!$B:$AH,17,0)</f>
        <v>4.9000000000000004</v>
      </c>
      <c r="S66" s="8">
        <f>VLOOKUP($B66,'[1]TK KHOILUONG'!$B:$AH,18,0)</f>
        <v>0</v>
      </c>
      <c r="T66" s="8">
        <f>VLOOKUP($B66,'[1]TK KHOILUONG'!$B:$AH,19,0)</f>
        <v>0</v>
      </c>
      <c r="U66" s="8">
        <f>VLOOKUP($B66,'[1]TK KHOILUONG'!$B:$AH,20,0)</f>
        <v>0</v>
      </c>
      <c r="V66" s="36">
        <f>VLOOKUP($B66,'[1]TK KHOILUONG'!$B:$AH,21,0)</f>
        <v>0</v>
      </c>
      <c r="W66" s="8">
        <f>VLOOKUP($B66,'[1]TK KHOILUONG'!$B:$AH,22,0)</f>
        <v>0</v>
      </c>
      <c r="X66" s="8">
        <f>VLOOKUP($B66,'[1]TK KHOILUONG'!$B:$AH,23,0)</f>
        <v>0</v>
      </c>
      <c r="Y66" s="36">
        <f>VLOOKUP($B66,'[1]TK KHOILUONG'!$B:$AH,24,0)</f>
        <v>0</v>
      </c>
      <c r="Z66" s="8">
        <f>VLOOKUP($B66,'[1]TK KHOILUONG'!$B:$AH,25,0)</f>
        <v>0</v>
      </c>
      <c r="AA66" s="8">
        <f>VLOOKUP($B66,'[1]TK KHOILUONG'!$B:$AH,26,0)</f>
        <v>0</v>
      </c>
      <c r="AB66" s="36">
        <f>VLOOKUP($B66,'[1]TK KHOILUONG'!$B:$AH,27,0)</f>
        <v>0</v>
      </c>
      <c r="AC66" s="8">
        <f>VLOOKUP($B66,'[1]TK KHOILUONG'!$B:$AH,28,0)</f>
        <v>0</v>
      </c>
      <c r="AD66" s="8">
        <f>VLOOKUP($B66,'[1]TK KHOILUONG'!$B:$AH,29,0)</f>
        <v>0</v>
      </c>
      <c r="AE66" s="36">
        <f>VLOOKUP($B66,'[1]TK KHOILUONG'!$B:$AH,30,0)</f>
        <v>0</v>
      </c>
      <c r="AF66" s="36">
        <f>VLOOKUP($B66,'[1]TK KHOILUONG'!$B:$AH,31,0)</f>
        <v>0</v>
      </c>
      <c r="AG66" s="36">
        <f>VLOOKUP($B66,'[1]TK KHOILUONG'!$B:$AH,32,0)</f>
        <v>0</v>
      </c>
      <c r="AH66" s="64">
        <f t="shared" si="0"/>
        <v>13.3</v>
      </c>
    </row>
    <row r="67" spans="1:34" hidden="1">
      <c r="A67" s="56">
        <f>IF(D67="","",SUBTOTAL(3,$D$4:$D67))</f>
        <v>29</v>
      </c>
      <c r="B67" s="83" t="s">
        <v>340</v>
      </c>
      <c r="C67" s="84" t="s">
        <v>63</v>
      </c>
      <c r="D67" s="85" t="s">
        <v>94</v>
      </c>
      <c r="E67" s="8">
        <f>VLOOKUP($B67,'[1]TK KHOILUONG'!$B:$AH,4,0)</f>
        <v>0</v>
      </c>
      <c r="F67" s="8">
        <f>VLOOKUP($B67,'[1]TK KHOILUONG'!$B:$AH,5,0)</f>
        <v>0</v>
      </c>
      <c r="G67" s="8">
        <f>VLOOKUP($B67,'[1]TK KHOILUONG'!$B:$AH,6,0)</f>
        <v>0</v>
      </c>
      <c r="H67" s="8">
        <f>VLOOKUP($B67,'[1]TK KHOILUONG'!$B:$AH,7,0)</f>
        <v>0</v>
      </c>
      <c r="I67" s="36">
        <f>VLOOKUP($B67,'[1]TK KHOILUONG'!$B:$AH,8,0)</f>
        <v>0</v>
      </c>
      <c r="J67" s="8">
        <f>VLOOKUP($B67,'[1]TK KHOILUONG'!$B:$AH,9,0)</f>
        <v>0</v>
      </c>
      <c r="K67" s="8">
        <f>VLOOKUP($B67,'[1]TK KHOILUONG'!$B:$AH,10,0)</f>
        <v>6</v>
      </c>
      <c r="L67" s="8">
        <f>VLOOKUP($B67,'[1]TK KHOILUONG'!$B:$AH,11,0)</f>
        <v>0</v>
      </c>
      <c r="M67" s="8">
        <f>VLOOKUP($B67,'[1]TK KHOILUONG'!$B:$AH,12,0)</f>
        <v>0</v>
      </c>
      <c r="N67" s="36">
        <f>VLOOKUP($B67,'[1]TK KHOILUONG'!$B:$AH,13,0)</f>
        <v>6</v>
      </c>
      <c r="O67" s="8">
        <f>VLOOKUP($B67,'[1]TK KHOILUONG'!$B:$AH,14,0)</f>
        <v>74</v>
      </c>
      <c r="P67" s="8">
        <f>VLOOKUP($B67,'[1]TK KHOILUONG'!$B:$AH,15,0)</f>
        <v>106</v>
      </c>
      <c r="Q67" s="8">
        <f>VLOOKUP($B67,'[1]TK KHOILUONG'!$B:$AH,16,0)</f>
        <v>102</v>
      </c>
      <c r="R67" s="36">
        <f>VLOOKUP($B67,'[1]TK KHOILUONG'!$B:$AH,17,0)</f>
        <v>3.9</v>
      </c>
      <c r="S67" s="8">
        <f>VLOOKUP($B67,'[1]TK KHOILUONG'!$B:$AH,18,0)</f>
        <v>0</v>
      </c>
      <c r="T67" s="8">
        <f>VLOOKUP($B67,'[1]TK KHOILUONG'!$B:$AH,19,0)</f>
        <v>0</v>
      </c>
      <c r="U67" s="8">
        <f>VLOOKUP($B67,'[1]TK KHOILUONG'!$B:$AH,20,0)</f>
        <v>0</v>
      </c>
      <c r="V67" s="36">
        <f>VLOOKUP($B67,'[1]TK KHOILUONG'!$B:$AH,21,0)</f>
        <v>0</v>
      </c>
      <c r="W67" s="8">
        <f>VLOOKUP($B67,'[1]TK KHOILUONG'!$B:$AH,22,0)</f>
        <v>0</v>
      </c>
      <c r="X67" s="8">
        <f>VLOOKUP($B67,'[1]TK KHOILUONG'!$B:$AH,23,0)</f>
        <v>0</v>
      </c>
      <c r="Y67" s="36">
        <f>VLOOKUP($B67,'[1]TK KHOILUONG'!$B:$AH,24,0)</f>
        <v>0</v>
      </c>
      <c r="Z67" s="8">
        <f>VLOOKUP($B67,'[1]TK KHOILUONG'!$B:$AH,25,0)</f>
        <v>0</v>
      </c>
      <c r="AA67" s="8">
        <f>VLOOKUP($B67,'[1]TK KHOILUONG'!$B:$AH,26,0)</f>
        <v>0</v>
      </c>
      <c r="AB67" s="36">
        <f>VLOOKUP($B67,'[1]TK KHOILUONG'!$B:$AH,27,0)</f>
        <v>0</v>
      </c>
      <c r="AC67" s="8">
        <f>VLOOKUP($B67,'[1]TK KHOILUONG'!$B:$AH,28,0)</f>
        <v>0</v>
      </c>
      <c r="AD67" s="8">
        <f>VLOOKUP($B67,'[1]TK KHOILUONG'!$B:$AH,29,0)</f>
        <v>0</v>
      </c>
      <c r="AE67" s="36">
        <f>VLOOKUP($B67,'[1]TK KHOILUONG'!$B:$AH,30,0)</f>
        <v>0</v>
      </c>
      <c r="AF67" s="36">
        <f>VLOOKUP($B67,'[1]TK KHOILUONG'!$B:$AH,31,0)</f>
        <v>1.2</v>
      </c>
      <c r="AG67" s="36">
        <f>VLOOKUP($B67,'[1]TK KHOILUONG'!$B:$AH,32,0)</f>
        <v>0</v>
      </c>
      <c r="AH67" s="64">
        <f t="shared" si="0"/>
        <v>11.1</v>
      </c>
    </row>
    <row r="68" spans="1:34" hidden="1">
      <c r="A68" s="56">
        <f>IF(D68="","",SUBTOTAL(3,$D$4:$D68))</f>
        <v>29</v>
      </c>
      <c r="B68" s="83" t="s">
        <v>341</v>
      </c>
      <c r="C68" s="84" t="s">
        <v>63</v>
      </c>
      <c r="D68" s="85" t="s">
        <v>85</v>
      </c>
      <c r="E68" s="8">
        <f>VLOOKUP($B68,'[1]TK KHOILUONG'!$B:$AH,4,0)</f>
        <v>0</v>
      </c>
      <c r="F68" s="8">
        <f>VLOOKUP($B68,'[1]TK KHOILUONG'!$B:$AH,5,0)</f>
        <v>0</v>
      </c>
      <c r="G68" s="8">
        <f>VLOOKUP($B68,'[1]TK KHOILUONG'!$B:$AH,6,0)</f>
        <v>0</v>
      </c>
      <c r="H68" s="8">
        <f>VLOOKUP($B68,'[1]TK KHOILUONG'!$B:$AH,7,0)</f>
        <v>0</v>
      </c>
      <c r="I68" s="36">
        <f>VLOOKUP($B68,'[1]TK KHOILUONG'!$B:$AH,8,0)</f>
        <v>0</v>
      </c>
      <c r="J68" s="8">
        <f>VLOOKUP($B68,'[1]TK KHOILUONG'!$B:$AH,9,0)</f>
        <v>10.799999999999999</v>
      </c>
      <c r="K68" s="8">
        <f>VLOOKUP($B68,'[1]TK KHOILUONG'!$B:$AH,10,0)</f>
        <v>0</v>
      </c>
      <c r="L68" s="8">
        <f>VLOOKUP($B68,'[1]TK KHOILUONG'!$B:$AH,11,0)</f>
        <v>0</v>
      </c>
      <c r="M68" s="8">
        <f>VLOOKUP($B68,'[1]TK KHOILUONG'!$B:$AH,12,0)</f>
        <v>0</v>
      </c>
      <c r="N68" s="36">
        <f>VLOOKUP($B68,'[1]TK KHOILUONG'!$B:$AH,13,0)</f>
        <v>10.799999999999999</v>
      </c>
      <c r="O68" s="8">
        <f>VLOOKUP($B68,'[1]TK KHOILUONG'!$B:$AH,14,0)</f>
        <v>0</v>
      </c>
      <c r="P68" s="8">
        <f>VLOOKUP($B68,'[1]TK KHOILUONG'!$B:$AH,15,0)</f>
        <v>26</v>
      </c>
      <c r="Q68" s="8">
        <f>VLOOKUP($B68,'[1]TK KHOILUONG'!$B:$AH,16,0)</f>
        <v>0</v>
      </c>
      <c r="R68" s="36">
        <f>VLOOKUP($B68,'[1]TK KHOILUONG'!$B:$AH,17,0)</f>
        <v>1.3</v>
      </c>
      <c r="S68" s="8">
        <f>VLOOKUP($B68,'[1]TK KHOILUONG'!$B:$AH,18,0)</f>
        <v>0</v>
      </c>
      <c r="T68" s="8">
        <f>VLOOKUP($B68,'[1]TK KHOILUONG'!$B:$AH,19,0)</f>
        <v>0</v>
      </c>
      <c r="U68" s="8">
        <f>VLOOKUP($B68,'[1]TK KHOILUONG'!$B:$AH,20,0)</f>
        <v>0</v>
      </c>
      <c r="V68" s="36">
        <f>VLOOKUP($B68,'[1]TK KHOILUONG'!$B:$AH,21,0)</f>
        <v>0</v>
      </c>
      <c r="W68" s="8">
        <f>VLOOKUP($B68,'[1]TK KHOILUONG'!$B:$AH,22,0)</f>
        <v>0</v>
      </c>
      <c r="X68" s="8">
        <f>VLOOKUP($B68,'[1]TK KHOILUONG'!$B:$AH,23,0)</f>
        <v>0</v>
      </c>
      <c r="Y68" s="36">
        <f>VLOOKUP($B68,'[1]TK KHOILUONG'!$B:$AH,24,0)</f>
        <v>0</v>
      </c>
      <c r="Z68" s="8">
        <f>VLOOKUP($B68,'[1]TK KHOILUONG'!$B:$AH,25,0)</f>
        <v>0</v>
      </c>
      <c r="AA68" s="8">
        <f>VLOOKUP($B68,'[1]TK KHOILUONG'!$B:$AH,26,0)</f>
        <v>0</v>
      </c>
      <c r="AB68" s="36">
        <f>VLOOKUP($B68,'[1]TK KHOILUONG'!$B:$AH,27,0)</f>
        <v>0</v>
      </c>
      <c r="AC68" s="8">
        <f>VLOOKUP($B68,'[1]TK KHOILUONG'!$B:$AH,28,0)</f>
        <v>0</v>
      </c>
      <c r="AD68" s="8">
        <f>VLOOKUP($B68,'[1]TK KHOILUONG'!$B:$AH,29,0)</f>
        <v>0</v>
      </c>
      <c r="AE68" s="36">
        <f>VLOOKUP($B68,'[1]TK KHOILUONG'!$B:$AH,30,0)</f>
        <v>0</v>
      </c>
      <c r="AF68" s="36">
        <f>VLOOKUP($B68,'[1]TK KHOILUONG'!$B:$AH,31,0)</f>
        <v>0</v>
      </c>
      <c r="AG68" s="36">
        <f>VLOOKUP($B68,'[1]TK KHOILUONG'!$B:$AH,32,0)</f>
        <v>0</v>
      </c>
      <c r="AH68" s="64">
        <f t="shared" si="0"/>
        <v>12.1</v>
      </c>
    </row>
    <row r="69" spans="1:34" hidden="1">
      <c r="A69" s="56">
        <f>IF(D69="","",SUBTOTAL(3,$D$4:$D69))</f>
        <v>29</v>
      </c>
      <c r="B69" s="83" t="s">
        <v>342</v>
      </c>
      <c r="C69" s="84" t="s">
        <v>63</v>
      </c>
      <c r="D69" s="85" t="s">
        <v>80</v>
      </c>
      <c r="E69" s="8">
        <f>VLOOKUP($B69,'[1]TK KHOILUONG'!$B:$AH,4,0)</f>
        <v>2</v>
      </c>
      <c r="F69" s="8">
        <f>VLOOKUP($B69,'[1]TK KHOILUONG'!$B:$AH,5,0)</f>
        <v>0</v>
      </c>
      <c r="G69" s="8">
        <f>VLOOKUP($B69,'[1]TK KHOILUONG'!$B:$AH,6,0)</f>
        <v>0</v>
      </c>
      <c r="H69" s="8">
        <f>VLOOKUP($B69,'[1]TK KHOILUONG'!$B:$AH,7,0)</f>
        <v>0</v>
      </c>
      <c r="I69" s="36">
        <f>VLOOKUP($B69,'[1]TK KHOILUONG'!$B:$AH,8,0)</f>
        <v>2</v>
      </c>
      <c r="J69" s="8">
        <f>VLOOKUP($B69,'[1]TK KHOILUONG'!$B:$AH,9,0)</f>
        <v>1.2</v>
      </c>
      <c r="K69" s="8">
        <f>VLOOKUP($B69,'[1]TK KHOILUONG'!$B:$AH,10,0)</f>
        <v>0</v>
      </c>
      <c r="L69" s="8">
        <f>VLOOKUP($B69,'[1]TK KHOILUONG'!$B:$AH,11,0)</f>
        <v>0</v>
      </c>
      <c r="M69" s="8">
        <f>VLOOKUP($B69,'[1]TK KHOILUONG'!$B:$AH,12,0)</f>
        <v>0</v>
      </c>
      <c r="N69" s="36">
        <f>VLOOKUP($B69,'[1]TK KHOILUONG'!$B:$AH,13,0)</f>
        <v>1.2</v>
      </c>
      <c r="O69" s="8">
        <f>VLOOKUP($B69,'[1]TK KHOILUONG'!$B:$AH,14,0)</f>
        <v>0</v>
      </c>
      <c r="P69" s="8">
        <f>VLOOKUP($B69,'[1]TK KHOILUONG'!$B:$AH,15,0)</f>
        <v>152</v>
      </c>
      <c r="Q69" s="8">
        <f>VLOOKUP($B69,'[1]TK KHOILUONG'!$B:$AH,16,0)</f>
        <v>0</v>
      </c>
      <c r="R69" s="36">
        <f>VLOOKUP($B69,'[1]TK KHOILUONG'!$B:$AH,17,0)</f>
        <v>7.6</v>
      </c>
      <c r="S69" s="8">
        <f>VLOOKUP($B69,'[1]TK KHOILUONG'!$B:$AH,18,0)</f>
        <v>2</v>
      </c>
      <c r="T69" s="8">
        <f>VLOOKUP($B69,'[1]TK KHOILUONG'!$B:$AH,19,0)</f>
        <v>0</v>
      </c>
      <c r="U69" s="8">
        <f>VLOOKUP($B69,'[1]TK KHOILUONG'!$B:$AH,20,0)</f>
        <v>2</v>
      </c>
      <c r="V69" s="36">
        <f>VLOOKUP($B69,'[1]TK KHOILUONG'!$B:$AH,21,0)</f>
        <v>0</v>
      </c>
      <c r="W69" s="8">
        <f>VLOOKUP($B69,'[1]TK KHOILUONG'!$B:$AH,22,0)</f>
        <v>0</v>
      </c>
      <c r="X69" s="8">
        <f>VLOOKUP($B69,'[1]TK KHOILUONG'!$B:$AH,23,0)</f>
        <v>0</v>
      </c>
      <c r="Y69" s="36">
        <f>VLOOKUP($B69,'[1]TK KHOILUONG'!$B:$AH,24,0)</f>
        <v>0</v>
      </c>
      <c r="Z69" s="8">
        <f>VLOOKUP($B69,'[1]TK KHOILUONG'!$B:$AH,25,0)</f>
        <v>0</v>
      </c>
      <c r="AA69" s="8">
        <f>VLOOKUP($B69,'[1]TK KHOILUONG'!$B:$AH,26,0)</f>
        <v>0</v>
      </c>
      <c r="AB69" s="36">
        <f>VLOOKUP($B69,'[1]TK KHOILUONG'!$B:$AH,27,0)</f>
        <v>0</v>
      </c>
      <c r="AC69" s="8">
        <f>VLOOKUP($B69,'[1]TK KHOILUONG'!$B:$AH,28,0)</f>
        <v>0</v>
      </c>
      <c r="AD69" s="8">
        <f>VLOOKUP($B69,'[1]TK KHOILUONG'!$B:$AH,29,0)</f>
        <v>0</v>
      </c>
      <c r="AE69" s="36">
        <f>VLOOKUP($B69,'[1]TK KHOILUONG'!$B:$AH,30,0)</f>
        <v>0</v>
      </c>
      <c r="AF69" s="36">
        <f>VLOOKUP($B69,'[1]TK KHOILUONG'!$B:$AH,31,0)</f>
        <v>0</v>
      </c>
      <c r="AG69" s="36">
        <f>VLOOKUP($B69,'[1]TK KHOILUONG'!$B:$AH,32,0)</f>
        <v>1.2</v>
      </c>
      <c r="AH69" s="64">
        <f t="shared" ref="AH69:AH132" si="1">IF(D69="","",ROUND(I69+N69+R69+V69+Y69+AB69+AE69+SUM(AF69:AG69),2))</f>
        <v>12</v>
      </c>
    </row>
    <row r="70" spans="1:34" hidden="1">
      <c r="A70" s="56">
        <f>IF(D70="","",SUBTOTAL(3,$D$4:$D70))</f>
        <v>29</v>
      </c>
      <c r="B70" s="83" t="s">
        <v>343</v>
      </c>
      <c r="C70" s="84" t="s">
        <v>63</v>
      </c>
      <c r="D70" s="85" t="s">
        <v>77</v>
      </c>
      <c r="E70" s="8">
        <f>VLOOKUP($B70,'[1]TK KHOILUONG'!$B:$AH,4,0)</f>
        <v>2</v>
      </c>
      <c r="F70" s="8">
        <f>VLOOKUP($B70,'[1]TK KHOILUONG'!$B:$AH,5,0)</f>
        <v>2</v>
      </c>
      <c r="G70" s="8">
        <f>VLOOKUP($B70,'[1]TK KHOILUONG'!$B:$AH,6,0)</f>
        <v>0</v>
      </c>
      <c r="H70" s="8">
        <f>VLOOKUP($B70,'[1]TK KHOILUONG'!$B:$AH,7,0)</f>
        <v>0</v>
      </c>
      <c r="I70" s="36">
        <f>VLOOKUP($B70,'[1]TK KHOILUONG'!$B:$AH,8,0)</f>
        <v>6</v>
      </c>
      <c r="J70" s="8">
        <f>VLOOKUP($B70,'[1]TK KHOILUONG'!$B:$AH,9,0)</f>
        <v>8.8000000000000007</v>
      </c>
      <c r="K70" s="8">
        <f>VLOOKUP($B70,'[1]TK KHOILUONG'!$B:$AH,10,0)</f>
        <v>1.2</v>
      </c>
      <c r="L70" s="8">
        <f>VLOOKUP($B70,'[1]TK KHOILUONG'!$B:$AH,11,0)</f>
        <v>0</v>
      </c>
      <c r="M70" s="8">
        <f>VLOOKUP($B70,'[1]TK KHOILUONG'!$B:$AH,12,0)</f>
        <v>0</v>
      </c>
      <c r="N70" s="36">
        <f>VLOOKUP($B70,'[1]TK KHOILUONG'!$B:$AH,13,0)</f>
        <v>10</v>
      </c>
      <c r="O70" s="8">
        <f>VLOOKUP($B70,'[1]TK KHOILUONG'!$B:$AH,14,0)</f>
        <v>213</v>
      </c>
      <c r="P70" s="8">
        <f>VLOOKUP($B70,'[1]TK KHOILUONG'!$B:$AH,15,0)</f>
        <v>260</v>
      </c>
      <c r="Q70" s="8">
        <f>VLOOKUP($B70,'[1]TK KHOILUONG'!$B:$AH,16,0)</f>
        <v>185</v>
      </c>
      <c r="R70" s="36">
        <f>VLOOKUP($B70,'[1]TK KHOILUONG'!$B:$AH,17,0)</f>
        <v>14.4</v>
      </c>
      <c r="S70" s="8">
        <f>VLOOKUP($B70,'[1]TK KHOILUONG'!$B:$AH,18,0)</f>
        <v>0</v>
      </c>
      <c r="T70" s="8">
        <f>VLOOKUP($B70,'[1]TK KHOILUONG'!$B:$AH,19,0)</f>
        <v>0</v>
      </c>
      <c r="U70" s="8">
        <f>VLOOKUP($B70,'[1]TK KHOILUONG'!$B:$AH,20,0)</f>
        <v>0</v>
      </c>
      <c r="V70" s="36">
        <f>VLOOKUP($B70,'[1]TK KHOILUONG'!$B:$AH,21,0)</f>
        <v>0</v>
      </c>
      <c r="W70" s="8">
        <f>VLOOKUP($B70,'[1]TK KHOILUONG'!$B:$AH,22,0)</f>
        <v>0</v>
      </c>
      <c r="X70" s="8">
        <f>VLOOKUP($B70,'[1]TK KHOILUONG'!$B:$AH,23,0)</f>
        <v>0</v>
      </c>
      <c r="Y70" s="36">
        <f>VLOOKUP($B70,'[1]TK KHOILUONG'!$B:$AH,24,0)</f>
        <v>0</v>
      </c>
      <c r="Z70" s="8">
        <f>VLOOKUP($B70,'[1]TK KHOILUONG'!$B:$AH,25,0)</f>
        <v>0</v>
      </c>
      <c r="AA70" s="8">
        <f>VLOOKUP($B70,'[1]TK KHOILUONG'!$B:$AH,26,0)</f>
        <v>0</v>
      </c>
      <c r="AB70" s="36">
        <f>VLOOKUP($B70,'[1]TK KHOILUONG'!$B:$AH,27,0)</f>
        <v>0</v>
      </c>
      <c r="AC70" s="8">
        <f>VLOOKUP($B70,'[1]TK KHOILUONG'!$B:$AH,28,0)</f>
        <v>0</v>
      </c>
      <c r="AD70" s="8">
        <f>VLOOKUP($B70,'[1]TK KHOILUONG'!$B:$AH,29,0)</f>
        <v>0</v>
      </c>
      <c r="AE70" s="36">
        <f>VLOOKUP($B70,'[1]TK KHOILUONG'!$B:$AH,30,0)</f>
        <v>0</v>
      </c>
      <c r="AF70" s="36">
        <f>VLOOKUP($B70,'[1]TK KHOILUONG'!$B:$AH,31,0)</f>
        <v>0</v>
      </c>
      <c r="AG70" s="36">
        <f>VLOOKUP($B70,'[1]TK KHOILUONG'!$B:$AH,32,0)</f>
        <v>0</v>
      </c>
      <c r="AH70" s="64">
        <f t="shared" si="1"/>
        <v>30.4</v>
      </c>
    </row>
    <row r="71" spans="1:34" hidden="1">
      <c r="A71" s="56">
        <f>IF(D71="","",SUBTOTAL(3,$D$4:$D71))</f>
        <v>29</v>
      </c>
      <c r="B71" s="83" t="s">
        <v>366</v>
      </c>
      <c r="C71" s="84" t="s">
        <v>96</v>
      </c>
      <c r="D71" s="85" t="s">
        <v>97</v>
      </c>
      <c r="E71" s="8">
        <f>VLOOKUP($B71,'[1]TK KHOILUONG'!$B:$AH,4,0)</f>
        <v>8</v>
      </c>
      <c r="F71" s="8">
        <f>VLOOKUP($B71,'[1]TK KHOILUONG'!$B:$AH,5,0)</f>
        <v>0</v>
      </c>
      <c r="G71" s="8">
        <f>VLOOKUP($B71,'[1]TK KHOILUONG'!$B:$AH,6,0)</f>
        <v>0</v>
      </c>
      <c r="H71" s="8">
        <f>VLOOKUP($B71,'[1]TK KHOILUONG'!$B:$AH,7,0)</f>
        <v>0</v>
      </c>
      <c r="I71" s="36">
        <f>VLOOKUP($B71,'[1]TK KHOILUONG'!$B:$AH,8,0)</f>
        <v>8</v>
      </c>
      <c r="J71" s="8">
        <f>VLOOKUP($B71,'[1]TK KHOILUONG'!$B:$AH,9,0)</f>
        <v>10.799999999999999</v>
      </c>
      <c r="K71" s="8">
        <f>VLOOKUP($B71,'[1]TK KHOILUONG'!$B:$AH,10,0)</f>
        <v>3.5999999999999996</v>
      </c>
      <c r="L71" s="8">
        <f>VLOOKUP($B71,'[1]TK KHOILUONG'!$B:$AH,11,0)</f>
        <v>0</v>
      </c>
      <c r="M71" s="8">
        <f>VLOOKUP($B71,'[1]TK KHOILUONG'!$B:$AH,12,0)</f>
        <v>0</v>
      </c>
      <c r="N71" s="36">
        <f>VLOOKUP($B71,'[1]TK KHOILUONG'!$B:$AH,13,0)</f>
        <v>14.399999999999999</v>
      </c>
      <c r="O71" s="8">
        <f>VLOOKUP($B71,'[1]TK KHOILUONG'!$B:$AH,14,0)</f>
        <v>218</v>
      </c>
      <c r="P71" s="8">
        <f>VLOOKUP($B71,'[1]TK KHOILUONG'!$B:$AH,15,0)</f>
        <v>277</v>
      </c>
      <c r="Q71" s="8">
        <f>VLOOKUP($B71,'[1]TK KHOILUONG'!$B:$AH,16,0)</f>
        <v>140</v>
      </c>
      <c r="R71" s="36">
        <f>VLOOKUP($B71,'[1]TK KHOILUONG'!$B:$AH,17,0)</f>
        <v>17.75</v>
      </c>
      <c r="S71" s="8">
        <f>VLOOKUP($B71,'[1]TK KHOILUONG'!$B:$AH,18,0)</f>
        <v>0</v>
      </c>
      <c r="T71" s="8">
        <f>VLOOKUP($B71,'[1]TK KHOILUONG'!$B:$AH,19,0)</f>
        <v>0</v>
      </c>
      <c r="U71" s="8">
        <f>VLOOKUP($B71,'[1]TK KHOILUONG'!$B:$AH,20,0)</f>
        <v>0</v>
      </c>
      <c r="V71" s="36">
        <f>VLOOKUP($B71,'[1]TK KHOILUONG'!$B:$AH,21,0)</f>
        <v>0</v>
      </c>
      <c r="W71" s="8">
        <f>VLOOKUP($B71,'[1]TK KHOILUONG'!$B:$AH,22,0)</f>
        <v>0</v>
      </c>
      <c r="X71" s="8">
        <f>VLOOKUP($B71,'[1]TK KHOILUONG'!$B:$AH,23,0)</f>
        <v>0</v>
      </c>
      <c r="Y71" s="36">
        <f>VLOOKUP($B71,'[1]TK KHOILUONG'!$B:$AH,24,0)</f>
        <v>0</v>
      </c>
      <c r="Z71" s="8">
        <f>VLOOKUP($B71,'[1]TK KHOILUONG'!$B:$AH,25,0)</f>
        <v>0</v>
      </c>
      <c r="AA71" s="8">
        <f>VLOOKUP($B71,'[1]TK KHOILUONG'!$B:$AH,26,0)</f>
        <v>0</v>
      </c>
      <c r="AB71" s="36">
        <f>VLOOKUP($B71,'[1]TK KHOILUONG'!$B:$AH,27,0)</f>
        <v>0</v>
      </c>
      <c r="AC71" s="8">
        <f>VLOOKUP($B71,'[1]TK KHOILUONG'!$B:$AH,28,0)</f>
        <v>0</v>
      </c>
      <c r="AD71" s="8">
        <f>VLOOKUP($B71,'[1]TK KHOILUONG'!$B:$AH,29,0)</f>
        <v>0</v>
      </c>
      <c r="AE71" s="36">
        <f>VLOOKUP($B71,'[1]TK KHOILUONG'!$B:$AH,30,0)</f>
        <v>0</v>
      </c>
      <c r="AF71" s="36">
        <f>VLOOKUP($B71,'[1]TK KHOILUONG'!$B:$AH,31,0)</f>
        <v>1.2</v>
      </c>
      <c r="AG71" s="36">
        <f>VLOOKUP($B71,'[1]TK KHOILUONG'!$B:$AH,32,0)</f>
        <v>2.4</v>
      </c>
      <c r="AH71" s="64">
        <f t="shared" si="1"/>
        <v>43.75</v>
      </c>
    </row>
    <row r="72" spans="1:34" hidden="1">
      <c r="A72" s="56">
        <f>IF(D72="","",SUBTOTAL(3,$D$4:$D72))</f>
        <v>29</v>
      </c>
      <c r="B72" s="83" t="s">
        <v>350</v>
      </c>
      <c r="C72" s="84" t="s">
        <v>96</v>
      </c>
      <c r="D72" s="85" t="s">
        <v>98</v>
      </c>
      <c r="E72" s="8">
        <f>VLOOKUP($B72,'[1]TK KHOILUONG'!$B:$AH,4,0)</f>
        <v>0</v>
      </c>
      <c r="F72" s="8">
        <f>VLOOKUP($B72,'[1]TK KHOILUONG'!$B:$AH,5,0)</f>
        <v>0</v>
      </c>
      <c r="G72" s="8">
        <f>VLOOKUP($B72,'[1]TK KHOILUONG'!$B:$AH,6,0)</f>
        <v>0</v>
      </c>
      <c r="H72" s="8">
        <f>VLOOKUP($B72,'[1]TK KHOILUONG'!$B:$AH,7,0)</f>
        <v>0</v>
      </c>
      <c r="I72" s="36">
        <f>VLOOKUP($B72,'[1]TK KHOILUONG'!$B:$AH,8,0)</f>
        <v>0</v>
      </c>
      <c r="J72" s="8">
        <f>VLOOKUP($B72,'[1]TK KHOILUONG'!$B:$AH,9,0)</f>
        <v>8.4</v>
      </c>
      <c r="K72" s="8">
        <f>VLOOKUP($B72,'[1]TK KHOILUONG'!$B:$AH,10,0)</f>
        <v>4.8</v>
      </c>
      <c r="L72" s="8">
        <f>VLOOKUP($B72,'[1]TK KHOILUONG'!$B:$AH,11,0)</f>
        <v>0</v>
      </c>
      <c r="M72" s="8">
        <f>VLOOKUP($B72,'[1]TK KHOILUONG'!$B:$AH,12,0)</f>
        <v>0</v>
      </c>
      <c r="N72" s="36">
        <f>VLOOKUP($B72,'[1]TK KHOILUONG'!$B:$AH,13,0)</f>
        <v>13.2</v>
      </c>
      <c r="O72" s="8">
        <f>VLOOKUP($B72,'[1]TK KHOILUONG'!$B:$AH,14,0)</f>
        <v>76</v>
      </c>
      <c r="P72" s="8">
        <f>VLOOKUP($B72,'[1]TK KHOILUONG'!$B:$AH,15,0)</f>
        <v>68</v>
      </c>
      <c r="Q72" s="8">
        <f>VLOOKUP($B72,'[1]TK KHOILUONG'!$B:$AH,16,0)</f>
        <v>51</v>
      </c>
      <c r="R72" s="36">
        <f>VLOOKUP($B72,'[1]TK KHOILUONG'!$B:$AH,17,0)</f>
        <v>4.6500000000000004</v>
      </c>
      <c r="S72" s="8">
        <f>VLOOKUP($B72,'[1]TK KHOILUONG'!$B:$AH,18,0)</f>
        <v>51</v>
      </c>
      <c r="T72" s="8">
        <f>VLOOKUP($B72,'[1]TK KHOILUONG'!$B:$AH,19,0)</f>
        <v>0</v>
      </c>
      <c r="U72" s="8">
        <f>VLOOKUP($B72,'[1]TK KHOILUONG'!$B:$AH,20,0)</f>
        <v>51</v>
      </c>
      <c r="V72" s="36">
        <f>VLOOKUP($B72,'[1]TK KHOILUONG'!$B:$AH,21,0)</f>
        <v>0</v>
      </c>
      <c r="W72" s="8">
        <f>VLOOKUP($B72,'[1]TK KHOILUONG'!$B:$AH,22,0)</f>
        <v>0</v>
      </c>
      <c r="X72" s="8">
        <f>VLOOKUP($B72,'[1]TK KHOILUONG'!$B:$AH,23,0)</f>
        <v>0</v>
      </c>
      <c r="Y72" s="36">
        <f>VLOOKUP($B72,'[1]TK KHOILUONG'!$B:$AH,24,0)</f>
        <v>0</v>
      </c>
      <c r="Z72" s="8">
        <f>VLOOKUP($B72,'[1]TK KHOILUONG'!$B:$AH,25,0)</f>
        <v>0</v>
      </c>
      <c r="AA72" s="8">
        <f>VLOOKUP($B72,'[1]TK KHOILUONG'!$B:$AH,26,0)</f>
        <v>0</v>
      </c>
      <c r="AB72" s="36">
        <f>VLOOKUP($B72,'[1]TK KHOILUONG'!$B:$AH,27,0)</f>
        <v>0</v>
      </c>
      <c r="AC72" s="8">
        <f>VLOOKUP($B72,'[1]TK KHOILUONG'!$B:$AH,28,0)</f>
        <v>0</v>
      </c>
      <c r="AD72" s="8">
        <f>VLOOKUP($B72,'[1]TK KHOILUONG'!$B:$AH,29,0)</f>
        <v>0</v>
      </c>
      <c r="AE72" s="36">
        <f>VLOOKUP($B72,'[1]TK KHOILUONG'!$B:$AH,30,0)</f>
        <v>0</v>
      </c>
      <c r="AF72" s="36">
        <f>VLOOKUP($B72,'[1]TK KHOILUONG'!$B:$AH,31,0)</f>
        <v>1.2</v>
      </c>
      <c r="AG72" s="36">
        <f>VLOOKUP($B72,'[1]TK KHOILUONG'!$B:$AH,32,0)</f>
        <v>0</v>
      </c>
      <c r="AH72" s="64">
        <f t="shared" si="1"/>
        <v>19.05</v>
      </c>
    </row>
    <row r="73" spans="1:34" hidden="1">
      <c r="A73" s="56">
        <f>IF(D73="","",SUBTOTAL(3,$D$4:$D73))</f>
        <v>29</v>
      </c>
      <c r="B73" s="83" t="s">
        <v>351</v>
      </c>
      <c r="C73" s="84" t="s">
        <v>96</v>
      </c>
      <c r="D73" s="85" t="s">
        <v>547</v>
      </c>
      <c r="E73" s="8">
        <f>VLOOKUP($B73,'[1]TK KHOILUONG'!$B:$AH,4,0)</f>
        <v>0</v>
      </c>
      <c r="F73" s="8">
        <f>VLOOKUP($B73,'[1]TK KHOILUONG'!$B:$AH,5,0)</f>
        <v>0</v>
      </c>
      <c r="G73" s="8">
        <f>VLOOKUP($B73,'[1]TK KHOILUONG'!$B:$AH,6,0)</f>
        <v>0</v>
      </c>
      <c r="H73" s="8">
        <f>VLOOKUP($B73,'[1]TK KHOILUONG'!$B:$AH,7,0)</f>
        <v>0</v>
      </c>
      <c r="I73" s="36">
        <f>VLOOKUP($B73,'[1]TK KHOILUONG'!$B:$AH,8,0)</f>
        <v>0</v>
      </c>
      <c r="J73" s="8">
        <f>VLOOKUP($B73,'[1]TK KHOILUONG'!$B:$AH,9,0)</f>
        <v>15.599999999999996</v>
      </c>
      <c r="K73" s="8">
        <f>VLOOKUP($B73,'[1]TK KHOILUONG'!$B:$AH,10,0)</f>
        <v>2.4</v>
      </c>
      <c r="L73" s="8">
        <f>VLOOKUP($B73,'[1]TK KHOILUONG'!$B:$AH,11,0)</f>
        <v>0</v>
      </c>
      <c r="M73" s="8">
        <f>VLOOKUP($B73,'[1]TK KHOILUONG'!$B:$AH,12,0)</f>
        <v>0</v>
      </c>
      <c r="N73" s="36">
        <f>VLOOKUP($B73,'[1]TK KHOILUONG'!$B:$AH,13,0)</f>
        <v>17.999999999999996</v>
      </c>
      <c r="O73" s="8">
        <f>VLOOKUP($B73,'[1]TK KHOILUONG'!$B:$AH,14,0)</f>
        <v>114</v>
      </c>
      <c r="P73" s="8">
        <f>VLOOKUP($B73,'[1]TK KHOILUONG'!$B:$AH,15,0)</f>
        <v>231</v>
      </c>
      <c r="Q73" s="8">
        <f>VLOOKUP($B73,'[1]TK KHOILUONG'!$B:$AH,16,0)</f>
        <v>137</v>
      </c>
      <c r="R73" s="36">
        <f>VLOOKUP($B73,'[1]TK KHOILUONG'!$B:$AH,17,0)</f>
        <v>10.4</v>
      </c>
      <c r="S73" s="8">
        <f>VLOOKUP($B73,'[1]TK KHOILUONG'!$B:$AH,18,0)</f>
        <v>0</v>
      </c>
      <c r="T73" s="8">
        <f>VLOOKUP($B73,'[1]TK KHOILUONG'!$B:$AH,19,0)</f>
        <v>0</v>
      </c>
      <c r="U73" s="8">
        <f>VLOOKUP($B73,'[1]TK KHOILUONG'!$B:$AH,20,0)</f>
        <v>0</v>
      </c>
      <c r="V73" s="36">
        <f>VLOOKUP($B73,'[1]TK KHOILUONG'!$B:$AH,21,0)</f>
        <v>0</v>
      </c>
      <c r="W73" s="8">
        <f>VLOOKUP($B73,'[1]TK KHOILUONG'!$B:$AH,22,0)</f>
        <v>0</v>
      </c>
      <c r="X73" s="8">
        <f>VLOOKUP($B73,'[1]TK KHOILUONG'!$B:$AH,23,0)</f>
        <v>0</v>
      </c>
      <c r="Y73" s="36">
        <f>VLOOKUP($B73,'[1]TK KHOILUONG'!$B:$AH,24,0)</f>
        <v>0</v>
      </c>
      <c r="Z73" s="8">
        <f>VLOOKUP($B73,'[1]TK KHOILUONG'!$B:$AH,25,0)</f>
        <v>0</v>
      </c>
      <c r="AA73" s="8">
        <f>VLOOKUP($B73,'[1]TK KHOILUONG'!$B:$AH,26,0)</f>
        <v>0</v>
      </c>
      <c r="AB73" s="36">
        <f>VLOOKUP($B73,'[1]TK KHOILUONG'!$B:$AH,27,0)</f>
        <v>0</v>
      </c>
      <c r="AC73" s="8">
        <f>VLOOKUP($B73,'[1]TK KHOILUONG'!$B:$AH,28,0)</f>
        <v>0</v>
      </c>
      <c r="AD73" s="8">
        <f>VLOOKUP($B73,'[1]TK KHOILUONG'!$B:$AH,29,0)</f>
        <v>0</v>
      </c>
      <c r="AE73" s="36">
        <f>VLOOKUP($B73,'[1]TK KHOILUONG'!$B:$AH,30,0)</f>
        <v>0</v>
      </c>
      <c r="AF73" s="36">
        <f>VLOOKUP($B73,'[1]TK KHOILUONG'!$B:$AH,31,0)</f>
        <v>0</v>
      </c>
      <c r="AG73" s="36">
        <f>VLOOKUP($B73,'[1]TK KHOILUONG'!$B:$AH,32,0)</f>
        <v>0</v>
      </c>
      <c r="AH73" s="64">
        <f t="shared" si="1"/>
        <v>28.4</v>
      </c>
    </row>
    <row r="74" spans="1:34" hidden="1">
      <c r="A74" s="56">
        <f>IF(D74="","",SUBTOTAL(3,$D$4:$D74))</f>
        <v>29</v>
      </c>
      <c r="B74" s="83" t="s">
        <v>352</v>
      </c>
      <c r="C74" s="84" t="s">
        <v>96</v>
      </c>
      <c r="D74" s="85" t="s">
        <v>107</v>
      </c>
      <c r="E74" s="8">
        <f>VLOOKUP($B74,'[1]TK KHOILUONG'!$B:$AH,4,0)</f>
        <v>0</v>
      </c>
      <c r="F74" s="8">
        <f>VLOOKUP($B74,'[1]TK KHOILUONG'!$B:$AH,5,0)</f>
        <v>0</v>
      </c>
      <c r="G74" s="8">
        <f>VLOOKUP($B74,'[1]TK KHOILUONG'!$B:$AH,6,0)</f>
        <v>0</v>
      </c>
      <c r="H74" s="8">
        <f>VLOOKUP($B74,'[1]TK KHOILUONG'!$B:$AH,7,0)</f>
        <v>0</v>
      </c>
      <c r="I74" s="36">
        <f>VLOOKUP($B74,'[1]TK KHOILUONG'!$B:$AH,8,0)</f>
        <v>0</v>
      </c>
      <c r="J74" s="8">
        <f>VLOOKUP($B74,'[1]TK KHOILUONG'!$B:$AH,9,0)</f>
        <v>3.5999999999999996</v>
      </c>
      <c r="K74" s="8">
        <f>VLOOKUP($B74,'[1]TK KHOILUONG'!$B:$AH,10,0)</f>
        <v>11.2</v>
      </c>
      <c r="L74" s="8">
        <f>VLOOKUP($B74,'[1]TK KHOILUONG'!$B:$AH,11,0)</f>
        <v>0</v>
      </c>
      <c r="M74" s="8">
        <f>VLOOKUP($B74,'[1]TK KHOILUONG'!$B:$AH,12,0)</f>
        <v>0</v>
      </c>
      <c r="N74" s="36">
        <f>VLOOKUP($B74,'[1]TK KHOILUONG'!$B:$AH,13,0)</f>
        <v>14.799999999999999</v>
      </c>
      <c r="O74" s="8">
        <f>VLOOKUP($B74,'[1]TK KHOILUONG'!$B:$AH,14,0)</f>
        <v>101</v>
      </c>
      <c r="P74" s="8">
        <f>VLOOKUP($B74,'[1]TK KHOILUONG'!$B:$AH,15,0)</f>
        <v>93</v>
      </c>
      <c r="Q74" s="8">
        <f>VLOOKUP($B74,'[1]TK KHOILUONG'!$B:$AH,16,0)</f>
        <v>80</v>
      </c>
      <c r="R74" s="36">
        <f>VLOOKUP($B74,'[1]TK KHOILUONG'!$B:$AH,17,0)</f>
        <v>5.7</v>
      </c>
      <c r="S74" s="8">
        <f>VLOOKUP($B74,'[1]TK KHOILUONG'!$B:$AH,18,0)</f>
        <v>170</v>
      </c>
      <c r="T74" s="8">
        <f>VLOOKUP($B74,'[1]TK KHOILUONG'!$B:$AH,19,0)</f>
        <v>0</v>
      </c>
      <c r="U74" s="8">
        <f>VLOOKUP($B74,'[1]TK KHOILUONG'!$B:$AH,20,0)</f>
        <v>170</v>
      </c>
      <c r="V74" s="36">
        <f>VLOOKUP($B74,'[1]TK KHOILUONG'!$B:$AH,21,0)</f>
        <v>0</v>
      </c>
      <c r="W74" s="8">
        <f>VLOOKUP($B74,'[1]TK KHOILUONG'!$B:$AH,22,0)</f>
        <v>0</v>
      </c>
      <c r="X74" s="8">
        <f>VLOOKUP($B74,'[1]TK KHOILUONG'!$B:$AH,23,0)</f>
        <v>0</v>
      </c>
      <c r="Y74" s="36">
        <f>VLOOKUP($B74,'[1]TK KHOILUONG'!$B:$AH,24,0)</f>
        <v>0</v>
      </c>
      <c r="Z74" s="8">
        <f>VLOOKUP($B74,'[1]TK KHOILUONG'!$B:$AH,25,0)</f>
        <v>0</v>
      </c>
      <c r="AA74" s="8">
        <f>VLOOKUP($B74,'[1]TK KHOILUONG'!$B:$AH,26,0)</f>
        <v>0</v>
      </c>
      <c r="AB74" s="36">
        <f>VLOOKUP($B74,'[1]TK KHOILUONG'!$B:$AH,27,0)</f>
        <v>0</v>
      </c>
      <c r="AC74" s="8">
        <f>VLOOKUP($B74,'[1]TK KHOILUONG'!$B:$AH,28,0)</f>
        <v>0</v>
      </c>
      <c r="AD74" s="8">
        <f>VLOOKUP($B74,'[1]TK KHOILUONG'!$B:$AH,29,0)</f>
        <v>0</v>
      </c>
      <c r="AE74" s="36">
        <f>VLOOKUP($B74,'[1]TK KHOILUONG'!$B:$AH,30,0)</f>
        <v>0</v>
      </c>
      <c r="AF74" s="36">
        <f>VLOOKUP($B74,'[1]TK KHOILUONG'!$B:$AH,31,0)</f>
        <v>0</v>
      </c>
      <c r="AG74" s="36">
        <f>VLOOKUP($B74,'[1]TK KHOILUONG'!$B:$AH,32,0)</f>
        <v>0</v>
      </c>
      <c r="AH74" s="64">
        <f t="shared" si="1"/>
        <v>20.5</v>
      </c>
    </row>
    <row r="75" spans="1:34" hidden="1">
      <c r="A75" s="56">
        <f>IF(D75="","",SUBTOTAL(3,$D$4:$D75))</f>
        <v>29</v>
      </c>
      <c r="B75" s="83" t="s">
        <v>353</v>
      </c>
      <c r="C75" s="84" t="s">
        <v>96</v>
      </c>
      <c r="D75" s="85" t="s">
        <v>108</v>
      </c>
      <c r="E75" s="8">
        <f>VLOOKUP($B75,'[1]TK KHOILUONG'!$B:$AH,4,0)</f>
        <v>2</v>
      </c>
      <c r="F75" s="8">
        <f>VLOOKUP($B75,'[1]TK KHOILUONG'!$B:$AH,5,0)</f>
        <v>0</v>
      </c>
      <c r="G75" s="8">
        <f>VLOOKUP($B75,'[1]TK KHOILUONG'!$B:$AH,6,0)</f>
        <v>0</v>
      </c>
      <c r="H75" s="8">
        <f>VLOOKUP($B75,'[1]TK KHOILUONG'!$B:$AH,7,0)</f>
        <v>0</v>
      </c>
      <c r="I75" s="36">
        <f>VLOOKUP($B75,'[1]TK KHOILUONG'!$B:$AH,8,0)</f>
        <v>2</v>
      </c>
      <c r="J75" s="8">
        <f>VLOOKUP($B75,'[1]TK KHOILUONG'!$B:$AH,9,0)</f>
        <v>3.5999999999999996</v>
      </c>
      <c r="K75" s="8">
        <f>VLOOKUP($B75,'[1]TK KHOILUONG'!$B:$AH,10,0)</f>
        <v>4.4000000000000004</v>
      </c>
      <c r="L75" s="8">
        <f>VLOOKUP($B75,'[1]TK KHOILUONG'!$B:$AH,11,0)</f>
        <v>0</v>
      </c>
      <c r="M75" s="8">
        <f>VLOOKUP($B75,'[1]TK KHOILUONG'!$B:$AH,12,0)</f>
        <v>0</v>
      </c>
      <c r="N75" s="36">
        <f>VLOOKUP($B75,'[1]TK KHOILUONG'!$B:$AH,13,0)</f>
        <v>8</v>
      </c>
      <c r="O75" s="8">
        <f>VLOOKUP($B75,'[1]TK KHOILUONG'!$B:$AH,14,0)</f>
        <v>53</v>
      </c>
      <c r="P75" s="8">
        <f>VLOOKUP($B75,'[1]TK KHOILUONG'!$B:$AH,15,0)</f>
        <v>35</v>
      </c>
      <c r="Q75" s="8">
        <f>VLOOKUP($B75,'[1]TK KHOILUONG'!$B:$AH,16,0)</f>
        <v>63</v>
      </c>
      <c r="R75" s="36">
        <f>VLOOKUP($B75,'[1]TK KHOILUONG'!$B:$AH,17,0)</f>
        <v>1.25</v>
      </c>
      <c r="S75" s="8">
        <f>VLOOKUP($B75,'[1]TK KHOILUONG'!$B:$AH,18,0)</f>
        <v>299</v>
      </c>
      <c r="T75" s="8">
        <f>VLOOKUP($B75,'[1]TK KHOILUONG'!$B:$AH,19,0)</f>
        <v>0</v>
      </c>
      <c r="U75" s="8">
        <f>VLOOKUP($B75,'[1]TK KHOILUONG'!$B:$AH,20,0)</f>
        <v>299</v>
      </c>
      <c r="V75" s="36">
        <f>VLOOKUP($B75,'[1]TK KHOILUONG'!$B:$AH,21,0)</f>
        <v>0</v>
      </c>
      <c r="W75" s="8">
        <f>VLOOKUP($B75,'[1]TK KHOILUONG'!$B:$AH,22,0)</f>
        <v>0</v>
      </c>
      <c r="X75" s="8">
        <f>VLOOKUP($B75,'[1]TK KHOILUONG'!$B:$AH,23,0)</f>
        <v>0</v>
      </c>
      <c r="Y75" s="36">
        <f>VLOOKUP($B75,'[1]TK KHOILUONG'!$B:$AH,24,0)</f>
        <v>0</v>
      </c>
      <c r="Z75" s="8">
        <f>VLOOKUP($B75,'[1]TK KHOILUONG'!$B:$AH,25,0)</f>
        <v>0</v>
      </c>
      <c r="AA75" s="8">
        <f>VLOOKUP($B75,'[1]TK KHOILUONG'!$B:$AH,26,0)</f>
        <v>0</v>
      </c>
      <c r="AB75" s="36">
        <f>VLOOKUP($B75,'[1]TK KHOILUONG'!$B:$AH,27,0)</f>
        <v>0</v>
      </c>
      <c r="AC75" s="8">
        <f>VLOOKUP($B75,'[1]TK KHOILUONG'!$B:$AH,28,0)</f>
        <v>0</v>
      </c>
      <c r="AD75" s="8">
        <f>VLOOKUP($B75,'[1]TK KHOILUONG'!$B:$AH,29,0)</f>
        <v>0</v>
      </c>
      <c r="AE75" s="36">
        <f>VLOOKUP($B75,'[1]TK KHOILUONG'!$B:$AH,30,0)</f>
        <v>0</v>
      </c>
      <c r="AF75" s="36">
        <f>VLOOKUP($B75,'[1]TK KHOILUONG'!$B:$AH,31,0)</f>
        <v>1.2</v>
      </c>
      <c r="AG75" s="36">
        <f>VLOOKUP($B75,'[1]TK KHOILUONG'!$B:$AH,32,0)</f>
        <v>2</v>
      </c>
      <c r="AH75" s="64">
        <f t="shared" si="1"/>
        <v>14.45</v>
      </c>
    </row>
    <row r="76" spans="1:34" hidden="1">
      <c r="A76" s="56">
        <f>IF(D76="","",SUBTOTAL(3,$D$4:$D76))</f>
        <v>29</v>
      </c>
      <c r="B76" s="83" t="s">
        <v>369</v>
      </c>
      <c r="C76" s="84" t="s">
        <v>96</v>
      </c>
      <c r="D76" s="85" t="s">
        <v>101</v>
      </c>
      <c r="E76" s="8">
        <f>VLOOKUP($B76,'[1]TK KHOILUONG'!$B:$AH,4,0)</f>
        <v>0</v>
      </c>
      <c r="F76" s="8">
        <f>VLOOKUP($B76,'[1]TK KHOILUONG'!$B:$AH,5,0)</f>
        <v>0</v>
      </c>
      <c r="G76" s="8">
        <f>VLOOKUP($B76,'[1]TK KHOILUONG'!$B:$AH,6,0)</f>
        <v>0</v>
      </c>
      <c r="H76" s="8">
        <f>VLOOKUP($B76,'[1]TK KHOILUONG'!$B:$AH,7,0)</f>
        <v>0</v>
      </c>
      <c r="I76" s="36">
        <f>VLOOKUP($B76,'[1]TK KHOILUONG'!$B:$AH,8,0)</f>
        <v>0</v>
      </c>
      <c r="J76" s="8">
        <f>VLOOKUP($B76,'[1]TK KHOILUONG'!$B:$AH,9,0)</f>
        <v>0</v>
      </c>
      <c r="K76" s="8">
        <f>VLOOKUP($B76,'[1]TK KHOILUONG'!$B:$AH,10,0)</f>
        <v>0</v>
      </c>
      <c r="L76" s="8">
        <f>VLOOKUP($B76,'[1]TK KHOILUONG'!$B:$AH,11,0)</f>
        <v>0</v>
      </c>
      <c r="M76" s="8">
        <f>VLOOKUP($B76,'[1]TK KHOILUONG'!$B:$AH,12,0)</f>
        <v>0</v>
      </c>
      <c r="N76" s="36">
        <f>VLOOKUP($B76,'[1]TK KHOILUONG'!$B:$AH,13,0)</f>
        <v>0</v>
      </c>
      <c r="O76" s="8">
        <f>VLOOKUP($B76,'[1]TK KHOILUONG'!$B:$AH,14,0)</f>
        <v>0</v>
      </c>
      <c r="P76" s="8">
        <f>VLOOKUP($B76,'[1]TK KHOILUONG'!$B:$AH,15,0)</f>
        <v>124</v>
      </c>
      <c r="Q76" s="8">
        <f>VLOOKUP($B76,'[1]TK KHOILUONG'!$B:$AH,16,0)</f>
        <v>98</v>
      </c>
      <c r="R76" s="36">
        <f>VLOOKUP($B76,'[1]TK KHOILUONG'!$B:$AH,17,0)</f>
        <v>1.3</v>
      </c>
      <c r="S76" s="8">
        <f>VLOOKUP($B76,'[1]TK KHOILUONG'!$B:$AH,18,0)</f>
        <v>0</v>
      </c>
      <c r="T76" s="8">
        <f>VLOOKUP($B76,'[1]TK KHOILUONG'!$B:$AH,19,0)</f>
        <v>0</v>
      </c>
      <c r="U76" s="8">
        <f>VLOOKUP($B76,'[1]TK KHOILUONG'!$B:$AH,20,0)</f>
        <v>0</v>
      </c>
      <c r="V76" s="36">
        <f>VLOOKUP($B76,'[1]TK KHOILUONG'!$B:$AH,21,0)</f>
        <v>0</v>
      </c>
      <c r="W76" s="8">
        <f>VLOOKUP($B76,'[1]TK KHOILUONG'!$B:$AH,22,0)</f>
        <v>0</v>
      </c>
      <c r="X76" s="8">
        <f>VLOOKUP($B76,'[1]TK KHOILUONG'!$B:$AH,23,0)</f>
        <v>0</v>
      </c>
      <c r="Y76" s="36">
        <f>VLOOKUP($B76,'[1]TK KHOILUONG'!$B:$AH,24,0)</f>
        <v>0</v>
      </c>
      <c r="Z76" s="8">
        <f>VLOOKUP($B76,'[1]TK KHOILUONG'!$B:$AH,25,0)</f>
        <v>0</v>
      </c>
      <c r="AA76" s="8">
        <f>VLOOKUP($B76,'[1]TK KHOILUONG'!$B:$AH,26,0)</f>
        <v>0</v>
      </c>
      <c r="AB76" s="36">
        <f>VLOOKUP($B76,'[1]TK KHOILUONG'!$B:$AH,27,0)</f>
        <v>0</v>
      </c>
      <c r="AC76" s="8">
        <f>VLOOKUP($B76,'[1]TK KHOILUONG'!$B:$AH,28,0)</f>
        <v>0</v>
      </c>
      <c r="AD76" s="8">
        <f>VLOOKUP($B76,'[1]TK KHOILUONG'!$B:$AH,29,0)</f>
        <v>0</v>
      </c>
      <c r="AE76" s="36">
        <f>VLOOKUP($B76,'[1]TK KHOILUONG'!$B:$AH,30,0)</f>
        <v>0</v>
      </c>
      <c r="AF76" s="36">
        <f>VLOOKUP($B76,'[1]TK KHOILUONG'!$B:$AH,31,0)</f>
        <v>0</v>
      </c>
      <c r="AG76" s="36">
        <f>VLOOKUP($B76,'[1]TK KHOILUONG'!$B:$AH,32,0)</f>
        <v>0</v>
      </c>
      <c r="AH76" s="64">
        <f t="shared" si="1"/>
        <v>1.3</v>
      </c>
    </row>
    <row r="77" spans="1:34" hidden="1">
      <c r="A77" s="56">
        <f>IF(D77="","",SUBTOTAL(3,$D$4:$D77))</f>
        <v>29</v>
      </c>
      <c r="B77" s="83" t="s">
        <v>367</v>
      </c>
      <c r="C77" s="84" t="s">
        <v>96</v>
      </c>
      <c r="D77" s="85" t="s">
        <v>111</v>
      </c>
      <c r="E77" s="8">
        <f>VLOOKUP($B77,'[1]TK KHOILUONG'!$B:$AH,4,0)</f>
        <v>2</v>
      </c>
      <c r="F77" s="8">
        <f>VLOOKUP($B77,'[1]TK KHOILUONG'!$B:$AH,5,0)</f>
        <v>0</v>
      </c>
      <c r="G77" s="8">
        <f>VLOOKUP($B77,'[1]TK KHOILUONG'!$B:$AH,6,0)</f>
        <v>0</v>
      </c>
      <c r="H77" s="8">
        <f>VLOOKUP($B77,'[1]TK KHOILUONG'!$B:$AH,7,0)</f>
        <v>0</v>
      </c>
      <c r="I77" s="36">
        <f>VLOOKUP($B77,'[1]TK KHOILUONG'!$B:$AH,8,0)</f>
        <v>2</v>
      </c>
      <c r="J77" s="8">
        <f>VLOOKUP($B77,'[1]TK KHOILUONG'!$B:$AH,9,0)</f>
        <v>0</v>
      </c>
      <c r="K77" s="8">
        <f>VLOOKUP($B77,'[1]TK KHOILUONG'!$B:$AH,10,0)</f>
        <v>0</v>
      </c>
      <c r="L77" s="8">
        <f>VLOOKUP($B77,'[1]TK KHOILUONG'!$B:$AH,11,0)</f>
        <v>0</v>
      </c>
      <c r="M77" s="8">
        <f>VLOOKUP($B77,'[1]TK KHOILUONG'!$B:$AH,12,0)</f>
        <v>0</v>
      </c>
      <c r="N77" s="36">
        <f>VLOOKUP($B77,'[1]TK KHOILUONG'!$B:$AH,13,0)</f>
        <v>0</v>
      </c>
      <c r="O77" s="8">
        <f>VLOOKUP($B77,'[1]TK KHOILUONG'!$B:$AH,14,0)</f>
        <v>75</v>
      </c>
      <c r="P77" s="8">
        <f>VLOOKUP($B77,'[1]TK KHOILUONG'!$B:$AH,15,0)</f>
        <v>28</v>
      </c>
      <c r="Q77" s="8">
        <f>VLOOKUP($B77,'[1]TK KHOILUONG'!$B:$AH,16,0)</f>
        <v>101</v>
      </c>
      <c r="R77" s="36">
        <f>VLOOKUP($B77,'[1]TK KHOILUONG'!$B:$AH,17,0)</f>
        <v>0.1</v>
      </c>
      <c r="S77" s="8">
        <f>VLOOKUP($B77,'[1]TK KHOILUONG'!$B:$AH,18,0)</f>
        <v>204</v>
      </c>
      <c r="T77" s="8">
        <f>VLOOKUP($B77,'[1]TK KHOILUONG'!$B:$AH,19,0)</f>
        <v>0</v>
      </c>
      <c r="U77" s="8">
        <f>VLOOKUP($B77,'[1]TK KHOILUONG'!$B:$AH,20,0)</f>
        <v>204</v>
      </c>
      <c r="V77" s="36">
        <f>VLOOKUP($B77,'[1]TK KHOILUONG'!$B:$AH,21,0)</f>
        <v>0</v>
      </c>
      <c r="W77" s="8">
        <f>VLOOKUP($B77,'[1]TK KHOILUONG'!$B:$AH,22,0)</f>
        <v>0</v>
      </c>
      <c r="X77" s="8">
        <f>VLOOKUP($B77,'[1]TK KHOILUONG'!$B:$AH,23,0)</f>
        <v>0</v>
      </c>
      <c r="Y77" s="36">
        <f>VLOOKUP($B77,'[1]TK KHOILUONG'!$B:$AH,24,0)</f>
        <v>0</v>
      </c>
      <c r="Z77" s="8">
        <f>VLOOKUP($B77,'[1]TK KHOILUONG'!$B:$AH,25,0)</f>
        <v>0</v>
      </c>
      <c r="AA77" s="8">
        <f>VLOOKUP($B77,'[1]TK KHOILUONG'!$B:$AH,26,0)</f>
        <v>0</v>
      </c>
      <c r="AB77" s="36">
        <f>VLOOKUP($B77,'[1]TK KHOILUONG'!$B:$AH,27,0)</f>
        <v>0</v>
      </c>
      <c r="AC77" s="8">
        <f>VLOOKUP($B77,'[1]TK KHOILUONG'!$B:$AH,28,0)</f>
        <v>0</v>
      </c>
      <c r="AD77" s="8">
        <f>VLOOKUP($B77,'[1]TK KHOILUONG'!$B:$AH,29,0)</f>
        <v>0</v>
      </c>
      <c r="AE77" s="36">
        <f>VLOOKUP($B77,'[1]TK KHOILUONG'!$B:$AH,30,0)</f>
        <v>0</v>
      </c>
      <c r="AF77" s="36">
        <f>VLOOKUP($B77,'[1]TK KHOILUONG'!$B:$AH,31,0)</f>
        <v>0</v>
      </c>
      <c r="AG77" s="36">
        <f>VLOOKUP($B77,'[1]TK KHOILUONG'!$B:$AH,32,0)</f>
        <v>4.8</v>
      </c>
      <c r="AH77" s="64">
        <f t="shared" si="1"/>
        <v>6.9</v>
      </c>
    </row>
    <row r="78" spans="1:34" hidden="1">
      <c r="A78" s="56">
        <f>IF(D78="","",SUBTOTAL(3,$D$4:$D78))</f>
        <v>29</v>
      </c>
      <c r="B78" s="83" t="s">
        <v>354</v>
      </c>
      <c r="C78" s="84" t="s">
        <v>96</v>
      </c>
      <c r="D78" s="85" t="s">
        <v>102</v>
      </c>
      <c r="E78" s="8">
        <f>VLOOKUP($B78,'[1]TK KHOILUONG'!$B:$AH,4,0)</f>
        <v>0</v>
      </c>
      <c r="F78" s="8">
        <f>VLOOKUP($B78,'[1]TK KHOILUONG'!$B:$AH,5,0)</f>
        <v>0</v>
      </c>
      <c r="G78" s="8">
        <f>VLOOKUP($B78,'[1]TK KHOILUONG'!$B:$AH,6,0)</f>
        <v>0</v>
      </c>
      <c r="H78" s="8">
        <f>VLOOKUP($B78,'[1]TK KHOILUONG'!$B:$AH,7,0)</f>
        <v>0</v>
      </c>
      <c r="I78" s="36">
        <f>VLOOKUP($B78,'[1]TK KHOILUONG'!$B:$AH,8,0)</f>
        <v>0</v>
      </c>
      <c r="J78" s="8">
        <f>VLOOKUP($B78,'[1]TK KHOILUONG'!$B:$AH,9,0)</f>
        <v>9.6</v>
      </c>
      <c r="K78" s="8">
        <f>VLOOKUP($B78,'[1]TK KHOILUONG'!$B:$AH,10,0)</f>
        <v>11.2</v>
      </c>
      <c r="L78" s="8">
        <f>VLOOKUP($B78,'[1]TK KHOILUONG'!$B:$AH,11,0)</f>
        <v>0</v>
      </c>
      <c r="M78" s="8">
        <f>VLOOKUP($B78,'[1]TK KHOILUONG'!$B:$AH,12,0)</f>
        <v>0</v>
      </c>
      <c r="N78" s="36">
        <f>VLOOKUP($B78,'[1]TK KHOILUONG'!$B:$AH,13,0)</f>
        <v>20.799999999999997</v>
      </c>
      <c r="O78" s="8">
        <f>VLOOKUP($B78,'[1]TK KHOILUONG'!$B:$AH,14,0)</f>
        <v>0</v>
      </c>
      <c r="P78" s="8">
        <f>VLOOKUP($B78,'[1]TK KHOILUONG'!$B:$AH,15,0)</f>
        <v>0</v>
      </c>
      <c r="Q78" s="8">
        <f>VLOOKUP($B78,'[1]TK KHOILUONG'!$B:$AH,16,0)</f>
        <v>0</v>
      </c>
      <c r="R78" s="36">
        <f>VLOOKUP($B78,'[1]TK KHOILUONG'!$B:$AH,17,0)</f>
        <v>0</v>
      </c>
      <c r="S78" s="8">
        <f>VLOOKUP($B78,'[1]TK KHOILUONG'!$B:$AH,18,0)</f>
        <v>114</v>
      </c>
      <c r="T78" s="8">
        <f>VLOOKUP($B78,'[1]TK KHOILUONG'!$B:$AH,19,0)</f>
        <v>0</v>
      </c>
      <c r="U78" s="8">
        <f>VLOOKUP($B78,'[1]TK KHOILUONG'!$B:$AH,20,0)</f>
        <v>114</v>
      </c>
      <c r="V78" s="36">
        <f>VLOOKUP($B78,'[1]TK KHOILUONG'!$B:$AH,21,0)</f>
        <v>0</v>
      </c>
      <c r="W78" s="8">
        <f>VLOOKUP($B78,'[1]TK KHOILUONG'!$B:$AH,22,0)</f>
        <v>0</v>
      </c>
      <c r="X78" s="8">
        <f>VLOOKUP($B78,'[1]TK KHOILUONG'!$B:$AH,23,0)</f>
        <v>0</v>
      </c>
      <c r="Y78" s="36">
        <f>VLOOKUP($B78,'[1]TK KHOILUONG'!$B:$AH,24,0)</f>
        <v>0</v>
      </c>
      <c r="Z78" s="8">
        <f>VLOOKUP($B78,'[1]TK KHOILUONG'!$B:$AH,25,0)</f>
        <v>0</v>
      </c>
      <c r="AA78" s="8">
        <f>VLOOKUP($B78,'[1]TK KHOILUONG'!$B:$AH,26,0)</f>
        <v>0</v>
      </c>
      <c r="AB78" s="36">
        <f>VLOOKUP($B78,'[1]TK KHOILUONG'!$B:$AH,27,0)</f>
        <v>0</v>
      </c>
      <c r="AC78" s="8">
        <f>VLOOKUP($B78,'[1]TK KHOILUONG'!$B:$AH,28,0)</f>
        <v>0</v>
      </c>
      <c r="AD78" s="8">
        <f>VLOOKUP($B78,'[1]TK KHOILUONG'!$B:$AH,29,0)</f>
        <v>0</v>
      </c>
      <c r="AE78" s="36">
        <f>VLOOKUP($B78,'[1]TK KHOILUONG'!$B:$AH,30,0)</f>
        <v>0</v>
      </c>
      <c r="AF78" s="36">
        <f>VLOOKUP($B78,'[1]TK KHOILUONG'!$B:$AH,31,0)</f>
        <v>0</v>
      </c>
      <c r="AG78" s="36">
        <f>VLOOKUP($B78,'[1]TK KHOILUONG'!$B:$AH,32,0)</f>
        <v>0</v>
      </c>
      <c r="AH78" s="64">
        <f t="shared" si="1"/>
        <v>20.8</v>
      </c>
    </row>
    <row r="79" spans="1:34" hidden="1">
      <c r="A79" s="56">
        <f>IF(D79="","",SUBTOTAL(3,$D$4:$D79))</f>
        <v>29</v>
      </c>
      <c r="B79" s="83" t="s">
        <v>355</v>
      </c>
      <c r="C79" s="84" t="s">
        <v>96</v>
      </c>
      <c r="D79" s="85" t="s">
        <v>112</v>
      </c>
      <c r="E79" s="8">
        <f>VLOOKUP($B79,'[1]TK KHOILUONG'!$B:$AH,4,0)</f>
        <v>10</v>
      </c>
      <c r="F79" s="8">
        <f>VLOOKUP($B79,'[1]TK KHOILUONG'!$B:$AH,5,0)</f>
        <v>0</v>
      </c>
      <c r="G79" s="8">
        <f>VLOOKUP($B79,'[1]TK KHOILUONG'!$B:$AH,6,0)</f>
        <v>0</v>
      </c>
      <c r="H79" s="8">
        <f>VLOOKUP($B79,'[1]TK KHOILUONG'!$B:$AH,7,0)</f>
        <v>0</v>
      </c>
      <c r="I79" s="36">
        <f>VLOOKUP($B79,'[1]TK KHOILUONG'!$B:$AH,8,0)</f>
        <v>10</v>
      </c>
      <c r="J79" s="8">
        <f>VLOOKUP($B79,'[1]TK KHOILUONG'!$B:$AH,9,0)</f>
        <v>2.4</v>
      </c>
      <c r="K79" s="8">
        <f>VLOOKUP($B79,'[1]TK KHOILUONG'!$B:$AH,10,0)</f>
        <v>0</v>
      </c>
      <c r="L79" s="8">
        <f>VLOOKUP($B79,'[1]TK KHOILUONG'!$B:$AH,11,0)</f>
        <v>0</v>
      </c>
      <c r="M79" s="8">
        <f>VLOOKUP($B79,'[1]TK KHOILUONG'!$B:$AH,12,0)</f>
        <v>0</v>
      </c>
      <c r="N79" s="36">
        <f>VLOOKUP($B79,'[1]TK KHOILUONG'!$B:$AH,13,0)</f>
        <v>2.4</v>
      </c>
      <c r="O79" s="8">
        <f>VLOOKUP($B79,'[1]TK KHOILUONG'!$B:$AH,14,0)</f>
        <v>121</v>
      </c>
      <c r="P79" s="8">
        <f>VLOOKUP($B79,'[1]TK KHOILUONG'!$B:$AH,15,0)</f>
        <v>0</v>
      </c>
      <c r="Q79" s="8">
        <f>VLOOKUP($B79,'[1]TK KHOILUONG'!$B:$AH,16,0)</f>
        <v>121</v>
      </c>
      <c r="R79" s="36">
        <f>VLOOKUP($B79,'[1]TK KHOILUONG'!$B:$AH,17,0)</f>
        <v>0</v>
      </c>
      <c r="S79" s="8">
        <f>VLOOKUP($B79,'[1]TK KHOILUONG'!$B:$AH,18,0)</f>
        <v>47</v>
      </c>
      <c r="T79" s="8">
        <f>VLOOKUP($B79,'[1]TK KHOILUONG'!$B:$AH,19,0)</f>
        <v>0</v>
      </c>
      <c r="U79" s="8">
        <f>VLOOKUP($B79,'[1]TK KHOILUONG'!$B:$AH,20,0)</f>
        <v>47</v>
      </c>
      <c r="V79" s="36">
        <f>VLOOKUP($B79,'[1]TK KHOILUONG'!$B:$AH,21,0)</f>
        <v>0</v>
      </c>
      <c r="W79" s="8">
        <f>VLOOKUP($B79,'[1]TK KHOILUONG'!$B:$AH,22,0)</f>
        <v>0</v>
      </c>
      <c r="X79" s="8">
        <f>VLOOKUP($B79,'[1]TK KHOILUONG'!$B:$AH,23,0)</f>
        <v>0</v>
      </c>
      <c r="Y79" s="36">
        <f>VLOOKUP($B79,'[1]TK KHOILUONG'!$B:$AH,24,0)</f>
        <v>0</v>
      </c>
      <c r="Z79" s="8">
        <f>VLOOKUP($B79,'[1]TK KHOILUONG'!$B:$AH,25,0)</f>
        <v>0</v>
      </c>
      <c r="AA79" s="8">
        <f>VLOOKUP($B79,'[1]TK KHOILUONG'!$B:$AH,26,0)</f>
        <v>0</v>
      </c>
      <c r="AB79" s="36">
        <f>VLOOKUP($B79,'[1]TK KHOILUONG'!$B:$AH,27,0)</f>
        <v>0</v>
      </c>
      <c r="AC79" s="8">
        <f>VLOOKUP($B79,'[1]TK KHOILUONG'!$B:$AH,28,0)</f>
        <v>0</v>
      </c>
      <c r="AD79" s="8">
        <f>VLOOKUP($B79,'[1]TK KHOILUONG'!$B:$AH,29,0)</f>
        <v>0</v>
      </c>
      <c r="AE79" s="36">
        <f>VLOOKUP($B79,'[1]TK KHOILUONG'!$B:$AH,30,0)</f>
        <v>0</v>
      </c>
      <c r="AF79" s="36">
        <f>VLOOKUP($B79,'[1]TK KHOILUONG'!$B:$AH,31,0)</f>
        <v>1.2</v>
      </c>
      <c r="AG79" s="36">
        <f>VLOOKUP($B79,'[1]TK KHOILUONG'!$B:$AH,32,0)</f>
        <v>0</v>
      </c>
      <c r="AH79" s="64">
        <f t="shared" si="1"/>
        <v>13.6</v>
      </c>
    </row>
    <row r="80" spans="1:34" hidden="1">
      <c r="A80" s="56">
        <f>IF(D80="","",SUBTOTAL(3,$D$4:$D80))</f>
        <v>29</v>
      </c>
      <c r="B80" s="83" t="s">
        <v>356</v>
      </c>
      <c r="C80" s="84" t="s">
        <v>96</v>
      </c>
      <c r="D80" s="85" t="s">
        <v>113</v>
      </c>
      <c r="E80" s="8">
        <f>VLOOKUP($B80,'[1]TK KHOILUONG'!$B:$AH,4,0)</f>
        <v>0</v>
      </c>
      <c r="F80" s="8">
        <f>VLOOKUP($B80,'[1]TK KHOILUONG'!$B:$AH,5,0)</f>
        <v>0</v>
      </c>
      <c r="G80" s="8">
        <f>VLOOKUP($B80,'[1]TK KHOILUONG'!$B:$AH,6,0)</f>
        <v>0</v>
      </c>
      <c r="H80" s="8">
        <f>VLOOKUP($B80,'[1]TK KHOILUONG'!$B:$AH,7,0)</f>
        <v>0</v>
      </c>
      <c r="I80" s="36">
        <f>VLOOKUP($B80,'[1]TK KHOILUONG'!$B:$AH,8,0)</f>
        <v>0</v>
      </c>
      <c r="J80" s="8">
        <f>VLOOKUP($B80,'[1]TK KHOILUONG'!$B:$AH,9,0)</f>
        <v>7.2</v>
      </c>
      <c r="K80" s="8">
        <f>VLOOKUP($B80,'[1]TK KHOILUONG'!$B:$AH,10,0)</f>
        <v>10</v>
      </c>
      <c r="L80" s="8">
        <f>VLOOKUP($B80,'[1]TK KHOILUONG'!$B:$AH,11,0)</f>
        <v>0</v>
      </c>
      <c r="M80" s="8">
        <f>VLOOKUP($B80,'[1]TK KHOILUONG'!$B:$AH,12,0)</f>
        <v>0</v>
      </c>
      <c r="N80" s="36">
        <f>VLOOKUP($B80,'[1]TK KHOILUONG'!$B:$AH,13,0)</f>
        <v>17.2</v>
      </c>
      <c r="O80" s="8">
        <f>VLOOKUP($B80,'[1]TK KHOILUONG'!$B:$AH,14,0)</f>
        <v>157</v>
      </c>
      <c r="P80" s="8">
        <f>VLOOKUP($B80,'[1]TK KHOILUONG'!$B:$AH,15,0)</f>
        <v>106</v>
      </c>
      <c r="Q80" s="8">
        <f>VLOOKUP($B80,'[1]TK KHOILUONG'!$B:$AH,16,0)</f>
        <v>91</v>
      </c>
      <c r="R80" s="36">
        <f>VLOOKUP($B80,'[1]TK KHOILUONG'!$B:$AH,17,0)</f>
        <v>8.6</v>
      </c>
      <c r="S80" s="8">
        <f>VLOOKUP($B80,'[1]TK KHOILUONG'!$B:$AH,18,0)</f>
        <v>350</v>
      </c>
      <c r="T80" s="8">
        <f>VLOOKUP($B80,'[1]TK KHOILUONG'!$B:$AH,19,0)</f>
        <v>0</v>
      </c>
      <c r="U80" s="8">
        <f>VLOOKUP($B80,'[1]TK KHOILUONG'!$B:$AH,20,0)</f>
        <v>350</v>
      </c>
      <c r="V80" s="36">
        <f>VLOOKUP($B80,'[1]TK KHOILUONG'!$B:$AH,21,0)</f>
        <v>0</v>
      </c>
      <c r="W80" s="8">
        <f>VLOOKUP($B80,'[1]TK KHOILUONG'!$B:$AH,22,0)</f>
        <v>0</v>
      </c>
      <c r="X80" s="8">
        <f>VLOOKUP($B80,'[1]TK KHOILUONG'!$B:$AH,23,0)</f>
        <v>0</v>
      </c>
      <c r="Y80" s="36">
        <f>VLOOKUP($B80,'[1]TK KHOILUONG'!$B:$AH,24,0)</f>
        <v>0</v>
      </c>
      <c r="Z80" s="8">
        <f>VLOOKUP($B80,'[1]TK KHOILUONG'!$B:$AH,25,0)</f>
        <v>0</v>
      </c>
      <c r="AA80" s="8">
        <f>VLOOKUP($B80,'[1]TK KHOILUONG'!$B:$AH,26,0)</f>
        <v>0</v>
      </c>
      <c r="AB80" s="36">
        <f>VLOOKUP($B80,'[1]TK KHOILUONG'!$B:$AH,27,0)</f>
        <v>0</v>
      </c>
      <c r="AC80" s="8">
        <f>VLOOKUP($B80,'[1]TK KHOILUONG'!$B:$AH,28,0)</f>
        <v>0</v>
      </c>
      <c r="AD80" s="8">
        <f>VLOOKUP($B80,'[1]TK KHOILUONG'!$B:$AH,29,0)</f>
        <v>0</v>
      </c>
      <c r="AE80" s="36">
        <f>VLOOKUP($B80,'[1]TK KHOILUONG'!$B:$AH,30,0)</f>
        <v>0</v>
      </c>
      <c r="AF80" s="36">
        <f>VLOOKUP($B80,'[1]TK KHOILUONG'!$B:$AH,31,0)</f>
        <v>2.4</v>
      </c>
      <c r="AG80" s="36">
        <f>VLOOKUP($B80,'[1]TK KHOILUONG'!$B:$AH,32,0)</f>
        <v>0</v>
      </c>
      <c r="AH80" s="64">
        <f t="shared" si="1"/>
        <v>28.2</v>
      </c>
    </row>
    <row r="81" spans="1:34" hidden="1">
      <c r="A81" s="56">
        <f>IF(D81="","",SUBTOTAL(3,$D$4:$D81))</f>
        <v>29</v>
      </c>
      <c r="B81" s="83" t="s">
        <v>357</v>
      </c>
      <c r="C81" s="84" t="s">
        <v>96</v>
      </c>
      <c r="D81" s="85" t="s">
        <v>99</v>
      </c>
      <c r="E81" s="8">
        <f>VLOOKUP($B81,'[1]TK KHOILUONG'!$B:$AH,4,0)</f>
        <v>2</v>
      </c>
      <c r="F81" s="8">
        <f>VLOOKUP($B81,'[1]TK KHOILUONG'!$B:$AH,5,0)</f>
        <v>0</v>
      </c>
      <c r="G81" s="8">
        <f>VLOOKUP($B81,'[1]TK KHOILUONG'!$B:$AH,6,0)</f>
        <v>0</v>
      </c>
      <c r="H81" s="8">
        <f>VLOOKUP($B81,'[1]TK KHOILUONG'!$B:$AH,7,0)</f>
        <v>0</v>
      </c>
      <c r="I81" s="36">
        <f>VLOOKUP($B81,'[1]TK KHOILUONG'!$B:$AH,8,0)</f>
        <v>2</v>
      </c>
      <c r="J81" s="8">
        <f>VLOOKUP($B81,'[1]TK KHOILUONG'!$B:$AH,9,0)</f>
        <v>7.2</v>
      </c>
      <c r="K81" s="8">
        <f>VLOOKUP($B81,'[1]TK KHOILUONG'!$B:$AH,10,0)</f>
        <v>6</v>
      </c>
      <c r="L81" s="8">
        <f>VLOOKUP($B81,'[1]TK KHOILUONG'!$B:$AH,11,0)</f>
        <v>0</v>
      </c>
      <c r="M81" s="8">
        <f>VLOOKUP($B81,'[1]TK KHOILUONG'!$B:$AH,12,0)</f>
        <v>0</v>
      </c>
      <c r="N81" s="36">
        <f>VLOOKUP($B81,'[1]TK KHOILUONG'!$B:$AH,13,0)</f>
        <v>13.2</v>
      </c>
      <c r="O81" s="8">
        <f>VLOOKUP($B81,'[1]TK KHOILUONG'!$B:$AH,14,0)</f>
        <v>214</v>
      </c>
      <c r="P81" s="8">
        <f>VLOOKUP($B81,'[1]TK KHOILUONG'!$B:$AH,15,0)</f>
        <v>179</v>
      </c>
      <c r="Q81" s="8">
        <f>VLOOKUP($B81,'[1]TK KHOILUONG'!$B:$AH,16,0)</f>
        <v>310</v>
      </c>
      <c r="R81" s="36">
        <f>VLOOKUP($B81,'[1]TK KHOILUONG'!$B:$AH,17,0)</f>
        <v>4.1500000000000004</v>
      </c>
      <c r="S81" s="8">
        <f>VLOOKUP($B81,'[1]TK KHOILUONG'!$B:$AH,18,0)</f>
        <v>0</v>
      </c>
      <c r="T81" s="8">
        <f>VLOOKUP($B81,'[1]TK KHOILUONG'!$B:$AH,19,0)</f>
        <v>0</v>
      </c>
      <c r="U81" s="8">
        <f>VLOOKUP($B81,'[1]TK KHOILUONG'!$B:$AH,20,0)</f>
        <v>0</v>
      </c>
      <c r="V81" s="36">
        <f>VLOOKUP($B81,'[1]TK KHOILUONG'!$B:$AH,21,0)</f>
        <v>0</v>
      </c>
      <c r="W81" s="8">
        <f>VLOOKUP($B81,'[1]TK KHOILUONG'!$B:$AH,22,0)</f>
        <v>0</v>
      </c>
      <c r="X81" s="8">
        <f>VLOOKUP($B81,'[1]TK KHOILUONG'!$B:$AH,23,0)</f>
        <v>0</v>
      </c>
      <c r="Y81" s="36">
        <f>VLOOKUP($B81,'[1]TK KHOILUONG'!$B:$AH,24,0)</f>
        <v>0</v>
      </c>
      <c r="Z81" s="8">
        <f>VLOOKUP($B81,'[1]TK KHOILUONG'!$B:$AH,25,0)</f>
        <v>0</v>
      </c>
      <c r="AA81" s="8">
        <f>VLOOKUP($B81,'[1]TK KHOILUONG'!$B:$AH,26,0)</f>
        <v>0</v>
      </c>
      <c r="AB81" s="36">
        <f>VLOOKUP($B81,'[1]TK KHOILUONG'!$B:$AH,27,0)</f>
        <v>0</v>
      </c>
      <c r="AC81" s="8">
        <f>VLOOKUP($B81,'[1]TK KHOILUONG'!$B:$AH,28,0)</f>
        <v>0</v>
      </c>
      <c r="AD81" s="8">
        <f>VLOOKUP($B81,'[1]TK KHOILUONG'!$B:$AH,29,0)</f>
        <v>0</v>
      </c>
      <c r="AE81" s="36">
        <f>VLOOKUP($B81,'[1]TK KHOILUONG'!$B:$AH,30,0)</f>
        <v>0</v>
      </c>
      <c r="AF81" s="36">
        <f>VLOOKUP($B81,'[1]TK KHOILUONG'!$B:$AH,31,0)</f>
        <v>0</v>
      </c>
      <c r="AG81" s="36">
        <f>VLOOKUP($B81,'[1]TK KHOILUONG'!$B:$AH,32,0)</f>
        <v>0</v>
      </c>
      <c r="AH81" s="64">
        <f t="shared" si="1"/>
        <v>19.350000000000001</v>
      </c>
    </row>
    <row r="82" spans="1:34" hidden="1">
      <c r="A82" s="56">
        <f>IF(D82="","",SUBTOTAL(3,$D$4:$D82))</f>
        <v>29</v>
      </c>
      <c r="B82" s="83" t="s">
        <v>358</v>
      </c>
      <c r="C82" s="84" t="s">
        <v>96</v>
      </c>
      <c r="D82" s="85" t="s">
        <v>114</v>
      </c>
      <c r="E82" s="8">
        <f>VLOOKUP($B82,'[1]TK KHOILUONG'!$B:$AH,4,0)</f>
        <v>2</v>
      </c>
      <c r="F82" s="8">
        <f>VLOOKUP($B82,'[1]TK KHOILUONG'!$B:$AH,5,0)</f>
        <v>0</v>
      </c>
      <c r="G82" s="8">
        <f>VLOOKUP($B82,'[1]TK KHOILUONG'!$B:$AH,6,0)</f>
        <v>0</v>
      </c>
      <c r="H82" s="8">
        <f>VLOOKUP($B82,'[1]TK KHOILUONG'!$B:$AH,7,0)</f>
        <v>0</v>
      </c>
      <c r="I82" s="36">
        <f>VLOOKUP($B82,'[1]TK KHOILUONG'!$B:$AH,8,0)</f>
        <v>2</v>
      </c>
      <c r="J82" s="8">
        <f>VLOOKUP($B82,'[1]TK KHOILUONG'!$B:$AH,9,0)</f>
        <v>3.5999999999999996</v>
      </c>
      <c r="K82" s="8">
        <f>VLOOKUP($B82,'[1]TK KHOILUONG'!$B:$AH,10,0)</f>
        <v>6</v>
      </c>
      <c r="L82" s="8">
        <f>VLOOKUP($B82,'[1]TK KHOILUONG'!$B:$AH,11,0)</f>
        <v>0</v>
      </c>
      <c r="M82" s="8">
        <f>VLOOKUP($B82,'[1]TK KHOILUONG'!$B:$AH,12,0)</f>
        <v>0</v>
      </c>
      <c r="N82" s="36">
        <f>VLOOKUP($B82,'[1]TK KHOILUONG'!$B:$AH,13,0)</f>
        <v>9.6</v>
      </c>
      <c r="O82" s="8">
        <f>VLOOKUP($B82,'[1]TK KHOILUONG'!$B:$AH,14,0)</f>
        <v>70</v>
      </c>
      <c r="P82" s="8">
        <f>VLOOKUP($B82,'[1]TK KHOILUONG'!$B:$AH,15,0)</f>
        <v>0</v>
      </c>
      <c r="Q82" s="8">
        <f>VLOOKUP($B82,'[1]TK KHOILUONG'!$B:$AH,16,0)</f>
        <v>28</v>
      </c>
      <c r="R82" s="36">
        <f>VLOOKUP($B82,'[1]TK KHOILUONG'!$B:$AH,17,0)</f>
        <v>2.1</v>
      </c>
      <c r="S82" s="8">
        <f>VLOOKUP($B82,'[1]TK KHOILUONG'!$B:$AH,18,0)</f>
        <v>106</v>
      </c>
      <c r="T82" s="8">
        <f>VLOOKUP($B82,'[1]TK KHOILUONG'!$B:$AH,19,0)</f>
        <v>0</v>
      </c>
      <c r="U82" s="8">
        <f>VLOOKUP($B82,'[1]TK KHOILUONG'!$B:$AH,20,0)</f>
        <v>106</v>
      </c>
      <c r="V82" s="36">
        <f>VLOOKUP($B82,'[1]TK KHOILUONG'!$B:$AH,21,0)</f>
        <v>0</v>
      </c>
      <c r="W82" s="8">
        <f>VLOOKUP($B82,'[1]TK KHOILUONG'!$B:$AH,22,0)</f>
        <v>0</v>
      </c>
      <c r="X82" s="8">
        <f>VLOOKUP($B82,'[1]TK KHOILUONG'!$B:$AH,23,0)</f>
        <v>0</v>
      </c>
      <c r="Y82" s="36">
        <f>VLOOKUP($B82,'[1]TK KHOILUONG'!$B:$AH,24,0)</f>
        <v>0</v>
      </c>
      <c r="Z82" s="8">
        <f>VLOOKUP($B82,'[1]TK KHOILUONG'!$B:$AH,25,0)</f>
        <v>0</v>
      </c>
      <c r="AA82" s="8">
        <f>VLOOKUP($B82,'[1]TK KHOILUONG'!$B:$AH,26,0)</f>
        <v>0</v>
      </c>
      <c r="AB82" s="36">
        <f>VLOOKUP($B82,'[1]TK KHOILUONG'!$B:$AH,27,0)</f>
        <v>0</v>
      </c>
      <c r="AC82" s="8">
        <f>VLOOKUP($B82,'[1]TK KHOILUONG'!$B:$AH,28,0)</f>
        <v>0</v>
      </c>
      <c r="AD82" s="8">
        <f>VLOOKUP($B82,'[1]TK KHOILUONG'!$B:$AH,29,0)</f>
        <v>0</v>
      </c>
      <c r="AE82" s="36">
        <f>VLOOKUP($B82,'[1]TK KHOILUONG'!$B:$AH,30,0)</f>
        <v>0</v>
      </c>
      <c r="AF82" s="36">
        <f>VLOOKUP($B82,'[1]TK KHOILUONG'!$B:$AH,31,0)</f>
        <v>1.2</v>
      </c>
      <c r="AG82" s="36">
        <f>VLOOKUP($B82,'[1]TK KHOILUONG'!$B:$AH,32,0)</f>
        <v>0</v>
      </c>
      <c r="AH82" s="64">
        <f t="shared" si="1"/>
        <v>14.9</v>
      </c>
    </row>
    <row r="83" spans="1:34" hidden="1">
      <c r="A83" s="56">
        <f>IF(D83="","",SUBTOTAL(3,$D$4:$D83))</f>
        <v>29</v>
      </c>
      <c r="B83" s="83" t="s">
        <v>364</v>
      </c>
      <c r="C83" s="84" t="s">
        <v>96</v>
      </c>
      <c r="D83" s="85" t="s">
        <v>116</v>
      </c>
      <c r="E83" s="8">
        <f>VLOOKUP($B83,'[1]TK KHOILUONG'!$B:$AH,4,0)</f>
        <v>0</v>
      </c>
      <c r="F83" s="8">
        <f>VLOOKUP($B83,'[1]TK KHOILUONG'!$B:$AH,5,0)</f>
        <v>0</v>
      </c>
      <c r="G83" s="8">
        <f>VLOOKUP($B83,'[1]TK KHOILUONG'!$B:$AH,6,0)</f>
        <v>0</v>
      </c>
      <c r="H83" s="8">
        <f>VLOOKUP($B83,'[1]TK KHOILUONG'!$B:$AH,7,0)</f>
        <v>0</v>
      </c>
      <c r="I83" s="36">
        <f>VLOOKUP($B83,'[1]TK KHOILUONG'!$B:$AH,8,0)</f>
        <v>0</v>
      </c>
      <c r="J83" s="8">
        <f>VLOOKUP($B83,'[1]TK KHOILUONG'!$B:$AH,9,0)</f>
        <v>0</v>
      </c>
      <c r="K83" s="8">
        <f>VLOOKUP($B83,'[1]TK KHOILUONG'!$B:$AH,10,0)</f>
        <v>0</v>
      </c>
      <c r="L83" s="8">
        <f>VLOOKUP($B83,'[1]TK KHOILUONG'!$B:$AH,11,0)</f>
        <v>0</v>
      </c>
      <c r="M83" s="8">
        <f>VLOOKUP($B83,'[1]TK KHOILUONG'!$B:$AH,12,0)</f>
        <v>0</v>
      </c>
      <c r="N83" s="36">
        <f>VLOOKUP($B83,'[1]TK KHOILUONG'!$B:$AH,13,0)</f>
        <v>0</v>
      </c>
      <c r="O83" s="8">
        <f>VLOOKUP($B83,'[1]TK KHOILUONG'!$B:$AH,14,0)</f>
        <v>0</v>
      </c>
      <c r="P83" s="8">
        <f>VLOOKUP($B83,'[1]TK KHOILUONG'!$B:$AH,15,0)</f>
        <v>0</v>
      </c>
      <c r="Q83" s="8">
        <f>VLOOKUP($B83,'[1]TK KHOILUONG'!$B:$AH,16,0)</f>
        <v>0</v>
      </c>
      <c r="R83" s="36">
        <f>VLOOKUP($B83,'[1]TK KHOILUONG'!$B:$AH,17,0)</f>
        <v>0</v>
      </c>
      <c r="S83" s="8">
        <f>VLOOKUP($B83,'[1]TK KHOILUONG'!$B:$AH,18,0)</f>
        <v>0</v>
      </c>
      <c r="T83" s="8">
        <f>VLOOKUP($B83,'[1]TK KHOILUONG'!$B:$AH,19,0)</f>
        <v>0</v>
      </c>
      <c r="U83" s="8">
        <f>VLOOKUP($B83,'[1]TK KHOILUONG'!$B:$AH,20,0)</f>
        <v>0</v>
      </c>
      <c r="V83" s="36">
        <f>VLOOKUP($B83,'[1]TK KHOILUONG'!$B:$AH,21,0)</f>
        <v>0</v>
      </c>
      <c r="W83" s="8">
        <f>VLOOKUP($B83,'[1]TK KHOILUONG'!$B:$AH,22,0)</f>
        <v>0</v>
      </c>
      <c r="X83" s="8">
        <f>VLOOKUP($B83,'[1]TK KHOILUONG'!$B:$AH,23,0)</f>
        <v>0</v>
      </c>
      <c r="Y83" s="36">
        <f>VLOOKUP($B83,'[1]TK KHOILUONG'!$B:$AH,24,0)</f>
        <v>0</v>
      </c>
      <c r="Z83" s="8">
        <f>VLOOKUP($B83,'[1]TK KHOILUONG'!$B:$AH,25,0)</f>
        <v>0</v>
      </c>
      <c r="AA83" s="8">
        <f>VLOOKUP($B83,'[1]TK KHOILUONG'!$B:$AH,26,0)</f>
        <v>0</v>
      </c>
      <c r="AB83" s="36">
        <f>VLOOKUP($B83,'[1]TK KHOILUONG'!$B:$AH,27,0)</f>
        <v>0</v>
      </c>
      <c r="AC83" s="8">
        <f>VLOOKUP($B83,'[1]TK KHOILUONG'!$B:$AH,28,0)</f>
        <v>0</v>
      </c>
      <c r="AD83" s="8">
        <f>VLOOKUP($B83,'[1]TK KHOILUONG'!$B:$AH,29,0)</f>
        <v>0</v>
      </c>
      <c r="AE83" s="36">
        <f>VLOOKUP($B83,'[1]TK KHOILUONG'!$B:$AH,30,0)</f>
        <v>0</v>
      </c>
      <c r="AF83" s="36">
        <f>VLOOKUP($B83,'[1]TK KHOILUONG'!$B:$AH,31,0)</f>
        <v>0</v>
      </c>
      <c r="AG83" s="36">
        <f>VLOOKUP($B83,'[1]TK KHOILUONG'!$B:$AH,32,0)</f>
        <v>0</v>
      </c>
      <c r="AH83" s="64">
        <f t="shared" si="1"/>
        <v>0</v>
      </c>
    </row>
    <row r="84" spans="1:34" hidden="1">
      <c r="A84" s="56">
        <f>IF(D84="","",SUBTOTAL(3,$D$4:$D84))</f>
        <v>29</v>
      </c>
      <c r="B84" s="83" t="s">
        <v>359</v>
      </c>
      <c r="C84" s="84" t="s">
        <v>96</v>
      </c>
      <c r="D84" s="85" t="s">
        <v>103</v>
      </c>
      <c r="E84" s="8">
        <f>VLOOKUP($B84,'[1]TK KHOILUONG'!$B:$AH,4,0)</f>
        <v>6</v>
      </c>
      <c r="F84" s="8">
        <f>VLOOKUP($B84,'[1]TK KHOILUONG'!$B:$AH,5,0)</f>
        <v>0</v>
      </c>
      <c r="G84" s="8">
        <f>VLOOKUP($B84,'[1]TK KHOILUONG'!$B:$AH,6,0)</f>
        <v>0</v>
      </c>
      <c r="H84" s="8">
        <f>VLOOKUP($B84,'[1]TK KHOILUONG'!$B:$AH,7,0)</f>
        <v>0</v>
      </c>
      <c r="I84" s="36">
        <f>VLOOKUP($B84,'[1]TK KHOILUONG'!$B:$AH,8,0)</f>
        <v>6</v>
      </c>
      <c r="J84" s="8">
        <f>VLOOKUP($B84,'[1]TK KHOILUONG'!$B:$AH,9,0)</f>
        <v>6</v>
      </c>
      <c r="K84" s="8">
        <f>VLOOKUP($B84,'[1]TK KHOILUONG'!$B:$AH,10,0)</f>
        <v>0</v>
      </c>
      <c r="L84" s="8">
        <f>VLOOKUP($B84,'[1]TK KHOILUONG'!$B:$AH,11,0)</f>
        <v>0</v>
      </c>
      <c r="M84" s="8">
        <f>VLOOKUP($B84,'[1]TK KHOILUONG'!$B:$AH,12,0)</f>
        <v>0</v>
      </c>
      <c r="N84" s="36">
        <f>VLOOKUP($B84,'[1]TK KHOILUONG'!$B:$AH,13,0)</f>
        <v>6</v>
      </c>
      <c r="O84" s="8">
        <f>VLOOKUP($B84,'[1]TK KHOILUONG'!$B:$AH,14,0)</f>
        <v>108</v>
      </c>
      <c r="P84" s="8">
        <f>VLOOKUP($B84,'[1]TK KHOILUONG'!$B:$AH,15,0)</f>
        <v>223</v>
      </c>
      <c r="Q84" s="8">
        <f>VLOOKUP($B84,'[1]TK KHOILUONG'!$B:$AH,16,0)</f>
        <v>158</v>
      </c>
      <c r="R84" s="36">
        <f>VLOOKUP($B84,'[1]TK KHOILUONG'!$B:$AH,17,0)</f>
        <v>8.65</v>
      </c>
      <c r="S84" s="8">
        <f>VLOOKUP($B84,'[1]TK KHOILUONG'!$B:$AH,18,0)</f>
        <v>0</v>
      </c>
      <c r="T84" s="8">
        <f>VLOOKUP($B84,'[1]TK KHOILUONG'!$B:$AH,19,0)</f>
        <v>0</v>
      </c>
      <c r="U84" s="8">
        <f>VLOOKUP($B84,'[1]TK KHOILUONG'!$B:$AH,20,0)</f>
        <v>0</v>
      </c>
      <c r="V84" s="36">
        <f>VLOOKUP($B84,'[1]TK KHOILUONG'!$B:$AH,21,0)</f>
        <v>0</v>
      </c>
      <c r="W84" s="8">
        <f>VLOOKUP($B84,'[1]TK KHOILUONG'!$B:$AH,22,0)</f>
        <v>0</v>
      </c>
      <c r="X84" s="8">
        <f>VLOOKUP($B84,'[1]TK KHOILUONG'!$B:$AH,23,0)</f>
        <v>0</v>
      </c>
      <c r="Y84" s="36">
        <f>VLOOKUP($B84,'[1]TK KHOILUONG'!$B:$AH,24,0)</f>
        <v>0</v>
      </c>
      <c r="Z84" s="8">
        <f>VLOOKUP($B84,'[1]TK KHOILUONG'!$B:$AH,25,0)</f>
        <v>0</v>
      </c>
      <c r="AA84" s="8">
        <f>VLOOKUP($B84,'[1]TK KHOILUONG'!$B:$AH,26,0)</f>
        <v>0</v>
      </c>
      <c r="AB84" s="36">
        <f>VLOOKUP($B84,'[1]TK KHOILUONG'!$B:$AH,27,0)</f>
        <v>0</v>
      </c>
      <c r="AC84" s="8">
        <f>VLOOKUP($B84,'[1]TK KHOILUONG'!$B:$AH,28,0)</f>
        <v>0</v>
      </c>
      <c r="AD84" s="8">
        <f>VLOOKUP($B84,'[1]TK KHOILUONG'!$B:$AH,29,0)</f>
        <v>0</v>
      </c>
      <c r="AE84" s="36">
        <f>VLOOKUP($B84,'[1]TK KHOILUONG'!$B:$AH,30,0)</f>
        <v>0</v>
      </c>
      <c r="AF84" s="36">
        <f>VLOOKUP($B84,'[1]TK KHOILUONG'!$B:$AH,31,0)</f>
        <v>0</v>
      </c>
      <c r="AG84" s="36">
        <f>VLOOKUP($B84,'[1]TK KHOILUONG'!$B:$AH,32,0)</f>
        <v>7.2</v>
      </c>
      <c r="AH84" s="64">
        <f t="shared" si="1"/>
        <v>27.85</v>
      </c>
    </row>
    <row r="85" spans="1:34" hidden="1">
      <c r="A85" s="56">
        <f>IF(D85="","",SUBTOTAL(3,$D$4:$D85))</f>
        <v>29</v>
      </c>
      <c r="B85" s="83" t="s">
        <v>368</v>
      </c>
      <c r="C85" s="84" t="s">
        <v>96</v>
      </c>
      <c r="D85" s="85" t="s">
        <v>104</v>
      </c>
      <c r="E85" s="8">
        <f>VLOOKUP($B85,'[1]TK KHOILUONG'!$B:$AH,4,0)</f>
        <v>0</v>
      </c>
      <c r="F85" s="8">
        <f>VLOOKUP($B85,'[1]TK KHOILUONG'!$B:$AH,5,0)</f>
        <v>0</v>
      </c>
      <c r="G85" s="8">
        <f>VLOOKUP($B85,'[1]TK KHOILUONG'!$B:$AH,6,0)</f>
        <v>0</v>
      </c>
      <c r="H85" s="8">
        <f>VLOOKUP($B85,'[1]TK KHOILUONG'!$B:$AH,7,0)</f>
        <v>0</v>
      </c>
      <c r="I85" s="36">
        <f>VLOOKUP($B85,'[1]TK KHOILUONG'!$B:$AH,8,0)</f>
        <v>0</v>
      </c>
      <c r="J85" s="8">
        <f>VLOOKUP($B85,'[1]TK KHOILUONG'!$B:$AH,9,0)</f>
        <v>4.8</v>
      </c>
      <c r="K85" s="8">
        <f>VLOOKUP($B85,'[1]TK KHOILUONG'!$B:$AH,10,0)</f>
        <v>2.4</v>
      </c>
      <c r="L85" s="8">
        <f>VLOOKUP($B85,'[1]TK KHOILUONG'!$B:$AH,11,0)</f>
        <v>0</v>
      </c>
      <c r="M85" s="8">
        <f>VLOOKUP($B85,'[1]TK KHOILUONG'!$B:$AH,12,0)</f>
        <v>0</v>
      </c>
      <c r="N85" s="36">
        <f>VLOOKUP($B85,'[1]TK KHOILUONG'!$B:$AH,13,0)</f>
        <v>7.1999999999999993</v>
      </c>
      <c r="O85" s="8">
        <f>VLOOKUP($B85,'[1]TK KHOILUONG'!$B:$AH,14,0)</f>
        <v>70</v>
      </c>
      <c r="P85" s="8">
        <f>VLOOKUP($B85,'[1]TK KHOILUONG'!$B:$AH,15,0)</f>
        <v>77</v>
      </c>
      <c r="Q85" s="8">
        <f>VLOOKUP($B85,'[1]TK KHOILUONG'!$B:$AH,16,0)</f>
        <v>52</v>
      </c>
      <c r="R85" s="36">
        <f>VLOOKUP($B85,'[1]TK KHOILUONG'!$B:$AH,17,0)</f>
        <v>4.75</v>
      </c>
      <c r="S85" s="8">
        <f>VLOOKUP($B85,'[1]TK KHOILUONG'!$B:$AH,18,0)</f>
        <v>0</v>
      </c>
      <c r="T85" s="8">
        <f>VLOOKUP($B85,'[1]TK KHOILUONG'!$B:$AH,19,0)</f>
        <v>0</v>
      </c>
      <c r="U85" s="8">
        <f>VLOOKUP($B85,'[1]TK KHOILUONG'!$B:$AH,20,0)</f>
        <v>0</v>
      </c>
      <c r="V85" s="36">
        <f>VLOOKUP($B85,'[1]TK KHOILUONG'!$B:$AH,21,0)</f>
        <v>0</v>
      </c>
      <c r="W85" s="8">
        <f>VLOOKUP($B85,'[1]TK KHOILUONG'!$B:$AH,22,0)</f>
        <v>0</v>
      </c>
      <c r="X85" s="8">
        <f>VLOOKUP($B85,'[1]TK KHOILUONG'!$B:$AH,23,0)</f>
        <v>0</v>
      </c>
      <c r="Y85" s="36">
        <f>VLOOKUP($B85,'[1]TK KHOILUONG'!$B:$AH,24,0)</f>
        <v>0</v>
      </c>
      <c r="Z85" s="8">
        <f>VLOOKUP($B85,'[1]TK KHOILUONG'!$B:$AH,25,0)</f>
        <v>0</v>
      </c>
      <c r="AA85" s="8">
        <f>VLOOKUP($B85,'[1]TK KHOILUONG'!$B:$AH,26,0)</f>
        <v>0</v>
      </c>
      <c r="AB85" s="36">
        <f>VLOOKUP($B85,'[1]TK KHOILUONG'!$B:$AH,27,0)</f>
        <v>0</v>
      </c>
      <c r="AC85" s="8">
        <f>VLOOKUP($B85,'[1]TK KHOILUONG'!$B:$AH,28,0)</f>
        <v>0</v>
      </c>
      <c r="AD85" s="8">
        <f>VLOOKUP($B85,'[1]TK KHOILUONG'!$B:$AH,29,0)</f>
        <v>0</v>
      </c>
      <c r="AE85" s="36">
        <f>VLOOKUP($B85,'[1]TK KHOILUONG'!$B:$AH,30,0)</f>
        <v>0</v>
      </c>
      <c r="AF85" s="36">
        <f>VLOOKUP($B85,'[1]TK KHOILUONG'!$B:$AH,31,0)</f>
        <v>0</v>
      </c>
      <c r="AG85" s="36">
        <f>VLOOKUP($B85,'[1]TK KHOILUONG'!$B:$AH,32,0)</f>
        <v>0</v>
      </c>
      <c r="AH85" s="64">
        <f t="shared" si="1"/>
        <v>11.95</v>
      </c>
    </row>
    <row r="86" spans="1:34" hidden="1">
      <c r="A86" s="56">
        <f>IF(D86="","",SUBTOTAL(3,$D$4:$D86))</f>
        <v>29</v>
      </c>
      <c r="B86" s="83" t="s">
        <v>360</v>
      </c>
      <c r="C86" s="84" t="s">
        <v>96</v>
      </c>
      <c r="D86" s="85" t="s">
        <v>115</v>
      </c>
      <c r="E86" s="8">
        <f>VLOOKUP($B86,'[1]TK KHOILUONG'!$B:$AH,4,0)</f>
        <v>0</v>
      </c>
      <c r="F86" s="8">
        <f>VLOOKUP($B86,'[1]TK KHOILUONG'!$B:$AH,5,0)</f>
        <v>0</v>
      </c>
      <c r="G86" s="8">
        <f>VLOOKUP($B86,'[1]TK KHOILUONG'!$B:$AH,6,0)</f>
        <v>0</v>
      </c>
      <c r="H86" s="8">
        <f>VLOOKUP($B86,'[1]TK KHOILUONG'!$B:$AH,7,0)</f>
        <v>0</v>
      </c>
      <c r="I86" s="36">
        <f>VLOOKUP($B86,'[1]TK KHOILUONG'!$B:$AH,8,0)</f>
        <v>0</v>
      </c>
      <c r="J86" s="8">
        <f>VLOOKUP($B86,'[1]TK KHOILUONG'!$B:$AH,9,0)</f>
        <v>0</v>
      </c>
      <c r="K86" s="8">
        <f>VLOOKUP($B86,'[1]TK KHOILUONG'!$B:$AH,10,0)</f>
        <v>0</v>
      </c>
      <c r="L86" s="8">
        <f>VLOOKUP($B86,'[1]TK KHOILUONG'!$B:$AH,11,0)</f>
        <v>0</v>
      </c>
      <c r="M86" s="8">
        <f>VLOOKUP($B86,'[1]TK KHOILUONG'!$B:$AH,12,0)</f>
        <v>0</v>
      </c>
      <c r="N86" s="36">
        <f>VLOOKUP($B86,'[1]TK KHOILUONG'!$B:$AH,13,0)</f>
        <v>0</v>
      </c>
      <c r="O86" s="8">
        <f>VLOOKUP($B86,'[1]TK KHOILUONG'!$B:$AH,14,0)</f>
        <v>0</v>
      </c>
      <c r="P86" s="8">
        <f>VLOOKUP($B86,'[1]TK KHOILUONG'!$B:$AH,15,0)</f>
        <v>0</v>
      </c>
      <c r="Q86" s="8">
        <f>VLOOKUP($B86,'[1]TK KHOILUONG'!$B:$AH,16,0)</f>
        <v>0</v>
      </c>
      <c r="R86" s="36">
        <f>VLOOKUP($B86,'[1]TK KHOILUONG'!$B:$AH,17,0)</f>
        <v>0</v>
      </c>
      <c r="S86" s="8">
        <f>VLOOKUP($B86,'[1]TK KHOILUONG'!$B:$AH,18,0)</f>
        <v>0</v>
      </c>
      <c r="T86" s="8">
        <f>VLOOKUP($B86,'[1]TK KHOILUONG'!$B:$AH,19,0)</f>
        <v>0</v>
      </c>
      <c r="U86" s="8">
        <f>VLOOKUP($B86,'[1]TK KHOILUONG'!$B:$AH,20,0)</f>
        <v>0</v>
      </c>
      <c r="V86" s="36">
        <f>VLOOKUP($B86,'[1]TK KHOILUONG'!$B:$AH,21,0)</f>
        <v>0</v>
      </c>
      <c r="W86" s="8">
        <f>VLOOKUP($B86,'[1]TK KHOILUONG'!$B:$AH,22,0)</f>
        <v>0</v>
      </c>
      <c r="X86" s="8">
        <f>VLOOKUP($B86,'[1]TK KHOILUONG'!$B:$AH,23,0)</f>
        <v>0</v>
      </c>
      <c r="Y86" s="36">
        <f>VLOOKUP($B86,'[1]TK KHOILUONG'!$B:$AH,24,0)</f>
        <v>0</v>
      </c>
      <c r="Z86" s="8">
        <f>VLOOKUP($B86,'[1]TK KHOILUONG'!$B:$AH,25,0)</f>
        <v>0</v>
      </c>
      <c r="AA86" s="8">
        <f>VLOOKUP($B86,'[1]TK KHOILUONG'!$B:$AH,26,0)</f>
        <v>0</v>
      </c>
      <c r="AB86" s="36">
        <f>VLOOKUP($B86,'[1]TK KHOILUONG'!$B:$AH,27,0)</f>
        <v>0</v>
      </c>
      <c r="AC86" s="8">
        <f>VLOOKUP($B86,'[1]TK KHOILUONG'!$B:$AH,28,0)</f>
        <v>0</v>
      </c>
      <c r="AD86" s="8">
        <f>VLOOKUP($B86,'[1]TK KHOILUONG'!$B:$AH,29,0)</f>
        <v>0</v>
      </c>
      <c r="AE86" s="36">
        <f>VLOOKUP($B86,'[1]TK KHOILUONG'!$B:$AH,30,0)</f>
        <v>0</v>
      </c>
      <c r="AF86" s="36">
        <f>VLOOKUP($B86,'[1]TK KHOILUONG'!$B:$AH,31,0)</f>
        <v>0</v>
      </c>
      <c r="AG86" s="36">
        <f>VLOOKUP($B86,'[1]TK KHOILUONG'!$B:$AH,32,0)</f>
        <v>0</v>
      </c>
      <c r="AH86" s="64">
        <f t="shared" si="1"/>
        <v>0</v>
      </c>
    </row>
    <row r="87" spans="1:34" hidden="1">
      <c r="A87" s="56">
        <f>IF(D87="","",SUBTOTAL(3,$D$4:$D87))</f>
        <v>29</v>
      </c>
      <c r="B87" s="83" t="s">
        <v>361</v>
      </c>
      <c r="C87" s="84" t="s">
        <v>96</v>
      </c>
      <c r="D87" s="85" t="s">
        <v>100</v>
      </c>
      <c r="E87" s="8">
        <f>VLOOKUP($B87,'[1]TK KHOILUONG'!$B:$AH,4,0)</f>
        <v>4</v>
      </c>
      <c r="F87" s="8">
        <f>VLOOKUP($B87,'[1]TK KHOILUONG'!$B:$AH,5,0)</f>
        <v>0</v>
      </c>
      <c r="G87" s="8">
        <f>VLOOKUP($B87,'[1]TK KHOILUONG'!$B:$AH,6,0)</f>
        <v>0</v>
      </c>
      <c r="H87" s="8">
        <f>VLOOKUP($B87,'[1]TK KHOILUONG'!$B:$AH,7,0)</f>
        <v>0</v>
      </c>
      <c r="I87" s="36">
        <f>VLOOKUP($B87,'[1]TK KHOILUONG'!$B:$AH,8,0)</f>
        <v>4</v>
      </c>
      <c r="J87" s="8">
        <f>VLOOKUP($B87,'[1]TK KHOILUONG'!$B:$AH,9,0)</f>
        <v>7.2</v>
      </c>
      <c r="K87" s="8">
        <f>VLOOKUP($B87,'[1]TK KHOILUONG'!$B:$AH,10,0)</f>
        <v>0</v>
      </c>
      <c r="L87" s="8">
        <f>VLOOKUP($B87,'[1]TK KHOILUONG'!$B:$AH,11,0)</f>
        <v>0</v>
      </c>
      <c r="M87" s="8">
        <f>VLOOKUP($B87,'[1]TK KHOILUONG'!$B:$AH,12,0)</f>
        <v>0</v>
      </c>
      <c r="N87" s="36">
        <f>VLOOKUP($B87,'[1]TK KHOILUONG'!$B:$AH,13,0)</f>
        <v>7.2</v>
      </c>
      <c r="O87" s="8">
        <f>VLOOKUP($B87,'[1]TK KHOILUONG'!$B:$AH,14,0)</f>
        <v>63</v>
      </c>
      <c r="P87" s="8">
        <f>VLOOKUP($B87,'[1]TK KHOILUONG'!$B:$AH,15,0)</f>
        <v>0</v>
      </c>
      <c r="Q87" s="8">
        <f>VLOOKUP($B87,'[1]TK KHOILUONG'!$B:$AH,16,0)</f>
        <v>63</v>
      </c>
      <c r="R87" s="36">
        <f>VLOOKUP($B87,'[1]TK KHOILUONG'!$B:$AH,17,0)</f>
        <v>0</v>
      </c>
      <c r="S87" s="8">
        <f>VLOOKUP($B87,'[1]TK KHOILUONG'!$B:$AH,18,0)</f>
        <v>0</v>
      </c>
      <c r="T87" s="8">
        <f>VLOOKUP($B87,'[1]TK KHOILUONG'!$B:$AH,19,0)</f>
        <v>0</v>
      </c>
      <c r="U87" s="8">
        <f>VLOOKUP($B87,'[1]TK KHOILUONG'!$B:$AH,20,0)</f>
        <v>0</v>
      </c>
      <c r="V87" s="36">
        <f>VLOOKUP($B87,'[1]TK KHOILUONG'!$B:$AH,21,0)</f>
        <v>0</v>
      </c>
      <c r="W87" s="8">
        <f>VLOOKUP($B87,'[1]TK KHOILUONG'!$B:$AH,22,0)</f>
        <v>0</v>
      </c>
      <c r="X87" s="8">
        <f>VLOOKUP($B87,'[1]TK KHOILUONG'!$B:$AH,23,0)</f>
        <v>0</v>
      </c>
      <c r="Y87" s="36">
        <f>VLOOKUP($B87,'[1]TK KHOILUONG'!$B:$AH,24,0)</f>
        <v>0</v>
      </c>
      <c r="Z87" s="8">
        <f>VLOOKUP($B87,'[1]TK KHOILUONG'!$B:$AH,25,0)</f>
        <v>0</v>
      </c>
      <c r="AA87" s="8">
        <f>VLOOKUP($B87,'[1]TK KHOILUONG'!$B:$AH,26,0)</f>
        <v>0</v>
      </c>
      <c r="AB87" s="36">
        <f>VLOOKUP($B87,'[1]TK KHOILUONG'!$B:$AH,27,0)</f>
        <v>0</v>
      </c>
      <c r="AC87" s="8">
        <f>VLOOKUP($B87,'[1]TK KHOILUONG'!$B:$AH,28,0)</f>
        <v>0</v>
      </c>
      <c r="AD87" s="8">
        <f>VLOOKUP($B87,'[1]TK KHOILUONG'!$B:$AH,29,0)</f>
        <v>0</v>
      </c>
      <c r="AE87" s="36">
        <f>VLOOKUP($B87,'[1]TK KHOILUONG'!$B:$AH,30,0)</f>
        <v>0</v>
      </c>
      <c r="AF87" s="36">
        <f>VLOOKUP($B87,'[1]TK KHOILUONG'!$B:$AH,31,0)</f>
        <v>0</v>
      </c>
      <c r="AG87" s="36">
        <f>VLOOKUP($B87,'[1]TK KHOILUONG'!$B:$AH,32,0)</f>
        <v>0</v>
      </c>
      <c r="AH87" s="64">
        <f t="shared" si="1"/>
        <v>11.2</v>
      </c>
    </row>
    <row r="88" spans="1:34" hidden="1">
      <c r="A88" s="56">
        <f>IF(D88="","",SUBTOTAL(3,$D$4:$D88))</f>
        <v>29</v>
      </c>
      <c r="B88" s="83" t="s">
        <v>362</v>
      </c>
      <c r="C88" s="84" t="s">
        <v>96</v>
      </c>
      <c r="D88" s="85" t="s">
        <v>105</v>
      </c>
      <c r="E88" s="8">
        <f>VLOOKUP($B88,'[1]TK KHOILUONG'!$B:$AH,4,0)</f>
        <v>2</v>
      </c>
      <c r="F88" s="8">
        <f>VLOOKUP($B88,'[1]TK KHOILUONG'!$B:$AH,5,0)</f>
        <v>0</v>
      </c>
      <c r="G88" s="8">
        <f>VLOOKUP($B88,'[1]TK KHOILUONG'!$B:$AH,6,0)</f>
        <v>0</v>
      </c>
      <c r="H88" s="8">
        <f>VLOOKUP($B88,'[1]TK KHOILUONG'!$B:$AH,7,0)</f>
        <v>0</v>
      </c>
      <c r="I88" s="36">
        <f>VLOOKUP($B88,'[1]TK KHOILUONG'!$B:$AH,8,0)</f>
        <v>2</v>
      </c>
      <c r="J88" s="8">
        <f>VLOOKUP($B88,'[1]TK KHOILUONG'!$B:$AH,9,0)</f>
        <v>15.599999999999996</v>
      </c>
      <c r="K88" s="8">
        <f>VLOOKUP($B88,'[1]TK KHOILUONG'!$B:$AH,10,0)</f>
        <v>0</v>
      </c>
      <c r="L88" s="8">
        <f>VLOOKUP($B88,'[1]TK KHOILUONG'!$B:$AH,11,0)</f>
        <v>0</v>
      </c>
      <c r="M88" s="8">
        <f>VLOOKUP($B88,'[1]TK KHOILUONG'!$B:$AH,12,0)</f>
        <v>0</v>
      </c>
      <c r="N88" s="36">
        <f>VLOOKUP($B88,'[1]TK KHOILUONG'!$B:$AH,13,0)</f>
        <v>15.599999999999996</v>
      </c>
      <c r="O88" s="8">
        <f>VLOOKUP($B88,'[1]TK KHOILUONG'!$B:$AH,14,0)</f>
        <v>109</v>
      </c>
      <c r="P88" s="8">
        <f>VLOOKUP($B88,'[1]TK KHOILUONG'!$B:$AH,15,0)</f>
        <v>0</v>
      </c>
      <c r="Q88" s="8">
        <f>VLOOKUP($B88,'[1]TK KHOILUONG'!$B:$AH,16,0)</f>
        <v>24</v>
      </c>
      <c r="R88" s="36">
        <f>VLOOKUP($B88,'[1]TK KHOILUONG'!$B:$AH,17,0)</f>
        <v>4.25</v>
      </c>
      <c r="S88" s="8">
        <f>VLOOKUP($B88,'[1]TK KHOILUONG'!$B:$AH,18,0)</f>
        <v>104</v>
      </c>
      <c r="T88" s="8">
        <f>VLOOKUP($B88,'[1]TK KHOILUONG'!$B:$AH,19,0)</f>
        <v>0</v>
      </c>
      <c r="U88" s="8">
        <f>VLOOKUP($B88,'[1]TK KHOILUONG'!$B:$AH,20,0)</f>
        <v>104</v>
      </c>
      <c r="V88" s="36">
        <f>VLOOKUP($B88,'[1]TK KHOILUONG'!$B:$AH,21,0)</f>
        <v>0</v>
      </c>
      <c r="W88" s="8">
        <f>VLOOKUP($B88,'[1]TK KHOILUONG'!$B:$AH,22,0)</f>
        <v>0</v>
      </c>
      <c r="X88" s="8">
        <f>VLOOKUP($B88,'[1]TK KHOILUONG'!$B:$AH,23,0)</f>
        <v>0</v>
      </c>
      <c r="Y88" s="36">
        <f>VLOOKUP($B88,'[1]TK KHOILUONG'!$B:$AH,24,0)</f>
        <v>0</v>
      </c>
      <c r="Z88" s="8">
        <f>VLOOKUP($B88,'[1]TK KHOILUONG'!$B:$AH,25,0)</f>
        <v>0</v>
      </c>
      <c r="AA88" s="8">
        <f>VLOOKUP($B88,'[1]TK KHOILUONG'!$B:$AH,26,0)</f>
        <v>0</v>
      </c>
      <c r="AB88" s="36">
        <f>VLOOKUP($B88,'[1]TK KHOILUONG'!$B:$AH,27,0)</f>
        <v>0</v>
      </c>
      <c r="AC88" s="8">
        <f>VLOOKUP($B88,'[1]TK KHOILUONG'!$B:$AH,28,0)</f>
        <v>0</v>
      </c>
      <c r="AD88" s="8">
        <f>VLOOKUP($B88,'[1]TK KHOILUONG'!$B:$AH,29,0)</f>
        <v>0</v>
      </c>
      <c r="AE88" s="36">
        <f>VLOOKUP($B88,'[1]TK KHOILUONG'!$B:$AH,30,0)</f>
        <v>0</v>
      </c>
      <c r="AF88" s="36">
        <f>VLOOKUP($B88,'[1]TK KHOILUONG'!$B:$AH,31,0)</f>
        <v>0</v>
      </c>
      <c r="AG88" s="36">
        <f>VLOOKUP($B88,'[1]TK KHOILUONG'!$B:$AH,32,0)</f>
        <v>0</v>
      </c>
      <c r="AH88" s="64">
        <f t="shared" si="1"/>
        <v>21.85</v>
      </c>
    </row>
    <row r="89" spans="1:34" hidden="1">
      <c r="A89" s="56">
        <f>IF(D89="","",SUBTOTAL(3,$D$4:$D89))</f>
        <v>29</v>
      </c>
      <c r="B89" s="83" t="s">
        <v>363</v>
      </c>
      <c r="C89" s="84" t="s">
        <v>96</v>
      </c>
      <c r="D89" s="85" t="s">
        <v>109</v>
      </c>
      <c r="E89" s="8">
        <f>VLOOKUP($B89,'[1]TK KHOILUONG'!$B:$AH,4,0)</f>
        <v>0</v>
      </c>
      <c r="F89" s="8">
        <f>VLOOKUP($B89,'[1]TK KHOILUONG'!$B:$AH,5,0)</f>
        <v>0</v>
      </c>
      <c r="G89" s="8">
        <f>VLOOKUP($B89,'[1]TK KHOILUONG'!$B:$AH,6,0)</f>
        <v>0</v>
      </c>
      <c r="H89" s="8">
        <f>VLOOKUP($B89,'[1]TK KHOILUONG'!$B:$AH,7,0)</f>
        <v>0</v>
      </c>
      <c r="I89" s="36">
        <f>VLOOKUP($B89,'[1]TK KHOILUONG'!$B:$AH,8,0)</f>
        <v>0</v>
      </c>
      <c r="J89" s="8">
        <f>VLOOKUP($B89,'[1]TK KHOILUONG'!$B:$AH,9,0)</f>
        <v>8</v>
      </c>
      <c r="K89" s="8">
        <f>VLOOKUP($B89,'[1]TK KHOILUONG'!$B:$AH,10,0)</f>
        <v>0</v>
      </c>
      <c r="L89" s="8">
        <f>VLOOKUP($B89,'[1]TK KHOILUONG'!$B:$AH,11,0)</f>
        <v>0</v>
      </c>
      <c r="M89" s="8">
        <f>VLOOKUP($B89,'[1]TK KHOILUONG'!$B:$AH,12,0)</f>
        <v>0</v>
      </c>
      <c r="N89" s="36">
        <f>VLOOKUP($B89,'[1]TK KHOILUONG'!$B:$AH,13,0)</f>
        <v>8</v>
      </c>
      <c r="O89" s="8">
        <f>VLOOKUP($B89,'[1]TK KHOILUONG'!$B:$AH,14,0)</f>
        <v>40</v>
      </c>
      <c r="P89" s="8">
        <f>VLOOKUP($B89,'[1]TK KHOILUONG'!$B:$AH,15,0)</f>
        <v>78</v>
      </c>
      <c r="Q89" s="8">
        <f>VLOOKUP($B89,'[1]TK KHOILUONG'!$B:$AH,16,0)</f>
        <v>105</v>
      </c>
      <c r="R89" s="36">
        <f>VLOOKUP($B89,'[1]TK KHOILUONG'!$B:$AH,17,0)</f>
        <v>0.65</v>
      </c>
      <c r="S89" s="8">
        <f>VLOOKUP($B89,'[1]TK KHOILUONG'!$B:$AH,18,0)</f>
        <v>104</v>
      </c>
      <c r="T89" s="8">
        <f>VLOOKUP($B89,'[1]TK KHOILUONG'!$B:$AH,19,0)</f>
        <v>57</v>
      </c>
      <c r="U89" s="8">
        <f>VLOOKUP($B89,'[1]TK KHOILUONG'!$B:$AH,20,0)</f>
        <v>104</v>
      </c>
      <c r="V89" s="36">
        <f>VLOOKUP($B89,'[1]TK KHOILUONG'!$B:$AH,21,0)</f>
        <v>5.7</v>
      </c>
      <c r="W89" s="8">
        <f>VLOOKUP($B89,'[1]TK KHOILUONG'!$B:$AH,22,0)</f>
        <v>0</v>
      </c>
      <c r="X89" s="8">
        <f>VLOOKUP($B89,'[1]TK KHOILUONG'!$B:$AH,23,0)</f>
        <v>0</v>
      </c>
      <c r="Y89" s="36">
        <f>VLOOKUP($B89,'[1]TK KHOILUONG'!$B:$AH,24,0)</f>
        <v>0</v>
      </c>
      <c r="Z89" s="8">
        <f>VLOOKUP($B89,'[1]TK KHOILUONG'!$B:$AH,25,0)</f>
        <v>0</v>
      </c>
      <c r="AA89" s="8">
        <f>VLOOKUP($B89,'[1]TK KHOILUONG'!$B:$AH,26,0)</f>
        <v>0</v>
      </c>
      <c r="AB89" s="36">
        <f>VLOOKUP($B89,'[1]TK KHOILUONG'!$B:$AH,27,0)</f>
        <v>0</v>
      </c>
      <c r="AC89" s="8">
        <f>VLOOKUP($B89,'[1]TK KHOILUONG'!$B:$AH,28,0)</f>
        <v>0</v>
      </c>
      <c r="AD89" s="8">
        <f>VLOOKUP($B89,'[1]TK KHOILUONG'!$B:$AH,29,0)</f>
        <v>0</v>
      </c>
      <c r="AE89" s="36">
        <f>VLOOKUP($B89,'[1]TK KHOILUONG'!$B:$AH,30,0)</f>
        <v>0</v>
      </c>
      <c r="AF89" s="36">
        <f>VLOOKUP($B89,'[1]TK KHOILUONG'!$B:$AH,31,0)</f>
        <v>0</v>
      </c>
      <c r="AG89" s="36">
        <f>VLOOKUP($B89,'[1]TK KHOILUONG'!$B:$AH,32,0)</f>
        <v>4.8</v>
      </c>
      <c r="AH89" s="64">
        <f t="shared" si="1"/>
        <v>19.149999999999999</v>
      </c>
    </row>
    <row r="90" spans="1:34" hidden="1">
      <c r="A90" s="56">
        <f>IF(D90="","",SUBTOTAL(3,$D$4:$D90))</f>
        <v>29</v>
      </c>
      <c r="B90" s="83" t="s">
        <v>365</v>
      </c>
      <c r="C90" s="84" t="s">
        <v>96</v>
      </c>
      <c r="D90" s="85" t="s">
        <v>110</v>
      </c>
      <c r="E90" s="8">
        <f>VLOOKUP($B90,'[1]TK KHOILUONG'!$B:$AH,4,0)</f>
        <v>6</v>
      </c>
      <c r="F90" s="8">
        <f>VLOOKUP($B90,'[1]TK KHOILUONG'!$B:$AH,5,0)</f>
        <v>0</v>
      </c>
      <c r="G90" s="8">
        <f>VLOOKUP($B90,'[1]TK KHOILUONG'!$B:$AH,6,0)</f>
        <v>0</v>
      </c>
      <c r="H90" s="8">
        <f>VLOOKUP($B90,'[1]TK KHOILUONG'!$B:$AH,7,0)</f>
        <v>0</v>
      </c>
      <c r="I90" s="36">
        <f>VLOOKUP($B90,'[1]TK KHOILUONG'!$B:$AH,8,0)</f>
        <v>6</v>
      </c>
      <c r="J90" s="8">
        <f>VLOOKUP($B90,'[1]TK KHOILUONG'!$B:$AH,9,0)</f>
        <v>1.2</v>
      </c>
      <c r="K90" s="8">
        <f>VLOOKUP($B90,'[1]TK KHOILUONG'!$B:$AH,10,0)</f>
        <v>0</v>
      </c>
      <c r="L90" s="8">
        <f>VLOOKUP($B90,'[1]TK KHOILUONG'!$B:$AH,11,0)</f>
        <v>0</v>
      </c>
      <c r="M90" s="8">
        <f>VLOOKUP($B90,'[1]TK KHOILUONG'!$B:$AH,12,0)</f>
        <v>0</v>
      </c>
      <c r="N90" s="36">
        <f>VLOOKUP($B90,'[1]TK KHOILUONG'!$B:$AH,13,0)</f>
        <v>1.2</v>
      </c>
      <c r="O90" s="8">
        <f>VLOOKUP($B90,'[1]TK KHOILUONG'!$B:$AH,14,0)</f>
        <v>76</v>
      </c>
      <c r="P90" s="8">
        <f>VLOOKUP($B90,'[1]TK KHOILUONG'!$B:$AH,15,0)</f>
        <v>173</v>
      </c>
      <c r="Q90" s="8">
        <f>VLOOKUP($B90,'[1]TK KHOILUONG'!$B:$AH,16,0)</f>
        <v>43</v>
      </c>
      <c r="R90" s="36">
        <f>VLOOKUP($B90,'[1]TK KHOILUONG'!$B:$AH,17,0)</f>
        <v>10.3</v>
      </c>
      <c r="S90" s="8">
        <f>VLOOKUP($B90,'[1]TK KHOILUONG'!$B:$AH,18,0)</f>
        <v>59</v>
      </c>
      <c r="T90" s="8">
        <f>VLOOKUP($B90,'[1]TK KHOILUONG'!$B:$AH,19,0)</f>
        <v>110</v>
      </c>
      <c r="U90" s="8">
        <f>VLOOKUP($B90,'[1]TK KHOILUONG'!$B:$AH,20,0)</f>
        <v>59</v>
      </c>
      <c r="V90" s="36">
        <f>VLOOKUP($B90,'[1]TK KHOILUONG'!$B:$AH,21,0)</f>
        <v>11</v>
      </c>
      <c r="W90" s="8">
        <f>VLOOKUP($B90,'[1]TK KHOILUONG'!$B:$AH,22,0)</f>
        <v>0</v>
      </c>
      <c r="X90" s="8">
        <f>VLOOKUP($B90,'[1]TK KHOILUONG'!$B:$AH,23,0)</f>
        <v>0</v>
      </c>
      <c r="Y90" s="36">
        <f>VLOOKUP($B90,'[1]TK KHOILUONG'!$B:$AH,24,0)</f>
        <v>0</v>
      </c>
      <c r="Z90" s="8">
        <f>VLOOKUP($B90,'[1]TK KHOILUONG'!$B:$AH,25,0)</f>
        <v>0</v>
      </c>
      <c r="AA90" s="8">
        <f>VLOOKUP($B90,'[1]TK KHOILUONG'!$B:$AH,26,0)</f>
        <v>0</v>
      </c>
      <c r="AB90" s="36">
        <f>VLOOKUP($B90,'[1]TK KHOILUONG'!$B:$AH,27,0)</f>
        <v>0</v>
      </c>
      <c r="AC90" s="8">
        <f>VLOOKUP($B90,'[1]TK KHOILUONG'!$B:$AH,28,0)</f>
        <v>0</v>
      </c>
      <c r="AD90" s="8">
        <f>VLOOKUP($B90,'[1]TK KHOILUONG'!$B:$AH,29,0)</f>
        <v>0</v>
      </c>
      <c r="AE90" s="36">
        <f>VLOOKUP($B90,'[1]TK KHOILUONG'!$B:$AH,30,0)</f>
        <v>0</v>
      </c>
      <c r="AF90" s="36">
        <f>VLOOKUP($B90,'[1]TK KHOILUONG'!$B:$AH,31,0)</f>
        <v>0</v>
      </c>
      <c r="AG90" s="36">
        <f>VLOOKUP($B90,'[1]TK KHOILUONG'!$B:$AH,32,0)</f>
        <v>7.2</v>
      </c>
      <c r="AH90" s="64">
        <f t="shared" si="1"/>
        <v>35.700000000000003</v>
      </c>
    </row>
    <row r="91" spans="1:34" hidden="1">
      <c r="A91" s="56">
        <f>IF(D91="","",SUBTOTAL(3,$D$4:$D91))</f>
        <v>29</v>
      </c>
      <c r="B91" s="83" t="s">
        <v>370</v>
      </c>
      <c r="C91" s="84" t="s">
        <v>117</v>
      </c>
      <c r="D91" s="85" t="s">
        <v>118</v>
      </c>
      <c r="E91" s="8">
        <f>VLOOKUP($B91,'[1]TK KHOILUONG'!$B:$AH,4,0)</f>
        <v>6</v>
      </c>
      <c r="F91" s="8">
        <f>VLOOKUP($B91,'[1]TK KHOILUONG'!$B:$AH,5,0)</f>
        <v>0</v>
      </c>
      <c r="G91" s="8">
        <f>VLOOKUP($B91,'[1]TK KHOILUONG'!$B:$AH,6,0)</f>
        <v>0</v>
      </c>
      <c r="H91" s="8">
        <f>VLOOKUP($B91,'[1]TK KHOILUONG'!$B:$AH,7,0)</f>
        <v>0</v>
      </c>
      <c r="I91" s="36">
        <f>VLOOKUP($B91,'[1]TK KHOILUONG'!$B:$AH,8,0)</f>
        <v>6</v>
      </c>
      <c r="J91" s="8">
        <f>VLOOKUP($B91,'[1]TK KHOILUONG'!$B:$AH,9,0)</f>
        <v>1.2</v>
      </c>
      <c r="K91" s="8">
        <f>VLOOKUP($B91,'[1]TK KHOILUONG'!$B:$AH,10,0)</f>
        <v>10.799999999999999</v>
      </c>
      <c r="L91" s="8">
        <f>VLOOKUP($B91,'[1]TK KHOILUONG'!$B:$AH,11,0)</f>
        <v>0</v>
      </c>
      <c r="M91" s="8">
        <f>VLOOKUP($B91,'[1]TK KHOILUONG'!$B:$AH,12,0)</f>
        <v>0</v>
      </c>
      <c r="N91" s="36">
        <f>VLOOKUP($B91,'[1]TK KHOILUONG'!$B:$AH,13,0)</f>
        <v>11.999999999999998</v>
      </c>
      <c r="O91" s="8">
        <f>VLOOKUP($B91,'[1]TK KHOILUONG'!$B:$AH,14,0)</f>
        <v>73</v>
      </c>
      <c r="P91" s="8">
        <f>VLOOKUP($B91,'[1]TK KHOILUONG'!$B:$AH,15,0)</f>
        <v>40</v>
      </c>
      <c r="Q91" s="8">
        <f>VLOOKUP($B91,'[1]TK KHOILUONG'!$B:$AH,16,0)</f>
        <v>80</v>
      </c>
      <c r="R91" s="36">
        <f>VLOOKUP($B91,'[1]TK KHOILUONG'!$B:$AH,17,0)</f>
        <v>1.65</v>
      </c>
      <c r="S91" s="8">
        <f>VLOOKUP($B91,'[1]TK KHOILUONG'!$B:$AH,18,0)</f>
        <v>0</v>
      </c>
      <c r="T91" s="8">
        <f>VLOOKUP($B91,'[1]TK KHOILUONG'!$B:$AH,19,0)</f>
        <v>0</v>
      </c>
      <c r="U91" s="8">
        <f>VLOOKUP($B91,'[1]TK KHOILUONG'!$B:$AH,20,0)</f>
        <v>0</v>
      </c>
      <c r="V91" s="36">
        <f>VLOOKUP($B91,'[1]TK KHOILUONG'!$B:$AH,21,0)</f>
        <v>0</v>
      </c>
      <c r="W91" s="8">
        <f>VLOOKUP($B91,'[1]TK KHOILUONG'!$B:$AH,22,0)</f>
        <v>0</v>
      </c>
      <c r="X91" s="8">
        <f>VLOOKUP($B91,'[1]TK KHOILUONG'!$B:$AH,23,0)</f>
        <v>0</v>
      </c>
      <c r="Y91" s="36">
        <f>VLOOKUP($B91,'[1]TK KHOILUONG'!$B:$AH,24,0)</f>
        <v>0</v>
      </c>
      <c r="Z91" s="8">
        <f>VLOOKUP($B91,'[1]TK KHOILUONG'!$B:$AH,25,0)</f>
        <v>0</v>
      </c>
      <c r="AA91" s="8">
        <f>VLOOKUP($B91,'[1]TK KHOILUONG'!$B:$AH,26,0)</f>
        <v>0</v>
      </c>
      <c r="AB91" s="36">
        <f>VLOOKUP($B91,'[1]TK KHOILUONG'!$B:$AH,27,0)</f>
        <v>0</v>
      </c>
      <c r="AC91" s="8">
        <f>VLOOKUP($B91,'[1]TK KHOILUONG'!$B:$AH,28,0)</f>
        <v>0</v>
      </c>
      <c r="AD91" s="8">
        <f>VLOOKUP($B91,'[1]TK KHOILUONG'!$B:$AH,29,0)</f>
        <v>0</v>
      </c>
      <c r="AE91" s="36">
        <f>VLOOKUP($B91,'[1]TK KHOILUONG'!$B:$AH,30,0)</f>
        <v>0</v>
      </c>
      <c r="AF91" s="36">
        <f>VLOOKUP($B91,'[1]TK KHOILUONG'!$B:$AH,31,0)</f>
        <v>1.2</v>
      </c>
      <c r="AG91" s="36">
        <f>VLOOKUP($B91,'[1]TK KHOILUONG'!$B:$AH,32,0)</f>
        <v>0</v>
      </c>
      <c r="AH91" s="64">
        <f t="shared" si="1"/>
        <v>20.85</v>
      </c>
    </row>
    <row r="92" spans="1:34" hidden="1">
      <c r="A92" s="56">
        <f>IF(D92="","",SUBTOTAL(3,$D$4:$D92))</f>
        <v>29</v>
      </c>
      <c r="B92" s="83" t="s">
        <v>371</v>
      </c>
      <c r="C92" s="84" t="s">
        <v>117</v>
      </c>
      <c r="D92" s="85" t="s">
        <v>119</v>
      </c>
      <c r="E92" s="8">
        <f>VLOOKUP($B92,'[1]TK KHOILUONG'!$B:$AH,4,0)</f>
        <v>2</v>
      </c>
      <c r="F92" s="8">
        <f>VLOOKUP($B92,'[1]TK KHOILUONG'!$B:$AH,5,0)</f>
        <v>0</v>
      </c>
      <c r="G92" s="8">
        <f>VLOOKUP($B92,'[1]TK KHOILUONG'!$B:$AH,6,0)</f>
        <v>0</v>
      </c>
      <c r="H92" s="8">
        <f>VLOOKUP($B92,'[1]TK KHOILUONG'!$B:$AH,7,0)</f>
        <v>0</v>
      </c>
      <c r="I92" s="36">
        <f>VLOOKUP($B92,'[1]TK KHOILUONG'!$B:$AH,8,0)</f>
        <v>2</v>
      </c>
      <c r="J92" s="8">
        <f>VLOOKUP($B92,'[1]TK KHOILUONG'!$B:$AH,9,0)</f>
        <v>2.4</v>
      </c>
      <c r="K92" s="8">
        <f>VLOOKUP($B92,'[1]TK KHOILUONG'!$B:$AH,10,0)</f>
        <v>8.8000000000000007</v>
      </c>
      <c r="L92" s="8">
        <f>VLOOKUP($B92,'[1]TK KHOILUONG'!$B:$AH,11,0)</f>
        <v>0</v>
      </c>
      <c r="M92" s="8">
        <f>VLOOKUP($B92,'[1]TK KHOILUONG'!$B:$AH,12,0)</f>
        <v>0</v>
      </c>
      <c r="N92" s="36">
        <f>VLOOKUP($B92,'[1]TK KHOILUONG'!$B:$AH,13,0)</f>
        <v>11.200000000000001</v>
      </c>
      <c r="O92" s="8">
        <f>VLOOKUP($B92,'[1]TK KHOILUONG'!$B:$AH,14,0)</f>
        <v>5</v>
      </c>
      <c r="P92" s="8">
        <f>VLOOKUP($B92,'[1]TK KHOILUONG'!$B:$AH,15,0)</f>
        <v>127</v>
      </c>
      <c r="Q92" s="8">
        <f>VLOOKUP($B92,'[1]TK KHOILUONG'!$B:$AH,16,0)</f>
        <v>5</v>
      </c>
      <c r="R92" s="36">
        <f>VLOOKUP($B92,'[1]TK KHOILUONG'!$B:$AH,17,0)</f>
        <v>6.35</v>
      </c>
      <c r="S92" s="8">
        <f>VLOOKUP($B92,'[1]TK KHOILUONG'!$B:$AH,18,0)</f>
        <v>0</v>
      </c>
      <c r="T92" s="8">
        <f>VLOOKUP($B92,'[1]TK KHOILUONG'!$B:$AH,19,0)</f>
        <v>0</v>
      </c>
      <c r="U92" s="8">
        <f>VLOOKUP($B92,'[1]TK KHOILUONG'!$B:$AH,20,0)</f>
        <v>0</v>
      </c>
      <c r="V92" s="36">
        <f>VLOOKUP($B92,'[1]TK KHOILUONG'!$B:$AH,21,0)</f>
        <v>0</v>
      </c>
      <c r="W92" s="8">
        <f>VLOOKUP($B92,'[1]TK KHOILUONG'!$B:$AH,22,0)</f>
        <v>0</v>
      </c>
      <c r="X92" s="8">
        <f>VLOOKUP($B92,'[1]TK KHOILUONG'!$B:$AH,23,0)</f>
        <v>0</v>
      </c>
      <c r="Y92" s="36">
        <f>VLOOKUP($B92,'[1]TK KHOILUONG'!$B:$AH,24,0)</f>
        <v>0</v>
      </c>
      <c r="Z92" s="8">
        <f>VLOOKUP($B92,'[1]TK KHOILUONG'!$B:$AH,25,0)</f>
        <v>0</v>
      </c>
      <c r="AA92" s="8">
        <f>VLOOKUP($B92,'[1]TK KHOILUONG'!$B:$AH,26,0)</f>
        <v>0</v>
      </c>
      <c r="AB92" s="36">
        <f>VLOOKUP($B92,'[1]TK KHOILUONG'!$B:$AH,27,0)</f>
        <v>0</v>
      </c>
      <c r="AC92" s="8">
        <f>VLOOKUP($B92,'[1]TK KHOILUONG'!$B:$AH,28,0)</f>
        <v>0</v>
      </c>
      <c r="AD92" s="8">
        <f>VLOOKUP($B92,'[1]TK KHOILUONG'!$B:$AH,29,0)</f>
        <v>0</v>
      </c>
      <c r="AE92" s="36">
        <f>VLOOKUP($B92,'[1]TK KHOILUONG'!$B:$AH,30,0)</f>
        <v>0</v>
      </c>
      <c r="AF92" s="36">
        <f>VLOOKUP($B92,'[1]TK KHOILUONG'!$B:$AH,31,0)</f>
        <v>0</v>
      </c>
      <c r="AG92" s="36">
        <f>VLOOKUP($B92,'[1]TK KHOILUONG'!$B:$AH,32,0)</f>
        <v>1.2</v>
      </c>
      <c r="AH92" s="64">
        <f t="shared" si="1"/>
        <v>20.75</v>
      </c>
    </row>
    <row r="93" spans="1:34" hidden="1">
      <c r="A93" s="56">
        <f>IF(D93="","",SUBTOTAL(3,$D$4:$D93))</f>
        <v>29</v>
      </c>
      <c r="B93" s="83" t="s">
        <v>372</v>
      </c>
      <c r="C93" s="84" t="s">
        <v>117</v>
      </c>
      <c r="D93" s="85" t="s">
        <v>548</v>
      </c>
      <c r="E93" s="8">
        <f>VLOOKUP($B93,'[1]TK KHOILUONG'!$B:$AH,4,0)</f>
        <v>8</v>
      </c>
      <c r="F93" s="8">
        <f>VLOOKUP($B93,'[1]TK KHOILUONG'!$B:$AH,5,0)</f>
        <v>0</v>
      </c>
      <c r="G93" s="8">
        <f>VLOOKUP($B93,'[1]TK KHOILUONG'!$B:$AH,6,0)</f>
        <v>0</v>
      </c>
      <c r="H93" s="8">
        <f>VLOOKUP($B93,'[1]TK KHOILUONG'!$B:$AH,7,0)</f>
        <v>0</v>
      </c>
      <c r="I93" s="36">
        <f>VLOOKUP($B93,'[1]TK KHOILUONG'!$B:$AH,8,0)</f>
        <v>8</v>
      </c>
      <c r="J93" s="8">
        <f>VLOOKUP($B93,'[1]TK KHOILUONG'!$B:$AH,9,0)</f>
        <v>1.2</v>
      </c>
      <c r="K93" s="8">
        <f>VLOOKUP($B93,'[1]TK KHOILUONG'!$B:$AH,10,0)</f>
        <v>15.999999999999996</v>
      </c>
      <c r="L93" s="8">
        <f>VLOOKUP($B93,'[1]TK KHOILUONG'!$B:$AH,11,0)</f>
        <v>0</v>
      </c>
      <c r="M93" s="8">
        <f>VLOOKUP($B93,'[1]TK KHOILUONG'!$B:$AH,12,0)</f>
        <v>0</v>
      </c>
      <c r="N93" s="36">
        <f>VLOOKUP($B93,'[1]TK KHOILUONG'!$B:$AH,13,0)</f>
        <v>17.199999999999996</v>
      </c>
      <c r="O93" s="8">
        <f>VLOOKUP($B93,'[1]TK KHOILUONG'!$B:$AH,14,0)</f>
        <v>99</v>
      </c>
      <c r="P93" s="8">
        <f>VLOOKUP($B93,'[1]TK KHOILUONG'!$B:$AH,15,0)</f>
        <v>67</v>
      </c>
      <c r="Q93" s="8">
        <f>VLOOKUP($B93,'[1]TK KHOILUONG'!$B:$AH,16,0)</f>
        <v>87</v>
      </c>
      <c r="R93" s="36">
        <f>VLOOKUP($B93,'[1]TK KHOILUONG'!$B:$AH,17,0)</f>
        <v>3.95</v>
      </c>
      <c r="S93" s="8">
        <f>VLOOKUP($B93,'[1]TK KHOILUONG'!$B:$AH,18,0)</f>
        <v>0</v>
      </c>
      <c r="T93" s="8">
        <f>VLOOKUP($B93,'[1]TK KHOILUONG'!$B:$AH,19,0)</f>
        <v>0</v>
      </c>
      <c r="U93" s="8">
        <f>VLOOKUP($B93,'[1]TK KHOILUONG'!$B:$AH,20,0)</f>
        <v>0</v>
      </c>
      <c r="V93" s="36">
        <f>VLOOKUP($B93,'[1]TK KHOILUONG'!$B:$AH,21,0)</f>
        <v>0</v>
      </c>
      <c r="W93" s="8">
        <f>VLOOKUP($B93,'[1]TK KHOILUONG'!$B:$AH,22,0)</f>
        <v>0</v>
      </c>
      <c r="X93" s="8">
        <f>VLOOKUP($B93,'[1]TK KHOILUONG'!$B:$AH,23,0)</f>
        <v>0</v>
      </c>
      <c r="Y93" s="36">
        <f>VLOOKUP($B93,'[1]TK KHOILUONG'!$B:$AH,24,0)</f>
        <v>0</v>
      </c>
      <c r="Z93" s="8">
        <f>VLOOKUP($B93,'[1]TK KHOILUONG'!$B:$AH,25,0)</f>
        <v>0</v>
      </c>
      <c r="AA93" s="8">
        <f>VLOOKUP($B93,'[1]TK KHOILUONG'!$B:$AH,26,0)</f>
        <v>0</v>
      </c>
      <c r="AB93" s="36">
        <f>VLOOKUP($B93,'[1]TK KHOILUONG'!$B:$AH,27,0)</f>
        <v>0</v>
      </c>
      <c r="AC93" s="8">
        <f>VLOOKUP($B93,'[1]TK KHOILUONG'!$B:$AH,28,0)</f>
        <v>0</v>
      </c>
      <c r="AD93" s="8">
        <f>VLOOKUP($B93,'[1]TK KHOILUONG'!$B:$AH,29,0)</f>
        <v>0</v>
      </c>
      <c r="AE93" s="36">
        <f>VLOOKUP($B93,'[1]TK KHOILUONG'!$B:$AH,30,0)</f>
        <v>0</v>
      </c>
      <c r="AF93" s="36">
        <f>VLOOKUP($B93,'[1]TK KHOILUONG'!$B:$AH,31,0)</f>
        <v>1.2</v>
      </c>
      <c r="AG93" s="36">
        <f>VLOOKUP($B93,'[1]TK KHOILUONG'!$B:$AH,32,0)</f>
        <v>0</v>
      </c>
      <c r="AH93" s="64">
        <f t="shared" si="1"/>
        <v>30.35</v>
      </c>
    </row>
    <row r="94" spans="1:34" hidden="1">
      <c r="A94" s="56">
        <f>IF(D94="","",SUBTOTAL(3,$D$4:$D94))</f>
        <v>29</v>
      </c>
      <c r="B94" s="83" t="s">
        <v>377</v>
      </c>
      <c r="C94" s="84" t="s">
        <v>117</v>
      </c>
      <c r="D94" s="31" t="s">
        <v>124</v>
      </c>
      <c r="E94" s="8">
        <f>VLOOKUP($B94,'[1]TK KHOILUONG'!$B:$AH,4,0)</f>
        <v>0</v>
      </c>
      <c r="F94" s="8">
        <f>VLOOKUP($B94,'[1]TK KHOILUONG'!$B:$AH,5,0)</f>
        <v>0</v>
      </c>
      <c r="G94" s="8">
        <f>VLOOKUP($B94,'[1]TK KHOILUONG'!$B:$AH,6,0)</f>
        <v>0</v>
      </c>
      <c r="H94" s="8">
        <f>VLOOKUP($B94,'[1]TK KHOILUONG'!$B:$AH,7,0)</f>
        <v>0</v>
      </c>
      <c r="I94" s="36">
        <f>VLOOKUP($B94,'[1]TK KHOILUONG'!$B:$AH,8,0)</f>
        <v>0</v>
      </c>
      <c r="J94" s="8">
        <f>VLOOKUP($B94,'[1]TK KHOILUONG'!$B:$AH,9,0)</f>
        <v>0</v>
      </c>
      <c r="K94" s="8">
        <f>VLOOKUP($B94,'[1]TK KHOILUONG'!$B:$AH,10,0)</f>
        <v>6</v>
      </c>
      <c r="L94" s="8">
        <f>VLOOKUP($B94,'[1]TK KHOILUONG'!$B:$AH,11,0)</f>
        <v>0</v>
      </c>
      <c r="M94" s="8">
        <f>VLOOKUP($B94,'[1]TK KHOILUONG'!$B:$AH,12,0)</f>
        <v>0</v>
      </c>
      <c r="N94" s="36">
        <f>VLOOKUP($B94,'[1]TK KHOILUONG'!$B:$AH,13,0)</f>
        <v>6</v>
      </c>
      <c r="O94" s="8">
        <f>VLOOKUP($B94,'[1]TK KHOILUONG'!$B:$AH,14,0)</f>
        <v>0</v>
      </c>
      <c r="P94" s="8">
        <f>VLOOKUP($B94,'[1]TK KHOILUONG'!$B:$AH,15,0)</f>
        <v>0</v>
      </c>
      <c r="Q94" s="8">
        <f>VLOOKUP($B94,'[1]TK KHOILUONG'!$B:$AH,16,0)</f>
        <v>0</v>
      </c>
      <c r="R94" s="36">
        <f>VLOOKUP($B94,'[1]TK KHOILUONG'!$B:$AH,17,0)</f>
        <v>0</v>
      </c>
      <c r="S94" s="8">
        <f>VLOOKUP($B94,'[1]TK KHOILUONG'!$B:$AH,18,0)</f>
        <v>0</v>
      </c>
      <c r="T94" s="8">
        <f>VLOOKUP($B94,'[1]TK KHOILUONG'!$B:$AH,19,0)</f>
        <v>0</v>
      </c>
      <c r="U94" s="8">
        <f>VLOOKUP($B94,'[1]TK KHOILUONG'!$B:$AH,20,0)</f>
        <v>0</v>
      </c>
      <c r="V94" s="36">
        <f>VLOOKUP($B94,'[1]TK KHOILUONG'!$B:$AH,21,0)</f>
        <v>0</v>
      </c>
      <c r="W94" s="8">
        <f>VLOOKUP($B94,'[1]TK KHOILUONG'!$B:$AH,22,0)</f>
        <v>0</v>
      </c>
      <c r="X94" s="8">
        <f>VLOOKUP($B94,'[1]TK KHOILUONG'!$B:$AH,23,0)</f>
        <v>0</v>
      </c>
      <c r="Y94" s="36">
        <f>VLOOKUP($B94,'[1]TK KHOILUONG'!$B:$AH,24,0)</f>
        <v>0</v>
      </c>
      <c r="Z94" s="8">
        <f>VLOOKUP($B94,'[1]TK KHOILUONG'!$B:$AH,25,0)</f>
        <v>0</v>
      </c>
      <c r="AA94" s="8">
        <f>VLOOKUP($B94,'[1]TK KHOILUONG'!$B:$AH,26,0)</f>
        <v>0</v>
      </c>
      <c r="AB94" s="36">
        <f>VLOOKUP($B94,'[1]TK KHOILUONG'!$B:$AH,27,0)</f>
        <v>0</v>
      </c>
      <c r="AC94" s="8">
        <f>VLOOKUP($B94,'[1]TK KHOILUONG'!$B:$AH,28,0)</f>
        <v>0</v>
      </c>
      <c r="AD94" s="8">
        <f>VLOOKUP($B94,'[1]TK KHOILUONG'!$B:$AH,29,0)</f>
        <v>0</v>
      </c>
      <c r="AE94" s="36">
        <f>VLOOKUP($B94,'[1]TK KHOILUONG'!$B:$AH,30,0)</f>
        <v>0</v>
      </c>
      <c r="AF94" s="36">
        <f>VLOOKUP($B94,'[1]TK KHOILUONG'!$B:$AH,31,0)</f>
        <v>0</v>
      </c>
      <c r="AG94" s="36">
        <f>VLOOKUP($B94,'[1]TK KHOILUONG'!$B:$AH,32,0)</f>
        <v>0</v>
      </c>
      <c r="AH94" s="64">
        <f t="shared" si="1"/>
        <v>6</v>
      </c>
    </row>
    <row r="95" spans="1:34" hidden="1">
      <c r="A95" s="56">
        <f>IF(D95="","",SUBTOTAL(3,$D$4:$D95))</f>
        <v>29</v>
      </c>
      <c r="B95" s="83" t="s">
        <v>373</v>
      </c>
      <c r="C95" s="84" t="s">
        <v>117</v>
      </c>
      <c r="D95" s="85" t="s">
        <v>120</v>
      </c>
      <c r="E95" s="8">
        <f>VLOOKUP($B95,'[1]TK KHOILUONG'!$B:$AH,4,0)</f>
        <v>12</v>
      </c>
      <c r="F95" s="8">
        <f>VLOOKUP($B95,'[1]TK KHOILUONG'!$B:$AH,5,0)</f>
        <v>0</v>
      </c>
      <c r="G95" s="8">
        <f>VLOOKUP($B95,'[1]TK KHOILUONG'!$B:$AH,6,0)</f>
        <v>0</v>
      </c>
      <c r="H95" s="8">
        <f>VLOOKUP($B95,'[1]TK KHOILUONG'!$B:$AH,7,0)</f>
        <v>0</v>
      </c>
      <c r="I95" s="36">
        <f>VLOOKUP($B95,'[1]TK KHOILUONG'!$B:$AH,8,0)</f>
        <v>12</v>
      </c>
      <c r="J95" s="8">
        <f>VLOOKUP($B95,'[1]TK KHOILUONG'!$B:$AH,9,0)</f>
        <v>6</v>
      </c>
      <c r="K95" s="8">
        <f>VLOOKUP($B95,'[1]TK KHOILUONG'!$B:$AH,10,0)</f>
        <v>6</v>
      </c>
      <c r="L95" s="8">
        <f>VLOOKUP($B95,'[1]TK KHOILUONG'!$B:$AH,11,0)</f>
        <v>0</v>
      </c>
      <c r="M95" s="8">
        <f>VLOOKUP($B95,'[1]TK KHOILUONG'!$B:$AH,12,0)</f>
        <v>0</v>
      </c>
      <c r="N95" s="36">
        <f>VLOOKUP($B95,'[1]TK KHOILUONG'!$B:$AH,13,0)</f>
        <v>12</v>
      </c>
      <c r="O95" s="8">
        <f>VLOOKUP($B95,'[1]TK KHOILUONG'!$B:$AH,14,0)</f>
        <v>186</v>
      </c>
      <c r="P95" s="8">
        <f>VLOOKUP($B95,'[1]TK KHOILUONG'!$B:$AH,15,0)</f>
        <v>35</v>
      </c>
      <c r="Q95" s="8">
        <f>VLOOKUP($B95,'[1]TK KHOILUONG'!$B:$AH,16,0)</f>
        <v>186</v>
      </c>
      <c r="R95" s="36">
        <f>VLOOKUP($B95,'[1]TK KHOILUONG'!$B:$AH,17,0)</f>
        <v>1.75</v>
      </c>
      <c r="S95" s="8">
        <f>VLOOKUP($B95,'[1]TK KHOILUONG'!$B:$AH,18,0)</f>
        <v>0</v>
      </c>
      <c r="T95" s="8">
        <f>VLOOKUP($B95,'[1]TK KHOILUONG'!$B:$AH,19,0)</f>
        <v>0</v>
      </c>
      <c r="U95" s="8">
        <f>VLOOKUP($B95,'[1]TK KHOILUONG'!$B:$AH,20,0)</f>
        <v>0</v>
      </c>
      <c r="V95" s="36">
        <f>VLOOKUP($B95,'[1]TK KHOILUONG'!$B:$AH,21,0)</f>
        <v>0</v>
      </c>
      <c r="W95" s="8">
        <f>VLOOKUP($B95,'[1]TK KHOILUONG'!$B:$AH,22,0)</f>
        <v>0</v>
      </c>
      <c r="X95" s="8">
        <f>VLOOKUP($B95,'[1]TK KHOILUONG'!$B:$AH,23,0)</f>
        <v>0</v>
      </c>
      <c r="Y95" s="36">
        <f>VLOOKUP($B95,'[1]TK KHOILUONG'!$B:$AH,24,0)</f>
        <v>0</v>
      </c>
      <c r="Z95" s="8">
        <f>VLOOKUP($B95,'[1]TK KHOILUONG'!$B:$AH,25,0)</f>
        <v>0</v>
      </c>
      <c r="AA95" s="8">
        <f>VLOOKUP($B95,'[1]TK KHOILUONG'!$B:$AH,26,0)</f>
        <v>0</v>
      </c>
      <c r="AB95" s="36">
        <f>VLOOKUP($B95,'[1]TK KHOILUONG'!$B:$AH,27,0)</f>
        <v>0</v>
      </c>
      <c r="AC95" s="8">
        <f>VLOOKUP($B95,'[1]TK KHOILUONG'!$B:$AH,28,0)</f>
        <v>0</v>
      </c>
      <c r="AD95" s="8">
        <f>VLOOKUP($B95,'[1]TK KHOILUONG'!$B:$AH,29,0)</f>
        <v>0</v>
      </c>
      <c r="AE95" s="36">
        <f>VLOOKUP($B95,'[1]TK KHOILUONG'!$B:$AH,30,0)</f>
        <v>0</v>
      </c>
      <c r="AF95" s="36">
        <f>VLOOKUP($B95,'[1]TK KHOILUONG'!$B:$AH,31,0)</f>
        <v>2.4</v>
      </c>
      <c r="AG95" s="36">
        <f>VLOOKUP($B95,'[1]TK KHOILUONG'!$B:$AH,32,0)</f>
        <v>0</v>
      </c>
      <c r="AH95" s="64">
        <f t="shared" si="1"/>
        <v>28.15</v>
      </c>
    </row>
    <row r="96" spans="1:34" hidden="1">
      <c r="A96" s="56">
        <f>IF(D96="","",SUBTOTAL(3,$D$4:$D96))</f>
        <v>29</v>
      </c>
      <c r="B96" s="83" t="s">
        <v>374</v>
      </c>
      <c r="C96" s="84" t="s">
        <v>117</v>
      </c>
      <c r="D96" s="85" t="s">
        <v>121</v>
      </c>
      <c r="E96" s="8">
        <f>VLOOKUP($B96,'[1]TK KHOILUONG'!$B:$AH,4,0)</f>
        <v>4</v>
      </c>
      <c r="F96" s="8">
        <f>VLOOKUP($B96,'[1]TK KHOILUONG'!$B:$AH,5,0)</f>
        <v>0</v>
      </c>
      <c r="G96" s="8">
        <f>VLOOKUP($B96,'[1]TK KHOILUONG'!$B:$AH,6,0)</f>
        <v>0</v>
      </c>
      <c r="H96" s="8">
        <f>VLOOKUP($B96,'[1]TK KHOILUONG'!$B:$AH,7,0)</f>
        <v>0</v>
      </c>
      <c r="I96" s="36">
        <f>VLOOKUP($B96,'[1]TK KHOILUONG'!$B:$AH,8,0)</f>
        <v>4</v>
      </c>
      <c r="J96" s="8">
        <f>VLOOKUP($B96,'[1]TK KHOILUONG'!$B:$AH,9,0)</f>
        <v>2.4</v>
      </c>
      <c r="K96" s="8">
        <f>VLOOKUP($B96,'[1]TK KHOILUONG'!$B:$AH,10,0)</f>
        <v>9.6</v>
      </c>
      <c r="L96" s="8">
        <f>VLOOKUP($B96,'[1]TK KHOILUONG'!$B:$AH,11,0)</f>
        <v>0</v>
      </c>
      <c r="M96" s="8">
        <f>VLOOKUP($B96,'[1]TK KHOILUONG'!$B:$AH,12,0)</f>
        <v>0</v>
      </c>
      <c r="N96" s="36">
        <f>VLOOKUP($B96,'[1]TK KHOILUONG'!$B:$AH,13,0)</f>
        <v>12</v>
      </c>
      <c r="O96" s="8">
        <f>VLOOKUP($B96,'[1]TK KHOILUONG'!$B:$AH,14,0)</f>
        <v>147</v>
      </c>
      <c r="P96" s="8">
        <f>VLOOKUP($B96,'[1]TK KHOILUONG'!$B:$AH,15,0)</f>
        <v>140</v>
      </c>
      <c r="Q96" s="8">
        <f>VLOOKUP($B96,'[1]TK KHOILUONG'!$B:$AH,16,0)</f>
        <v>168</v>
      </c>
      <c r="R96" s="36">
        <f>VLOOKUP($B96,'[1]TK KHOILUONG'!$B:$AH,17,0)</f>
        <v>5.95</v>
      </c>
      <c r="S96" s="8">
        <f>VLOOKUP($B96,'[1]TK KHOILUONG'!$B:$AH,18,0)</f>
        <v>0</v>
      </c>
      <c r="T96" s="8">
        <f>VLOOKUP($B96,'[1]TK KHOILUONG'!$B:$AH,19,0)</f>
        <v>0</v>
      </c>
      <c r="U96" s="8">
        <f>VLOOKUP($B96,'[1]TK KHOILUONG'!$B:$AH,20,0)</f>
        <v>0</v>
      </c>
      <c r="V96" s="36">
        <f>VLOOKUP($B96,'[1]TK KHOILUONG'!$B:$AH,21,0)</f>
        <v>0</v>
      </c>
      <c r="W96" s="8">
        <f>VLOOKUP($B96,'[1]TK KHOILUONG'!$B:$AH,22,0)</f>
        <v>0</v>
      </c>
      <c r="X96" s="8">
        <f>VLOOKUP($B96,'[1]TK KHOILUONG'!$B:$AH,23,0)</f>
        <v>0</v>
      </c>
      <c r="Y96" s="36">
        <f>VLOOKUP($B96,'[1]TK KHOILUONG'!$B:$AH,24,0)</f>
        <v>0</v>
      </c>
      <c r="Z96" s="8">
        <f>VLOOKUP($B96,'[1]TK KHOILUONG'!$B:$AH,25,0)</f>
        <v>0</v>
      </c>
      <c r="AA96" s="8">
        <f>VLOOKUP($B96,'[1]TK KHOILUONG'!$B:$AH,26,0)</f>
        <v>0</v>
      </c>
      <c r="AB96" s="36">
        <f>VLOOKUP($B96,'[1]TK KHOILUONG'!$B:$AH,27,0)</f>
        <v>0</v>
      </c>
      <c r="AC96" s="8">
        <f>VLOOKUP($B96,'[1]TK KHOILUONG'!$B:$AH,28,0)</f>
        <v>0</v>
      </c>
      <c r="AD96" s="8">
        <f>VLOOKUP($B96,'[1]TK KHOILUONG'!$B:$AH,29,0)</f>
        <v>0</v>
      </c>
      <c r="AE96" s="36">
        <f>VLOOKUP($B96,'[1]TK KHOILUONG'!$B:$AH,30,0)</f>
        <v>0</v>
      </c>
      <c r="AF96" s="36">
        <f>VLOOKUP($B96,'[1]TK KHOILUONG'!$B:$AH,31,0)</f>
        <v>0</v>
      </c>
      <c r="AG96" s="36">
        <f>VLOOKUP($B96,'[1]TK KHOILUONG'!$B:$AH,32,0)</f>
        <v>0</v>
      </c>
      <c r="AH96" s="64">
        <f t="shared" si="1"/>
        <v>21.95</v>
      </c>
    </row>
    <row r="97" spans="1:34" hidden="1">
      <c r="A97" s="56">
        <f>IF(D97="","",SUBTOTAL(3,$D$4:$D97))</f>
        <v>29</v>
      </c>
      <c r="B97" s="83" t="s">
        <v>375</v>
      </c>
      <c r="C97" s="84" t="s">
        <v>117</v>
      </c>
      <c r="D97" s="85" t="s">
        <v>122</v>
      </c>
      <c r="E97" s="8">
        <f>VLOOKUP($B97,'[1]TK KHOILUONG'!$B:$AH,4,0)</f>
        <v>2</v>
      </c>
      <c r="F97" s="8">
        <f>VLOOKUP($B97,'[1]TK KHOILUONG'!$B:$AH,5,0)</f>
        <v>2</v>
      </c>
      <c r="G97" s="8">
        <f>VLOOKUP($B97,'[1]TK KHOILUONG'!$B:$AH,6,0)</f>
        <v>0</v>
      </c>
      <c r="H97" s="8">
        <f>VLOOKUP($B97,'[1]TK KHOILUONG'!$B:$AH,7,0)</f>
        <v>0</v>
      </c>
      <c r="I97" s="36">
        <f>VLOOKUP($B97,'[1]TK KHOILUONG'!$B:$AH,8,0)</f>
        <v>6</v>
      </c>
      <c r="J97" s="8">
        <f>VLOOKUP($B97,'[1]TK KHOILUONG'!$B:$AH,9,0)</f>
        <v>3.5999999999999996</v>
      </c>
      <c r="K97" s="8">
        <f>VLOOKUP($B97,'[1]TK KHOILUONG'!$B:$AH,10,0)</f>
        <v>9.6</v>
      </c>
      <c r="L97" s="8">
        <f>VLOOKUP($B97,'[1]TK KHOILUONG'!$B:$AH,11,0)</f>
        <v>0</v>
      </c>
      <c r="M97" s="8">
        <f>VLOOKUP($B97,'[1]TK KHOILUONG'!$B:$AH,12,0)</f>
        <v>0</v>
      </c>
      <c r="N97" s="36">
        <f>VLOOKUP($B97,'[1]TK KHOILUONG'!$B:$AH,13,0)</f>
        <v>13.2</v>
      </c>
      <c r="O97" s="8">
        <f>VLOOKUP($B97,'[1]TK KHOILUONG'!$B:$AH,14,0)</f>
        <v>68</v>
      </c>
      <c r="P97" s="8">
        <f>VLOOKUP($B97,'[1]TK KHOILUONG'!$B:$AH,15,0)</f>
        <v>100</v>
      </c>
      <c r="Q97" s="8">
        <f>VLOOKUP($B97,'[1]TK KHOILUONG'!$B:$AH,16,0)</f>
        <v>74</v>
      </c>
      <c r="R97" s="36">
        <f>VLOOKUP($B97,'[1]TK KHOILUONG'!$B:$AH,17,0)</f>
        <v>4.7</v>
      </c>
      <c r="S97" s="8">
        <f>VLOOKUP($B97,'[1]TK KHOILUONG'!$B:$AH,18,0)</f>
        <v>0</v>
      </c>
      <c r="T97" s="8">
        <f>VLOOKUP($B97,'[1]TK KHOILUONG'!$B:$AH,19,0)</f>
        <v>0</v>
      </c>
      <c r="U97" s="8">
        <f>VLOOKUP($B97,'[1]TK KHOILUONG'!$B:$AH,20,0)</f>
        <v>0</v>
      </c>
      <c r="V97" s="36">
        <f>VLOOKUP($B97,'[1]TK KHOILUONG'!$B:$AH,21,0)</f>
        <v>0</v>
      </c>
      <c r="W97" s="8">
        <f>VLOOKUP($B97,'[1]TK KHOILUONG'!$B:$AH,22,0)</f>
        <v>0</v>
      </c>
      <c r="X97" s="8">
        <f>VLOOKUP($B97,'[1]TK KHOILUONG'!$B:$AH,23,0)</f>
        <v>0</v>
      </c>
      <c r="Y97" s="36">
        <f>VLOOKUP($B97,'[1]TK KHOILUONG'!$B:$AH,24,0)</f>
        <v>0</v>
      </c>
      <c r="Z97" s="8">
        <f>VLOOKUP($B97,'[1]TK KHOILUONG'!$B:$AH,25,0)</f>
        <v>0</v>
      </c>
      <c r="AA97" s="8">
        <f>VLOOKUP($B97,'[1]TK KHOILUONG'!$B:$AH,26,0)</f>
        <v>0</v>
      </c>
      <c r="AB97" s="36">
        <f>VLOOKUP($B97,'[1]TK KHOILUONG'!$B:$AH,27,0)</f>
        <v>0</v>
      </c>
      <c r="AC97" s="8">
        <f>VLOOKUP($B97,'[1]TK KHOILUONG'!$B:$AH,28,0)</f>
        <v>0</v>
      </c>
      <c r="AD97" s="8">
        <f>VLOOKUP($B97,'[1]TK KHOILUONG'!$B:$AH,29,0)</f>
        <v>0</v>
      </c>
      <c r="AE97" s="36">
        <f>VLOOKUP($B97,'[1]TK KHOILUONG'!$B:$AH,30,0)</f>
        <v>0</v>
      </c>
      <c r="AF97" s="36">
        <f>VLOOKUP($B97,'[1]TK KHOILUONG'!$B:$AH,31,0)</f>
        <v>0</v>
      </c>
      <c r="AG97" s="36">
        <f>VLOOKUP($B97,'[1]TK KHOILUONG'!$B:$AH,32,0)</f>
        <v>0</v>
      </c>
      <c r="AH97" s="64">
        <f t="shared" si="1"/>
        <v>23.9</v>
      </c>
    </row>
    <row r="98" spans="1:34" hidden="1">
      <c r="A98" s="56">
        <f>IF(D98="","",SUBTOTAL(3,$D$4:$D98))</f>
        <v>29</v>
      </c>
      <c r="B98" s="83" t="s">
        <v>376</v>
      </c>
      <c r="C98" s="84" t="s">
        <v>117</v>
      </c>
      <c r="D98" s="85" t="s">
        <v>123</v>
      </c>
      <c r="E98" s="8">
        <f>VLOOKUP($B98,'[1]TK KHOILUONG'!$B:$AH,4,0)</f>
        <v>4</v>
      </c>
      <c r="F98" s="8">
        <f>VLOOKUP($B98,'[1]TK KHOILUONG'!$B:$AH,5,0)</f>
        <v>2</v>
      </c>
      <c r="G98" s="8">
        <f>VLOOKUP($B98,'[1]TK KHOILUONG'!$B:$AH,6,0)</f>
        <v>0</v>
      </c>
      <c r="H98" s="8">
        <f>VLOOKUP($B98,'[1]TK KHOILUONG'!$B:$AH,7,0)</f>
        <v>0</v>
      </c>
      <c r="I98" s="36">
        <f>VLOOKUP($B98,'[1]TK KHOILUONG'!$B:$AH,8,0)</f>
        <v>8</v>
      </c>
      <c r="J98" s="8">
        <f>VLOOKUP($B98,'[1]TK KHOILUONG'!$B:$AH,9,0)</f>
        <v>6</v>
      </c>
      <c r="K98" s="8">
        <f>VLOOKUP($B98,'[1]TK KHOILUONG'!$B:$AH,10,0)</f>
        <v>8.8000000000000007</v>
      </c>
      <c r="L98" s="8">
        <f>VLOOKUP($B98,'[1]TK KHOILUONG'!$B:$AH,11,0)</f>
        <v>0</v>
      </c>
      <c r="M98" s="8">
        <f>VLOOKUP($B98,'[1]TK KHOILUONG'!$B:$AH,12,0)</f>
        <v>0</v>
      </c>
      <c r="N98" s="36">
        <f>VLOOKUP($B98,'[1]TK KHOILUONG'!$B:$AH,13,0)</f>
        <v>14.8</v>
      </c>
      <c r="O98" s="8">
        <f>VLOOKUP($B98,'[1]TK KHOILUONG'!$B:$AH,14,0)</f>
        <v>129</v>
      </c>
      <c r="P98" s="8">
        <f>VLOOKUP($B98,'[1]TK KHOILUONG'!$B:$AH,15,0)</f>
        <v>161</v>
      </c>
      <c r="Q98" s="8">
        <f>VLOOKUP($B98,'[1]TK KHOILUONG'!$B:$AH,16,0)</f>
        <v>128</v>
      </c>
      <c r="R98" s="36">
        <f>VLOOKUP($B98,'[1]TK KHOILUONG'!$B:$AH,17,0)</f>
        <v>8.1</v>
      </c>
      <c r="S98" s="8">
        <f>VLOOKUP($B98,'[1]TK KHOILUONG'!$B:$AH,18,0)</f>
        <v>0</v>
      </c>
      <c r="T98" s="8">
        <f>VLOOKUP($B98,'[1]TK KHOILUONG'!$B:$AH,19,0)</f>
        <v>0</v>
      </c>
      <c r="U98" s="8">
        <f>VLOOKUP($B98,'[1]TK KHOILUONG'!$B:$AH,20,0)</f>
        <v>0</v>
      </c>
      <c r="V98" s="36">
        <f>VLOOKUP($B98,'[1]TK KHOILUONG'!$B:$AH,21,0)</f>
        <v>0</v>
      </c>
      <c r="W98" s="8">
        <f>VLOOKUP($B98,'[1]TK KHOILUONG'!$B:$AH,22,0)</f>
        <v>0</v>
      </c>
      <c r="X98" s="8">
        <f>VLOOKUP($B98,'[1]TK KHOILUONG'!$B:$AH,23,0)</f>
        <v>0</v>
      </c>
      <c r="Y98" s="36">
        <f>VLOOKUP($B98,'[1]TK KHOILUONG'!$B:$AH,24,0)</f>
        <v>0</v>
      </c>
      <c r="Z98" s="8">
        <f>VLOOKUP($B98,'[1]TK KHOILUONG'!$B:$AH,25,0)</f>
        <v>0</v>
      </c>
      <c r="AA98" s="8">
        <f>VLOOKUP($B98,'[1]TK KHOILUONG'!$B:$AH,26,0)</f>
        <v>0</v>
      </c>
      <c r="AB98" s="36">
        <f>VLOOKUP($B98,'[1]TK KHOILUONG'!$B:$AH,27,0)</f>
        <v>0</v>
      </c>
      <c r="AC98" s="8">
        <f>VLOOKUP($B98,'[1]TK KHOILUONG'!$B:$AH,28,0)</f>
        <v>0</v>
      </c>
      <c r="AD98" s="8">
        <f>VLOOKUP($B98,'[1]TK KHOILUONG'!$B:$AH,29,0)</f>
        <v>0</v>
      </c>
      <c r="AE98" s="36">
        <f>VLOOKUP($B98,'[1]TK KHOILUONG'!$B:$AH,30,0)</f>
        <v>0</v>
      </c>
      <c r="AF98" s="36">
        <f>VLOOKUP($B98,'[1]TK KHOILUONG'!$B:$AH,31,0)</f>
        <v>0</v>
      </c>
      <c r="AG98" s="36">
        <f>VLOOKUP($B98,'[1]TK KHOILUONG'!$B:$AH,32,0)</f>
        <v>3.6</v>
      </c>
      <c r="AH98" s="64">
        <f t="shared" si="1"/>
        <v>34.5</v>
      </c>
    </row>
    <row r="99" spans="1:34" hidden="1">
      <c r="A99" s="56">
        <f>IF(D99="","",SUBTOTAL(3,$D$4:$D99))</f>
        <v>29</v>
      </c>
      <c r="B99" s="83" t="s">
        <v>378</v>
      </c>
      <c r="C99" s="84" t="s">
        <v>117</v>
      </c>
      <c r="D99" s="85" t="s">
        <v>125</v>
      </c>
      <c r="E99" s="8">
        <f>VLOOKUP($B99,'[1]TK KHOILUONG'!$B:$AH,4,0)</f>
        <v>0</v>
      </c>
      <c r="F99" s="8">
        <f>VLOOKUP($B99,'[1]TK KHOILUONG'!$B:$AH,5,0)</f>
        <v>0</v>
      </c>
      <c r="G99" s="8">
        <f>VLOOKUP($B99,'[1]TK KHOILUONG'!$B:$AH,6,0)</f>
        <v>0</v>
      </c>
      <c r="H99" s="8">
        <f>VLOOKUP($B99,'[1]TK KHOILUONG'!$B:$AH,7,0)</f>
        <v>0</v>
      </c>
      <c r="I99" s="36">
        <f>VLOOKUP($B99,'[1]TK KHOILUONG'!$B:$AH,8,0)</f>
        <v>0</v>
      </c>
      <c r="J99" s="8">
        <f>VLOOKUP($B99,'[1]TK KHOILUONG'!$B:$AH,9,0)</f>
        <v>0</v>
      </c>
      <c r="K99" s="8">
        <f>VLOOKUP($B99,'[1]TK KHOILUONG'!$B:$AH,10,0)</f>
        <v>0</v>
      </c>
      <c r="L99" s="8">
        <f>VLOOKUP($B99,'[1]TK KHOILUONG'!$B:$AH,11,0)</f>
        <v>0</v>
      </c>
      <c r="M99" s="8">
        <f>VLOOKUP($B99,'[1]TK KHOILUONG'!$B:$AH,12,0)</f>
        <v>0</v>
      </c>
      <c r="N99" s="36">
        <f>VLOOKUP($B99,'[1]TK KHOILUONG'!$B:$AH,13,0)</f>
        <v>0</v>
      </c>
      <c r="O99" s="8">
        <f>VLOOKUP($B99,'[1]TK KHOILUONG'!$B:$AH,14,0)</f>
        <v>21</v>
      </c>
      <c r="P99" s="8">
        <f>VLOOKUP($B99,'[1]TK KHOILUONG'!$B:$AH,15,0)</f>
        <v>53</v>
      </c>
      <c r="Q99" s="8">
        <f>VLOOKUP($B99,'[1]TK KHOILUONG'!$B:$AH,16,0)</f>
        <v>0</v>
      </c>
      <c r="R99" s="36">
        <f>VLOOKUP($B99,'[1]TK KHOILUONG'!$B:$AH,17,0)</f>
        <v>3.7</v>
      </c>
      <c r="S99" s="8">
        <f>VLOOKUP($B99,'[1]TK KHOILUONG'!$B:$AH,18,0)</f>
        <v>0</v>
      </c>
      <c r="T99" s="8">
        <f>VLOOKUP($B99,'[1]TK KHOILUONG'!$B:$AH,19,0)</f>
        <v>0</v>
      </c>
      <c r="U99" s="8">
        <f>VLOOKUP($B99,'[1]TK KHOILUONG'!$B:$AH,20,0)</f>
        <v>0</v>
      </c>
      <c r="V99" s="36">
        <f>VLOOKUP($B99,'[1]TK KHOILUONG'!$B:$AH,21,0)</f>
        <v>0</v>
      </c>
      <c r="W99" s="8">
        <f>VLOOKUP($B99,'[1]TK KHOILUONG'!$B:$AH,22,0)</f>
        <v>0</v>
      </c>
      <c r="X99" s="8">
        <f>VLOOKUP($B99,'[1]TK KHOILUONG'!$B:$AH,23,0)</f>
        <v>0</v>
      </c>
      <c r="Y99" s="36">
        <f>VLOOKUP($B99,'[1]TK KHOILUONG'!$B:$AH,24,0)</f>
        <v>0</v>
      </c>
      <c r="Z99" s="8">
        <f>VLOOKUP($B99,'[1]TK KHOILUONG'!$B:$AH,25,0)</f>
        <v>0</v>
      </c>
      <c r="AA99" s="8">
        <f>VLOOKUP($B99,'[1]TK KHOILUONG'!$B:$AH,26,0)</f>
        <v>0</v>
      </c>
      <c r="AB99" s="36">
        <f>VLOOKUP($B99,'[1]TK KHOILUONG'!$B:$AH,27,0)</f>
        <v>0</v>
      </c>
      <c r="AC99" s="8">
        <f>VLOOKUP($B99,'[1]TK KHOILUONG'!$B:$AH,28,0)</f>
        <v>0</v>
      </c>
      <c r="AD99" s="8">
        <f>VLOOKUP($B99,'[1]TK KHOILUONG'!$B:$AH,29,0)</f>
        <v>0</v>
      </c>
      <c r="AE99" s="36">
        <f>VLOOKUP($B99,'[1]TK KHOILUONG'!$B:$AH,30,0)</f>
        <v>0</v>
      </c>
      <c r="AF99" s="36">
        <f>VLOOKUP($B99,'[1]TK KHOILUONG'!$B:$AH,31,0)</f>
        <v>0</v>
      </c>
      <c r="AG99" s="36">
        <f>VLOOKUP($B99,'[1]TK KHOILUONG'!$B:$AH,32,0)</f>
        <v>0</v>
      </c>
      <c r="AH99" s="64">
        <f t="shared" si="1"/>
        <v>3.7</v>
      </c>
    </row>
    <row r="100" spans="1:34" hidden="1">
      <c r="A100" s="56">
        <f>IF(D100="","",SUBTOTAL(3,$D$4:$D100))</f>
        <v>29</v>
      </c>
      <c r="B100" s="83" t="s">
        <v>388</v>
      </c>
      <c r="C100" s="84" t="s">
        <v>126</v>
      </c>
      <c r="D100" s="85" t="s">
        <v>132</v>
      </c>
      <c r="E100" s="8">
        <f>VLOOKUP($B100,'[1]TK KHOILUONG'!$B:$AH,4,0)</f>
        <v>0</v>
      </c>
      <c r="F100" s="8">
        <f>VLOOKUP($B100,'[1]TK KHOILUONG'!$B:$AH,5,0)</f>
        <v>6</v>
      </c>
      <c r="G100" s="8">
        <f>VLOOKUP($B100,'[1]TK KHOILUONG'!$B:$AH,6,0)</f>
        <v>0</v>
      </c>
      <c r="H100" s="8">
        <f>VLOOKUP($B100,'[1]TK KHOILUONG'!$B:$AH,7,0)</f>
        <v>0</v>
      </c>
      <c r="I100" s="36">
        <f>VLOOKUP($B100,'[1]TK KHOILUONG'!$B:$AH,8,0)</f>
        <v>12</v>
      </c>
      <c r="J100" s="8">
        <f>VLOOKUP($B100,'[1]TK KHOILUONG'!$B:$AH,9,0)</f>
        <v>2.4</v>
      </c>
      <c r="K100" s="8">
        <f>VLOOKUP($B100,'[1]TK KHOILUONG'!$B:$AH,10,0)</f>
        <v>2.4</v>
      </c>
      <c r="L100" s="8">
        <f>VLOOKUP($B100,'[1]TK KHOILUONG'!$B:$AH,11,0)</f>
        <v>0</v>
      </c>
      <c r="M100" s="8">
        <f>VLOOKUP($B100,'[1]TK KHOILUONG'!$B:$AH,12,0)</f>
        <v>0</v>
      </c>
      <c r="N100" s="36">
        <f>VLOOKUP($B100,'[1]TK KHOILUONG'!$B:$AH,13,0)</f>
        <v>4.8</v>
      </c>
      <c r="O100" s="8">
        <f>VLOOKUP($B100,'[1]TK KHOILUONG'!$B:$AH,14,0)</f>
        <v>0</v>
      </c>
      <c r="P100" s="8">
        <f>VLOOKUP($B100,'[1]TK KHOILUONG'!$B:$AH,15,0)</f>
        <v>0</v>
      </c>
      <c r="Q100" s="8">
        <f>VLOOKUP($B100,'[1]TK KHOILUONG'!$B:$AH,16,0)</f>
        <v>0</v>
      </c>
      <c r="R100" s="36">
        <f>VLOOKUP($B100,'[1]TK KHOILUONG'!$B:$AH,17,0)</f>
        <v>0</v>
      </c>
      <c r="S100" s="8">
        <f>VLOOKUP($B100,'[1]TK KHOILUONG'!$B:$AH,18,0)</f>
        <v>0</v>
      </c>
      <c r="T100" s="8">
        <f>VLOOKUP($B100,'[1]TK KHOILUONG'!$B:$AH,19,0)</f>
        <v>0</v>
      </c>
      <c r="U100" s="8">
        <f>VLOOKUP($B100,'[1]TK KHOILUONG'!$B:$AH,20,0)</f>
        <v>0</v>
      </c>
      <c r="V100" s="36">
        <f>VLOOKUP($B100,'[1]TK KHOILUONG'!$B:$AH,21,0)</f>
        <v>0</v>
      </c>
      <c r="W100" s="8">
        <f>VLOOKUP($B100,'[1]TK KHOILUONG'!$B:$AH,22,0)</f>
        <v>0</v>
      </c>
      <c r="X100" s="8">
        <f>VLOOKUP($B100,'[1]TK KHOILUONG'!$B:$AH,23,0)</f>
        <v>0</v>
      </c>
      <c r="Y100" s="36">
        <f>VLOOKUP($B100,'[1]TK KHOILUONG'!$B:$AH,24,0)</f>
        <v>0</v>
      </c>
      <c r="Z100" s="8">
        <f>VLOOKUP($B100,'[1]TK KHOILUONG'!$B:$AH,25,0)</f>
        <v>0</v>
      </c>
      <c r="AA100" s="8">
        <f>VLOOKUP($B100,'[1]TK KHOILUONG'!$B:$AH,26,0)</f>
        <v>0</v>
      </c>
      <c r="AB100" s="36">
        <f>VLOOKUP($B100,'[1]TK KHOILUONG'!$B:$AH,27,0)</f>
        <v>0</v>
      </c>
      <c r="AC100" s="8">
        <f>VLOOKUP($B100,'[1]TK KHOILUONG'!$B:$AH,28,0)</f>
        <v>0</v>
      </c>
      <c r="AD100" s="8">
        <f>VLOOKUP($B100,'[1]TK KHOILUONG'!$B:$AH,29,0)</f>
        <v>0</v>
      </c>
      <c r="AE100" s="36">
        <f>VLOOKUP($B100,'[1]TK KHOILUONG'!$B:$AH,30,0)</f>
        <v>0</v>
      </c>
      <c r="AF100" s="36">
        <f>VLOOKUP($B100,'[1]TK KHOILUONG'!$B:$AH,31,0)</f>
        <v>1.2</v>
      </c>
      <c r="AG100" s="36">
        <f>VLOOKUP($B100,'[1]TK KHOILUONG'!$B:$AH,32,0)</f>
        <v>8.8000000000000007</v>
      </c>
      <c r="AH100" s="64">
        <f t="shared" si="1"/>
        <v>26.8</v>
      </c>
    </row>
    <row r="101" spans="1:34" hidden="1">
      <c r="A101" s="56">
        <f>IF(D101="","",SUBTOTAL(3,$D$4:$D101))</f>
        <v>29</v>
      </c>
      <c r="B101" s="83" t="s">
        <v>387</v>
      </c>
      <c r="C101" s="84" t="s">
        <v>126</v>
      </c>
      <c r="D101" s="85" t="s">
        <v>131</v>
      </c>
      <c r="E101" s="8">
        <f>VLOOKUP($B101,'[1]TK KHOILUONG'!$B:$AH,4,0)</f>
        <v>0</v>
      </c>
      <c r="F101" s="8">
        <f>VLOOKUP($B101,'[1]TK KHOILUONG'!$B:$AH,5,0)</f>
        <v>0</v>
      </c>
      <c r="G101" s="8">
        <f>VLOOKUP($B101,'[1]TK KHOILUONG'!$B:$AH,6,0)</f>
        <v>0</v>
      </c>
      <c r="H101" s="8">
        <f>VLOOKUP($B101,'[1]TK KHOILUONG'!$B:$AH,7,0)</f>
        <v>0</v>
      </c>
      <c r="I101" s="36">
        <f>VLOOKUP($B101,'[1]TK KHOILUONG'!$B:$AH,8,0)</f>
        <v>0</v>
      </c>
      <c r="J101" s="8">
        <f>VLOOKUP($B101,'[1]TK KHOILUONG'!$B:$AH,9,0)</f>
        <v>0</v>
      </c>
      <c r="K101" s="8">
        <f>VLOOKUP($B101,'[1]TK KHOILUONG'!$B:$AH,10,0)</f>
        <v>0</v>
      </c>
      <c r="L101" s="8">
        <f>VLOOKUP($B101,'[1]TK KHOILUONG'!$B:$AH,11,0)</f>
        <v>0</v>
      </c>
      <c r="M101" s="8">
        <f>VLOOKUP($B101,'[1]TK KHOILUONG'!$B:$AH,12,0)</f>
        <v>0</v>
      </c>
      <c r="N101" s="36">
        <f>VLOOKUP($B101,'[1]TK KHOILUONG'!$B:$AH,13,0)</f>
        <v>0</v>
      </c>
      <c r="O101" s="8">
        <f>VLOOKUP($B101,'[1]TK KHOILUONG'!$B:$AH,14,0)</f>
        <v>93</v>
      </c>
      <c r="P101" s="8">
        <f>VLOOKUP($B101,'[1]TK KHOILUONG'!$B:$AH,15,0)</f>
        <v>83</v>
      </c>
      <c r="Q101" s="8">
        <f>VLOOKUP($B101,'[1]TK KHOILUONG'!$B:$AH,16,0)</f>
        <v>70</v>
      </c>
      <c r="R101" s="36">
        <f>VLOOKUP($B101,'[1]TK KHOILUONG'!$B:$AH,17,0)</f>
        <v>5.3</v>
      </c>
      <c r="S101" s="8">
        <f>VLOOKUP($B101,'[1]TK KHOILUONG'!$B:$AH,18,0)</f>
        <v>0</v>
      </c>
      <c r="T101" s="8">
        <f>VLOOKUP($B101,'[1]TK KHOILUONG'!$B:$AH,19,0)</f>
        <v>0</v>
      </c>
      <c r="U101" s="8">
        <f>VLOOKUP($B101,'[1]TK KHOILUONG'!$B:$AH,20,0)</f>
        <v>0</v>
      </c>
      <c r="V101" s="36">
        <f>VLOOKUP($B101,'[1]TK KHOILUONG'!$B:$AH,21,0)</f>
        <v>0</v>
      </c>
      <c r="W101" s="8">
        <f>VLOOKUP($B101,'[1]TK KHOILUONG'!$B:$AH,22,0)</f>
        <v>0</v>
      </c>
      <c r="X101" s="8">
        <f>VLOOKUP($B101,'[1]TK KHOILUONG'!$B:$AH,23,0)</f>
        <v>0</v>
      </c>
      <c r="Y101" s="36">
        <f>VLOOKUP($B101,'[1]TK KHOILUONG'!$B:$AH,24,0)</f>
        <v>0</v>
      </c>
      <c r="Z101" s="8">
        <f>VLOOKUP($B101,'[1]TK KHOILUONG'!$B:$AH,25,0)</f>
        <v>0</v>
      </c>
      <c r="AA101" s="8">
        <f>VLOOKUP($B101,'[1]TK KHOILUONG'!$B:$AH,26,0)</f>
        <v>0</v>
      </c>
      <c r="AB101" s="36">
        <f>VLOOKUP($B101,'[1]TK KHOILUONG'!$B:$AH,27,0)</f>
        <v>0</v>
      </c>
      <c r="AC101" s="8">
        <f>VLOOKUP($B101,'[1]TK KHOILUONG'!$B:$AH,28,0)</f>
        <v>0</v>
      </c>
      <c r="AD101" s="8">
        <f>VLOOKUP($B101,'[1]TK KHOILUONG'!$B:$AH,29,0)</f>
        <v>0</v>
      </c>
      <c r="AE101" s="36">
        <f>VLOOKUP($B101,'[1]TK KHOILUONG'!$B:$AH,30,0)</f>
        <v>0</v>
      </c>
      <c r="AF101" s="36">
        <f>VLOOKUP($B101,'[1]TK KHOILUONG'!$B:$AH,31,0)</f>
        <v>0</v>
      </c>
      <c r="AG101" s="36">
        <f>VLOOKUP($B101,'[1]TK KHOILUONG'!$B:$AH,32,0)</f>
        <v>4.8</v>
      </c>
      <c r="AH101" s="64">
        <f t="shared" si="1"/>
        <v>10.1</v>
      </c>
    </row>
    <row r="102" spans="1:34" hidden="1">
      <c r="A102" s="56">
        <f>IF(D102="","",SUBTOTAL(3,$D$4:$D102))</f>
        <v>29</v>
      </c>
      <c r="B102" s="83" t="s">
        <v>379</v>
      </c>
      <c r="C102" s="84" t="s">
        <v>126</v>
      </c>
      <c r="D102" s="85" t="s">
        <v>133</v>
      </c>
      <c r="E102" s="8">
        <f>VLOOKUP($B102,'[1]TK KHOILUONG'!$B:$AH,4,0)</f>
        <v>0</v>
      </c>
      <c r="F102" s="8">
        <f>VLOOKUP($B102,'[1]TK KHOILUONG'!$B:$AH,5,0)</f>
        <v>0</v>
      </c>
      <c r="G102" s="8">
        <f>VLOOKUP($B102,'[1]TK KHOILUONG'!$B:$AH,6,0)</f>
        <v>0</v>
      </c>
      <c r="H102" s="8">
        <f>VLOOKUP($B102,'[1]TK KHOILUONG'!$B:$AH,7,0)</f>
        <v>0</v>
      </c>
      <c r="I102" s="36">
        <f>VLOOKUP($B102,'[1]TK KHOILUONG'!$B:$AH,8,0)</f>
        <v>0</v>
      </c>
      <c r="J102" s="8">
        <f>VLOOKUP($B102,'[1]TK KHOILUONG'!$B:$AH,9,0)</f>
        <v>20.799999999999997</v>
      </c>
      <c r="K102" s="8">
        <f>VLOOKUP($B102,'[1]TK KHOILUONG'!$B:$AH,10,0)</f>
        <v>4.8</v>
      </c>
      <c r="L102" s="8">
        <f>VLOOKUP($B102,'[1]TK KHOILUONG'!$B:$AH,11,0)</f>
        <v>0</v>
      </c>
      <c r="M102" s="8">
        <f>VLOOKUP($B102,'[1]TK KHOILUONG'!$B:$AH,12,0)</f>
        <v>0</v>
      </c>
      <c r="N102" s="36">
        <f>VLOOKUP($B102,'[1]TK KHOILUONG'!$B:$AH,13,0)</f>
        <v>25.599999999999998</v>
      </c>
      <c r="O102" s="8">
        <f>VLOOKUP($B102,'[1]TK KHOILUONG'!$B:$AH,14,0)</f>
        <v>0</v>
      </c>
      <c r="P102" s="8">
        <f>VLOOKUP($B102,'[1]TK KHOILUONG'!$B:$AH,15,0)</f>
        <v>5</v>
      </c>
      <c r="Q102" s="8">
        <f>VLOOKUP($B102,'[1]TK KHOILUONG'!$B:$AH,16,0)</f>
        <v>0</v>
      </c>
      <c r="R102" s="36">
        <f>VLOOKUP($B102,'[1]TK KHOILUONG'!$B:$AH,17,0)</f>
        <v>0.25</v>
      </c>
      <c r="S102" s="8">
        <f>VLOOKUP($B102,'[1]TK KHOILUONG'!$B:$AH,18,0)</f>
        <v>0</v>
      </c>
      <c r="T102" s="8">
        <f>VLOOKUP($B102,'[1]TK KHOILUONG'!$B:$AH,19,0)</f>
        <v>0</v>
      </c>
      <c r="U102" s="8">
        <f>VLOOKUP($B102,'[1]TK KHOILUONG'!$B:$AH,20,0)</f>
        <v>0</v>
      </c>
      <c r="V102" s="36">
        <f>VLOOKUP($B102,'[1]TK KHOILUONG'!$B:$AH,21,0)</f>
        <v>0</v>
      </c>
      <c r="W102" s="8">
        <f>VLOOKUP($B102,'[1]TK KHOILUONG'!$B:$AH,22,0)</f>
        <v>0</v>
      </c>
      <c r="X102" s="8">
        <f>VLOOKUP($B102,'[1]TK KHOILUONG'!$B:$AH,23,0)</f>
        <v>0</v>
      </c>
      <c r="Y102" s="36">
        <f>VLOOKUP($B102,'[1]TK KHOILUONG'!$B:$AH,24,0)</f>
        <v>0</v>
      </c>
      <c r="Z102" s="8">
        <f>VLOOKUP($B102,'[1]TK KHOILUONG'!$B:$AH,25,0)</f>
        <v>0</v>
      </c>
      <c r="AA102" s="8">
        <f>VLOOKUP($B102,'[1]TK KHOILUONG'!$B:$AH,26,0)</f>
        <v>0</v>
      </c>
      <c r="AB102" s="36">
        <f>VLOOKUP($B102,'[1]TK KHOILUONG'!$B:$AH,27,0)</f>
        <v>0</v>
      </c>
      <c r="AC102" s="8">
        <f>VLOOKUP($B102,'[1]TK KHOILUONG'!$B:$AH,28,0)</f>
        <v>0</v>
      </c>
      <c r="AD102" s="8">
        <f>VLOOKUP($B102,'[1]TK KHOILUONG'!$B:$AH,29,0)</f>
        <v>0</v>
      </c>
      <c r="AE102" s="36">
        <f>VLOOKUP($B102,'[1]TK KHOILUONG'!$B:$AH,30,0)</f>
        <v>0</v>
      </c>
      <c r="AF102" s="36">
        <f>VLOOKUP($B102,'[1]TK KHOILUONG'!$B:$AH,31,0)</f>
        <v>1.2</v>
      </c>
      <c r="AG102" s="36">
        <f>VLOOKUP($B102,'[1]TK KHOILUONG'!$B:$AH,32,0)</f>
        <v>0</v>
      </c>
      <c r="AH102" s="64">
        <f t="shared" si="1"/>
        <v>27.05</v>
      </c>
    </row>
    <row r="103" spans="1:34" hidden="1">
      <c r="A103" s="56">
        <f>IF(D103="","",SUBTOTAL(3,$D$4:$D103))</f>
        <v>29</v>
      </c>
      <c r="B103" s="83" t="s">
        <v>380</v>
      </c>
      <c r="C103" s="84" t="s">
        <v>126</v>
      </c>
      <c r="D103" s="85" t="s">
        <v>135</v>
      </c>
      <c r="E103" s="8">
        <f>VLOOKUP($B103,'[1]TK KHOILUONG'!$B:$AH,4,0)</f>
        <v>2</v>
      </c>
      <c r="F103" s="8">
        <f>VLOOKUP($B103,'[1]TK KHOILUONG'!$B:$AH,5,0)</f>
        <v>2</v>
      </c>
      <c r="G103" s="8">
        <f>VLOOKUP($B103,'[1]TK KHOILUONG'!$B:$AH,6,0)</f>
        <v>0</v>
      </c>
      <c r="H103" s="8">
        <f>VLOOKUP($B103,'[1]TK KHOILUONG'!$B:$AH,7,0)</f>
        <v>0</v>
      </c>
      <c r="I103" s="36">
        <f>VLOOKUP($B103,'[1]TK KHOILUONG'!$B:$AH,8,0)</f>
        <v>6</v>
      </c>
      <c r="J103" s="8">
        <f>VLOOKUP($B103,'[1]TK KHOILUONG'!$B:$AH,9,0)</f>
        <v>13.999999999999998</v>
      </c>
      <c r="K103" s="8">
        <f>VLOOKUP($B103,'[1]TK KHOILUONG'!$B:$AH,10,0)</f>
        <v>15.599999999999996</v>
      </c>
      <c r="L103" s="8">
        <f>VLOOKUP($B103,'[1]TK KHOILUONG'!$B:$AH,11,0)</f>
        <v>0</v>
      </c>
      <c r="M103" s="8">
        <f>VLOOKUP($B103,'[1]TK KHOILUONG'!$B:$AH,12,0)</f>
        <v>0</v>
      </c>
      <c r="N103" s="36">
        <f>VLOOKUP($B103,'[1]TK KHOILUONG'!$B:$AH,13,0)</f>
        <v>29.599999999999994</v>
      </c>
      <c r="O103" s="8">
        <f>VLOOKUP($B103,'[1]TK KHOILUONG'!$B:$AH,14,0)</f>
        <v>25</v>
      </c>
      <c r="P103" s="8">
        <f>VLOOKUP($B103,'[1]TK KHOILUONG'!$B:$AH,15,0)</f>
        <v>224</v>
      </c>
      <c r="Q103" s="8">
        <f>VLOOKUP($B103,'[1]TK KHOILUONG'!$B:$AH,16,0)</f>
        <v>25</v>
      </c>
      <c r="R103" s="36">
        <f>VLOOKUP($B103,'[1]TK KHOILUONG'!$B:$AH,17,0)</f>
        <v>11.2</v>
      </c>
      <c r="S103" s="8">
        <f>VLOOKUP($B103,'[1]TK KHOILUONG'!$B:$AH,18,0)</f>
        <v>0</v>
      </c>
      <c r="T103" s="8">
        <f>VLOOKUP($B103,'[1]TK KHOILUONG'!$B:$AH,19,0)</f>
        <v>0</v>
      </c>
      <c r="U103" s="8">
        <f>VLOOKUP($B103,'[1]TK KHOILUONG'!$B:$AH,20,0)</f>
        <v>0</v>
      </c>
      <c r="V103" s="36">
        <f>VLOOKUP($B103,'[1]TK KHOILUONG'!$B:$AH,21,0)</f>
        <v>0</v>
      </c>
      <c r="W103" s="8">
        <f>VLOOKUP($B103,'[1]TK KHOILUONG'!$B:$AH,22,0)</f>
        <v>0</v>
      </c>
      <c r="X103" s="8">
        <f>VLOOKUP($B103,'[1]TK KHOILUONG'!$B:$AH,23,0)</f>
        <v>0</v>
      </c>
      <c r="Y103" s="36">
        <f>VLOOKUP($B103,'[1]TK KHOILUONG'!$B:$AH,24,0)</f>
        <v>0</v>
      </c>
      <c r="Z103" s="8">
        <f>VLOOKUP($B103,'[1]TK KHOILUONG'!$B:$AH,25,0)</f>
        <v>0</v>
      </c>
      <c r="AA103" s="8">
        <f>VLOOKUP($B103,'[1]TK KHOILUONG'!$B:$AH,26,0)</f>
        <v>0</v>
      </c>
      <c r="AB103" s="36">
        <f>VLOOKUP($B103,'[1]TK KHOILUONG'!$B:$AH,27,0)</f>
        <v>0</v>
      </c>
      <c r="AC103" s="8">
        <f>VLOOKUP($B103,'[1]TK KHOILUONG'!$B:$AH,28,0)</f>
        <v>0</v>
      </c>
      <c r="AD103" s="8">
        <f>VLOOKUP($B103,'[1]TK KHOILUONG'!$B:$AH,29,0)</f>
        <v>0</v>
      </c>
      <c r="AE103" s="36">
        <f>VLOOKUP($B103,'[1]TK KHOILUONG'!$B:$AH,30,0)</f>
        <v>0</v>
      </c>
      <c r="AF103" s="36">
        <f>VLOOKUP($B103,'[1]TK KHOILUONG'!$B:$AH,31,0)</f>
        <v>1.2</v>
      </c>
      <c r="AG103" s="36">
        <f>VLOOKUP($B103,'[1]TK KHOILUONG'!$B:$AH,32,0)</f>
        <v>0</v>
      </c>
      <c r="AH103" s="64">
        <f t="shared" si="1"/>
        <v>48</v>
      </c>
    </row>
    <row r="104" spans="1:34" hidden="1">
      <c r="A104" s="56">
        <f>IF(D104="","",SUBTOTAL(3,$D$4:$D104))</f>
        <v>29</v>
      </c>
      <c r="B104" s="83" t="s">
        <v>381</v>
      </c>
      <c r="C104" s="84" t="s">
        <v>126</v>
      </c>
      <c r="D104" s="85" t="s">
        <v>549</v>
      </c>
      <c r="E104" s="8">
        <f>VLOOKUP($B104,'[1]TK KHOILUONG'!$B:$AH,4,0)</f>
        <v>4</v>
      </c>
      <c r="F104" s="8">
        <f>VLOOKUP($B104,'[1]TK KHOILUONG'!$B:$AH,5,0)</f>
        <v>0</v>
      </c>
      <c r="G104" s="8">
        <f>VLOOKUP($B104,'[1]TK KHOILUONG'!$B:$AH,6,0)</f>
        <v>0</v>
      </c>
      <c r="H104" s="8">
        <f>VLOOKUP($B104,'[1]TK KHOILUONG'!$B:$AH,7,0)</f>
        <v>0</v>
      </c>
      <c r="I104" s="36">
        <f>VLOOKUP($B104,'[1]TK KHOILUONG'!$B:$AH,8,0)</f>
        <v>4</v>
      </c>
      <c r="J104" s="8">
        <f>VLOOKUP($B104,'[1]TK KHOILUONG'!$B:$AH,9,0)</f>
        <v>0</v>
      </c>
      <c r="K104" s="8">
        <f>VLOOKUP($B104,'[1]TK KHOILUONG'!$B:$AH,10,0)</f>
        <v>22.799999999999997</v>
      </c>
      <c r="L104" s="8">
        <f>VLOOKUP($B104,'[1]TK KHOILUONG'!$B:$AH,11,0)</f>
        <v>0</v>
      </c>
      <c r="M104" s="8">
        <f>VLOOKUP($B104,'[1]TK KHOILUONG'!$B:$AH,12,0)</f>
        <v>0</v>
      </c>
      <c r="N104" s="36">
        <f>VLOOKUP($B104,'[1]TK KHOILUONG'!$B:$AH,13,0)</f>
        <v>22.799999999999997</v>
      </c>
      <c r="O104" s="8">
        <f>VLOOKUP($B104,'[1]TK KHOILUONG'!$B:$AH,14,0)</f>
        <v>59</v>
      </c>
      <c r="P104" s="8">
        <f>VLOOKUP($B104,'[1]TK KHOILUONG'!$B:$AH,15,0)</f>
        <v>66</v>
      </c>
      <c r="Q104" s="8">
        <f>VLOOKUP($B104,'[1]TK KHOILUONG'!$B:$AH,16,0)</f>
        <v>59</v>
      </c>
      <c r="R104" s="36">
        <f>VLOOKUP($B104,'[1]TK KHOILUONG'!$B:$AH,17,0)</f>
        <v>3.3</v>
      </c>
      <c r="S104" s="8">
        <f>VLOOKUP($B104,'[1]TK KHOILUONG'!$B:$AH,18,0)</f>
        <v>0</v>
      </c>
      <c r="T104" s="8">
        <f>VLOOKUP($B104,'[1]TK KHOILUONG'!$B:$AH,19,0)</f>
        <v>0</v>
      </c>
      <c r="U104" s="8">
        <f>VLOOKUP($B104,'[1]TK KHOILUONG'!$B:$AH,20,0)</f>
        <v>0</v>
      </c>
      <c r="V104" s="36">
        <f>VLOOKUP($B104,'[1]TK KHOILUONG'!$B:$AH,21,0)</f>
        <v>0</v>
      </c>
      <c r="W104" s="8">
        <f>VLOOKUP($B104,'[1]TK KHOILUONG'!$B:$AH,22,0)</f>
        <v>0</v>
      </c>
      <c r="X104" s="8">
        <f>VLOOKUP($B104,'[1]TK KHOILUONG'!$B:$AH,23,0)</f>
        <v>0</v>
      </c>
      <c r="Y104" s="36">
        <f>VLOOKUP($B104,'[1]TK KHOILUONG'!$B:$AH,24,0)</f>
        <v>0</v>
      </c>
      <c r="Z104" s="8">
        <f>VLOOKUP($B104,'[1]TK KHOILUONG'!$B:$AH,25,0)</f>
        <v>0</v>
      </c>
      <c r="AA104" s="8">
        <f>VLOOKUP($B104,'[1]TK KHOILUONG'!$B:$AH,26,0)</f>
        <v>0</v>
      </c>
      <c r="AB104" s="36">
        <f>VLOOKUP($B104,'[1]TK KHOILUONG'!$B:$AH,27,0)</f>
        <v>0</v>
      </c>
      <c r="AC104" s="8">
        <f>VLOOKUP($B104,'[1]TK KHOILUONG'!$B:$AH,28,0)</f>
        <v>0</v>
      </c>
      <c r="AD104" s="8">
        <f>VLOOKUP($B104,'[1]TK KHOILUONG'!$B:$AH,29,0)</f>
        <v>0</v>
      </c>
      <c r="AE104" s="36">
        <f>VLOOKUP($B104,'[1]TK KHOILUONG'!$B:$AH,30,0)</f>
        <v>0</v>
      </c>
      <c r="AF104" s="36">
        <f>VLOOKUP($B104,'[1]TK KHOILUONG'!$B:$AH,31,0)</f>
        <v>2.4</v>
      </c>
      <c r="AG104" s="36">
        <f>VLOOKUP($B104,'[1]TK KHOILUONG'!$B:$AH,32,0)</f>
        <v>0</v>
      </c>
      <c r="AH104" s="64">
        <f t="shared" si="1"/>
        <v>32.5</v>
      </c>
    </row>
    <row r="105" spans="1:34" hidden="1">
      <c r="A105" s="56">
        <f>IF(D105="","",SUBTOTAL(3,$D$4:$D105))</f>
        <v>29</v>
      </c>
      <c r="B105" s="83" t="s">
        <v>382</v>
      </c>
      <c r="C105" s="84" t="s">
        <v>126</v>
      </c>
      <c r="D105" s="85" t="s">
        <v>128</v>
      </c>
      <c r="E105" s="8">
        <f>VLOOKUP($B105,'[1]TK KHOILUONG'!$B:$AH,4,0)</f>
        <v>6</v>
      </c>
      <c r="F105" s="8">
        <f>VLOOKUP($B105,'[1]TK KHOILUONG'!$B:$AH,5,0)</f>
        <v>0</v>
      </c>
      <c r="G105" s="8">
        <f>VLOOKUP($B105,'[1]TK KHOILUONG'!$B:$AH,6,0)</f>
        <v>0</v>
      </c>
      <c r="H105" s="8">
        <f>VLOOKUP($B105,'[1]TK KHOILUONG'!$B:$AH,7,0)</f>
        <v>0</v>
      </c>
      <c r="I105" s="36">
        <f>VLOOKUP($B105,'[1]TK KHOILUONG'!$B:$AH,8,0)</f>
        <v>6</v>
      </c>
      <c r="J105" s="8">
        <f>VLOOKUP($B105,'[1]TK KHOILUONG'!$B:$AH,9,0)</f>
        <v>0</v>
      </c>
      <c r="K105" s="8">
        <f>VLOOKUP($B105,'[1]TK KHOILUONG'!$B:$AH,10,0)</f>
        <v>1.2</v>
      </c>
      <c r="L105" s="8">
        <f>VLOOKUP($B105,'[1]TK KHOILUONG'!$B:$AH,11,0)</f>
        <v>0</v>
      </c>
      <c r="M105" s="8">
        <f>VLOOKUP($B105,'[1]TK KHOILUONG'!$B:$AH,12,0)</f>
        <v>0</v>
      </c>
      <c r="N105" s="36">
        <f>VLOOKUP($B105,'[1]TK KHOILUONG'!$B:$AH,13,0)</f>
        <v>1.2</v>
      </c>
      <c r="O105" s="8">
        <f>VLOOKUP($B105,'[1]TK KHOILUONG'!$B:$AH,14,0)</f>
        <v>87</v>
      </c>
      <c r="P105" s="8">
        <f>VLOOKUP($B105,'[1]TK KHOILUONG'!$B:$AH,15,0)</f>
        <v>0</v>
      </c>
      <c r="Q105" s="8">
        <f>VLOOKUP($B105,'[1]TK KHOILUONG'!$B:$AH,16,0)</f>
        <v>87</v>
      </c>
      <c r="R105" s="36">
        <f>VLOOKUP($B105,'[1]TK KHOILUONG'!$B:$AH,17,0)</f>
        <v>0</v>
      </c>
      <c r="S105" s="8">
        <f>VLOOKUP($B105,'[1]TK KHOILUONG'!$B:$AH,18,0)</f>
        <v>0</v>
      </c>
      <c r="T105" s="8">
        <f>VLOOKUP($B105,'[1]TK KHOILUONG'!$B:$AH,19,0)</f>
        <v>0</v>
      </c>
      <c r="U105" s="8">
        <f>VLOOKUP($B105,'[1]TK KHOILUONG'!$B:$AH,20,0)</f>
        <v>0</v>
      </c>
      <c r="V105" s="36">
        <f>VLOOKUP($B105,'[1]TK KHOILUONG'!$B:$AH,21,0)</f>
        <v>0</v>
      </c>
      <c r="W105" s="8">
        <f>VLOOKUP($B105,'[1]TK KHOILUONG'!$B:$AH,22,0)</f>
        <v>0</v>
      </c>
      <c r="X105" s="8">
        <f>VLOOKUP($B105,'[1]TK KHOILUONG'!$B:$AH,23,0)</f>
        <v>0</v>
      </c>
      <c r="Y105" s="36">
        <f>VLOOKUP($B105,'[1]TK KHOILUONG'!$B:$AH,24,0)</f>
        <v>0</v>
      </c>
      <c r="Z105" s="8">
        <f>VLOOKUP($B105,'[1]TK KHOILUONG'!$B:$AH,25,0)</f>
        <v>0</v>
      </c>
      <c r="AA105" s="8">
        <f>VLOOKUP($B105,'[1]TK KHOILUONG'!$B:$AH,26,0)</f>
        <v>0</v>
      </c>
      <c r="AB105" s="36">
        <f>VLOOKUP($B105,'[1]TK KHOILUONG'!$B:$AH,27,0)</f>
        <v>0</v>
      </c>
      <c r="AC105" s="8">
        <f>VLOOKUP($B105,'[1]TK KHOILUONG'!$B:$AH,28,0)</f>
        <v>0</v>
      </c>
      <c r="AD105" s="8">
        <f>VLOOKUP($B105,'[1]TK KHOILUONG'!$B:$AH,29,0)</f>
        <v>0</v>
      </c>
      <c r="AE105" s="36">
        <f>VLOOKUP($B105,'[1]TK KHOILUONG'!$B:$AH,30,0)</f>
        <v>0</v>
      </c>
      <c r="AF105" s="36">
        <f>VLOOKUP($B105,'[1]TK KHOILUONG'!$B:$AH,31,0)</f>
        <v>0</v>
      </c>
      <c r="AG105" s="36">
        <f>VLOOKUP($B105,'[1]TK KHOILUONG'!$B:$AH,32,0)</f>
        <v>7.2</v>
      </c>
      <c r="AH105" s="64">
        <f t="shared" si="1"/>
        <v>14.4</v>
      </c>
    </row>
    <row r="106" spans="1:34" hidden="1">
      <c r="A106" s="56">
        <f>IF(D106="","",SUBTOTAL(3,$D$4:$D106))</f>
        <v>29</v>
      </c>
      <c r="B106" s="83" t="s">
        <v>383</v>
      </c>
      <c r="C106" s="84" t="s">
        <v>126</v>
      </c>
      <c r="D106" s="85" t="s">
        <v>550</v>
      </c>
      <c r="E106" s="8">
        <f>VLOOKUP($B106,'[1]TK KHOILUONG'!$B:$AH,4,0)</f>
        <v>2</v>
      </c>
      <c r="F106" s="8">
        <f>VLOOKUP($B106,'[1]TK KHOILUONG'!$B:$AH,5,0)</f>
        <v>0</v>
      </c>
      <c r="G106" s="8">
        <f>VLOOKUP($B106,'[1]TK KHOILUONG'!$B:$AH,6,0)</f>
        <v>0</v>
      </c>
      <c r="H106" s="8">
        <f>VLOOKUP($B106,'[1]TK KHOILUONG'!$B:$AH,7,0)</f>
        <v>0</v>
      </c>
      <c r="I106" s="36">
        <f>VLOOKUP($B106,'[1]TK KHOILUONG'!$B:$AH,8,0)</f>
        <v>2</v>
      </c>
      <c r="J106" s="8">
        <f>VLOOKUP($B106,'[1]TK KHOILUONG'!$B:$AH,9,0)</f>
        <v>2.4</v>
      </c>
      <c r="K106" s="8">
        <f>VLOOKUP($B106,'[1]TK KHOILUONG'!$B:$AH,10,0)</f>
        <v>14.799999999999997</v>
      </c>
      <c r="L106" s="8">
        <f>VLOOKUP($B106,'[1]TK KHOILUONG'!$B:$AH,11,0)</f>
        <v>0</v>
      </c>
      <c r="M106" s="8">
        <f>VLOOKUP($B106,'[1]TK KHOILUONG'!$B:$AH,12,0)</f>
        <v>0</v>
      </c>
      <c r="N106" s="36">
        <f>VLOOKUP($B106,'[1]TK KHOILUONG'!$B:$AH,13,0)</f>
        <v>17.199999999999996</v>
      </c>
      <c r="O106" s="8">
        <f>VLOOKUP($B106,'[1]TK KHOILUONG'!$B:$AH,14,0)</f>
        <v>7</v>
      </c>
      <c r="P106" s="8">
        <f>VLOOKUP($B106,'[1]TK KHOILUONG'!$B:$AH,15,0)</f>
        <v>0</v>
      </c>
      <c r="Q106" s="8">
        <f>VLOOKUP($B106,'[1]TK KHOILUONG'!$B:$AH,16,0)</f>
        <v>7</v>
      </c>
      <c r="R106" s="36">
        <f>VLOOKUP($B106,'[1]TK KHOILUONG'!$B:$AH,17,0)</f>
        <v>0</v>
      </c>
      <c r="S106" s="8">
        <f>VLOOKUP($B106,'[1]TK KHOILUONG'!$B:$AH,18,0)</f>
        <v>0</v>
      </c>
      <c r="T106" s="8">
        <f>VLOOKUP($B106,'[1]TK KHOILUONG'!$B:$AH,19,0)</f>
        <v>0</v>
      </c>
      <c r="U106" s="8">
        <f>VLOOKUP($B106,'[1]TK KHOILUONG'!$B:$AH,20,0)</f>
        <v>0</v>
      </c>
      <c r="V106" s="36">
        <f>VLOOKUP($B106,'[1]TK KHOILUONG'!$B:$AH,21,0)</f>
        <v>0</v>
      </c>
      <c r="W106" s="8">
        <f>VLOOKUP($B106,'[1]TK KHOILUONG'!$B:$AH,22,0)</f>
        <v>0</v>
      </c>
      <c r="X106" s="8">
        <f>VLOOKUP($B106,'[1]TK KHOILUONG'!$B:$AH,23,0)</f>
        <v>0</v>
      </c>
      <c r="Y106" s="36">
        <f>VLOOKUP($B106,'[1]TK KHOILUONG'!$B:$AH,24,0)</f>
        <v>0</v>
      </c>
      <c r="Z106" s="8">
        <f>VLOOKUP($B106,'[1]TK KHOILUONG'!$B:$AH,25,0)</f>
        <v>0</v>
      </c>
      <c r="AA106" s="8">
        <f>VLOOKUP($B106,'[1]TK KHOILUONG'!$B:$AH,26,0)</f>
        <v>0</v>
      </c>
      <c r="AB106" s="36">
        <f>VLOOKUP($B106,'[1]TK KHOILUONG'!$B:$AH,27,0)</f>
        <v>0</v>
      </c>
      <c r="AC106" s="8">
        <f>VLOOKUP($B106,'[1]TK KHOILUONG'!$B:$AH,28,0)</f>
        <v>0</v>
      </c>
      <c r="AD106" s="8">
        <f>VLOOKUP($B106,'[1]TK KHOILUONG'!$B:$AH,29,0)</f>
        <v>0</v>
      </c>
      <c r="AE106" s="36">
        <f>VLOOKUP($B106,'[1]TK KHOILUONG'!$B:$AH,30,0)</f>
        <v>0</v>
      </c>
      <c r="AF106" s="36">
        <f>VLOOKUP($B106,'[1]TK KHOILUONG'!$B:$AH,31,0)</f>
        <v>0</v>
      </c>
      <c r="AG106" s="36">
        <f>VLOOKUP($B106,'[1]TK KHOILUONG'!$B:$AH,32,0)</f>
        <v>0</v>
      </c>
      <c r="AH106" s="64">
        <f t="shared" si="1"/>
        <v>19.2</v>
      </c>
    </row>
    <row r="107" spans="1:34" hidden="1">
      <c r="A107" s="56">
        <f>IF(D107="","",SUBTOTAL(3,$D$4:$D107))</f>
        <v>29</v>
      </c>
      <c r="B107" s="83" t="s">
        <v>384</v>
      </c>
      <c r="C107" s="84" t="s">
        <v>126</v>
      </c>
      <c r="D107" s="85" t="s">
        <v>129</v>
      </c>
      <c r="E107" s="8">
        <f>VLOOKUP($B107,'[1]TK KHOILUONG'!$B:$AH,4,0)</f>
        <v>8</v>
      </c>
      <c r="F107" s="8">
        <f>VLOOKUP($B107,'[1]TK KHOILUONG'!$B:$AH,5,0)</f>
        <v>0</v>
      </c>
      <c r="G107" s="8">
        <f>VLOOKUP($B107,'[1]TK KHOILUONG'!$B:$AH,6,0)</f>
        <v>0</v>
      </c>
      <c r="H107" s="8">
        <f>VLOOKUP($B107,'[1]TK KHOILUONG'!$B:$AH,7,0)</f>
        <v>0</v>
      </c>
      <c r="I107" s="36">
        <f>VLOOKUP($B107,'[1]TK KHOILUONG'!$B:$AH,8,0)</f>
        <v>8</v>
      </c>
      <c r="J107" s="8">
        <f>VLOOKUP($B107,'[1]TK KHOILUONG'!$B:$AH,9,0)</f>
        <v>16.799999999999997</v>
      </c>
      <c r="K107" s="8">
        <f>VLOOKUP($B107,'[1]TK KHOILUONG'!$B:$AH,10,0)</f>
        <v>1.2</v>
      </c>
      <c r="L107" s="8">
        <f>VLOOKUP($B107,'[1]TK KHOILUONG'!$B:$AH,11,0)</f>
        <v>0</v>
      </c>
      <c r="M107" s="8">
        <f>VLOOKUP($B107,'[1]TK KHOILUONG'!$B:$AH,12,0)</f>
        <v>0</v>
      </c>
      <c r="N107" s="36">
        <f>VLOOKUP($B107,'[1]TK KHOILUONG'!$B:$AH,13,0)</f>
        <v>17.999999999999996</v>
      </c>
      <c r="O107" s="8">
        <f>VLOOKUP($B107,'[1]TK KHOILUONG'!$B:$AH,14,0)</f>
        <v>165</v>
      </c>
      <c r="P107" s="8">
        <f>VLOOKUP($B107,'[1]TK KHOILUONG'!$B:$AH,15,0)</f>
        <v>0</v>
      </c>
      <c r="Q107" s="8">
        <f>VLOOKUP($B107,'[1]TK KHOILUONG'!$B:$AH,16,0)</f>
        <v>165</v>
      </c>
      <c r="R107" s="36">
        <f>VLOOKUP($B107,'[1]TK KHOILUONG'!$B:$AH,17,0)</f>
        <v>0</v>
      </c>
      <c r="S107" s="8">
        <f>VLOOKUP($B107,'[1]TK KHOILUONG'!$B:$AH,18,0)</f>
        <v>0</v>
      </c>
      <c r="T107" s="8">
        <f>VLOOKUP($B107,'[1]TK KHOILUONG'!$B:$AH,19,0)</f>
        <v>0</v>
      </c>
      <c r="U107" s="8">
        <f>VLOOKUP($B107,'[1]TK KHOILUONG'!$B:$AH,20,0)</f>
        <v>0</v>
      </c>
      <c r="V107" s="36">
        <f>VLOOKUP($B107,'[1]TK KHOILUONG'!$B:$AH,21,0)</f>
        <v>0</v>
      </c>
      <c r="W107" s="8">
        <f>VLOOKUP($B107,'[1]TK KHOILUONG'!$B:$AH,22,0)</f>
        <v>0</v>
      </c>
      <c r="X107" s="8">
        <f>VLOOKUP($B107,'[1]TK KHOILUONG'!$B:$AH,23,0)</f>
        <v>0</v>
      </c>
      <c r="Y107" s="36">
        <f>VLOOKUP($B107,'[1]TK KHOILUONG'!$B:$AH,24,0)</f>
        <v>0</v>
      </c>
      <c r="Z107" s="8">
        <f>VLOOKUP($B107,'[1]TK KHOILUONG'!$B:$AH,25,0)</f>
        <v>0</v>
      </c>
      <c r="AA107" s="8">
        <f>VLOOKUP($B107,'[1]TK KHOILUONG'!$B:$AH,26,0)</f>
        <v>0</v>
      </c>
      <c r="AB107" s="36">
        <f>VLOOKUP($B107,'[1]TK KHOILUONG'!$B:$AH,27,0)</f>
        <v>0</v>
      </c>
      <c r="AC107" s="8">
        <f>VLOOKUP($B107,'[1]TK KHOILUONG'!$B:$AH,28,0)</f>
        <v>0</v>
      </c>
      <c r="AD107" s="8">
        <f>VLOOKUP($B107,'[1]TK KHOILUONG'!$B:$AH,29,0)</f>
        <v>0</v>
      </c>
      <c r="AE107" s="36">
        <f>VLOOKUP($B107,'[1]TK KHOILUONG'!$B:$AH,30,0)</f>
        <v>0</v>
      </c>
      <c r="AF107" s="36">
        <f>VLOOKUP($B107,'[1]TK KHOILUONG'!$B:$AH,31,0)</f>
        <v>0</v>
      </c>
      <c r="AG107" s="36">
        <f>VLOOKUP($B107,'[1]TK KHOILUONG'!$B:$AH,32,0)</f>
        <v>0</v>
      </c>
      <c r="AH107" s="64">
        <f t="shared" si="1"/>
        <v>26</v>
      </c>
    </row>
    <row r="108" spans="1:34" hidden="1">
      <c r="A108" s="56">
        <f>IF(D108="","",SUBTOTAL(3,$D$4:$D108))</f>
        <v>29</v>
      </c>
      <c r="B108" s="83" t="s">
        <v>389</v>
      </c>
      <c r="C108" s="84" t="s">
        <v>126</v>
      </c>
      <c r="D108" s="85" t="s">
        <v>130</v>
      </c>
      <c r="E108" s="8">
        <f>VLOOKUP($B108,'[1]TK KHOILUONG'!$B:$AH,4,0)</f>
        <v>2</v>
      </c>
      <c r="F108" s="8">
        <f>VLOOKUP($B108,'[1]TK KHOILUONG'!$B:$AH,5,0)</f>
        <v>2</v>
      </c>
      <c r="G108" s="8">
        <f>VLOOKUP($B108,'[1]TK KHOILUONG'!$B:$AH,6,0)</f>
        <v>0</v>
      </c>
      <c r="H108" s="8">
        <f>VLOOKUP($B108,'[1]TK KHOILUONG'!$B:$AH,7,0)</f>
        <v>0</v>
      </c>
      <c r="I108" s="36">
        <f>VLOOKUP($B108,'[1]TK KHOILUONG'!$B:$AH,8,0)</f>
        <v>6</v>
      </c>
      <c r="J108" s="8">
        <f>VLOOKUP($B108,'[1]TK KHOILUONG'!$B:$AH,9,0)</f>
        <v>25.599999999999994</v>
      </c>
      <c r="K108" s="8">
        <f>VLOOKUP($B108,'[1]TK KHOILUONG'!$B:$AH,10,0)</f>
        <v>2.4</v>
      </c>
      <c r="L108" s="8">
        <f>VLOOKUP($B108,'[1]TK KHOILUONG'!$B:$AH,11,0)</f>
        <v>0</v>
      </c>
      <c r="M108" s="8">
        <f>VLOOKUP($B108,'[1]TK KHOILUONG'!$B:$AH,12,0)</f>
        <v>0</v>
      </c>
      <c r="N108" s="36">
        <f>VLOOKUP($B108,'[1]TK KHOILUONG'!$B:$AH,13,0)</f>
        <v>27.999999999999993</v>
      </c>
      <c r="O108" s="8">
        <f>VLOOKUP($B108,'[1]TK KHOILUONG'!$B:$AH,14,0)</f>
        <v>35</v>
      </c>
      <c r="P108" s="8">
        <f>VLOOKUP($B108,'[1]TK KHOILUONG'!$B:$AH,15,0)</f>
        <v>0</v>
      </c>
      <c r="Q108" s="8">
        <f>VLOOKUP($B108,'[1]TK KHOILUONG'!$B:$AH,16,0)</f>
        <v>35</v>
      </c>
      <c r="R108" s="36">
        <f>VLOOKUP($B108,'[1]TK KHOILUONG'!$B:$AH,17,0)</f>
        <v>0</v>
      </c>
      <c r="S108" s="8">
        <f>VLOOKUP($B108,'[1]TK KHOILUONG'!$B:$AH,18,0)</f>
        <v>0</v>
      </c>
      <c r="T108" s="8">
        <f>VLOOKUP($B108,'[1]TK KHOILUONG'!$B:$AH,19,0)</f>
        <v>0</v>
      </c>
      <c r="U108" s="8">
        <f>VLOOKUP($B108,'[1]TK KHOILUONG'!$B:$AH,20,0)</f>
        <v>0</v>
      </c>
      <c r="V108" s="36">
        <f>VLOOKUP($B108,'[1]TK KHOILUONG'!$B:$AH,21,0)</f>
        <v>0</v>
      </c>
      <c r="W108" s="8">
        <f>VLOOKUP($B108,'[1]TK KHOILUONG'!$B:$AH,22,0)</f>
        <v>0</v>
      </c>
      <c r="X108" s="8">
        <f>VLOOKUP($B108,'[1]TK KHOILUONG'!$B:$AH,23,0)</f>
        <v>0</v>
      </c>
      <c r="Y108" s="36">
        <f>VLOOKUP($B108,'[1]TK KHOILUONG'!$B:$AH,24,0)</f>
        <v>0</v>
      </c>
      <c r="Z108" s="8">
        <f>VLOOKUP($B108,'[1]TK KHOILUONG'!$B:$AH,25,0)</f>
        <v>0</v>
      </c>
      <c r="AA108" s="8">
        <f>VLOOKUP($B108,'[1]TK KHOILUONG'!$B:$AH,26,0)</f>
        <v>0</v>
      </c>
      <c r="AB108" s="36">
        <f>VLOOKUP($B108,'[1]TK KHOILUONG'!$B:$AH,27,0)</f>
        <v>0</v>
      </c>
      <c r="AC108" s="8">
        <f>VLOOKUP($B108,'[1]TK KHOILUONG'!$B:$AH,28,0)</f>
        <v>0</v>
      </c>
      <c r="AD108" s="8">
        <f>VLOOKUP($B108,'[1]TK KHOILUONG'!$B:$AH,29,0)</f>
        <v>0</v>
      </c>
      <c r="AE108" s="36">
        <f>VLOOKUP($B108,'[1]TK KHOILUONG'!$B:$AH,30,0)</f>
        <v>0</v>
      </c>
      <c r="AF108" s="36">
        <f>VLOOKUP($B108,'[1]TK KHOILUONG'!$B:$AH,31,0)</f>
        <v>0</v>
      </c>
      <c r="AG108" s="36">
        <f>VLOOKUP($B108,'[1]TK KHOILUONG'!$B:$AH,32,0)</f>
        <v>0</v>
      </c>
      <c r="AH108" s="64">
        <f t="shared" si="1"/>
        <v>34</v>
      </c>
    </row>
    <row r="109" spans="1:34" hidden="1">
      <c r="A109" s="56">
        <f>IF(D109="","",SUBTOTAL(3,$D$4:$D109))</f>
        <v>29</v>
      </c>
      <c r="B109" s="83" t="s">
        <v>385</v>
      </c>
      <c r="C109" s="84" t="s">
        <v>126</v>
      </c>
      <c r="D109" s="85" t="s">
        <v>134</v>
      </c>
      <c r="E109" s="8">
        <f>VLOOKUP($B109,'[1]TK KHOILUONG'!$B:$AH,4,0)</f>
        <v>0</v>
      </c>
      <c r="F109" s="8">
        <f>VLOOKUP($B109,'[1]TK KHOILUONG'!$B:$AH,5,0)</f>
        <v>6</v>
      </c>
      <c r="G109" s="8">
        <f>VLOOKUP($B109,'[1]TK KHOILUONG'!$B:$AH,6,0)</f>
        <v>0</v>
      </c>
      <c r="H109" s="8">
        <f>VLOOKUP($B109,'[1]TK KHOILUONG'!$B:$AH,7,0)</f>
        <v>0</v>
      </c>
      <c r="I109" s="36">
        <f>VLOOKUP($B109,'[1]TK KHOILUONG'!$B:$AH,8,0)</f>
        <v>12</v>
      </c>
      <c r="J109" s="8">
        <f>VLOOKUP($B109,'[1]TK KHOILUONG'!$B:$AH,9,0)</f>
        <v>2.4</v>
      </c>
      <c r="K109" s="8">
        <f>VLOOKUP($B109,'[1]TK KHOILUONG'!$B:$AH,10,0)</f>
        <v>6</v>
      </c>
      <c r="L109" s="8">
        <f>VLOOKUP($B109,'[1]TK KHOILUONG'!$B:$AH,11,0)</f>
        <v>0</v>
      </c>
      <c r="M109" s="8">
        <f>VLOOKUP($B109,'[1]TK KHOILUONG'!$B:$AH,12,0)</f>
        <v>0</v>
      </c>
      <c r="N109" s="36">
        <f>VLOOKUP($B109,'[1]TK KHOILUONG'!$B:$AH,13,0)</f>
        <v>8.4</v>
      </c>
      <c r="O109" s="8">
        <f>VLOOKUP($B109,'[1]TK KHOILUONG'!$B:$AH,14,0)</f>
        <v>0</v>
      </c>
      <c r="P109" s="8">
        <f>VLOOKUP($B109,'[1]TK KHOILUONG'!$B:$AH,15,0)</f>
        <v>0</v>
      </c>
      <c r="Q109" s="8">
        <f>VLOOKUP($B109,'[1]TK KHOILUONG'!$B:$AH,16,0)</f>
        <v>0</v>
      </c>
      <c r="R109" s="36">
        <f>VLOOKUP($B109,'[1]TK KHOILUONG'!$B:$AH,17,0)</f>
        <v>0</v>
      </c>
      <c r="S109" s="8">
        <f>VLOOKUP($B109,'[1]TK KHOILUONG'!$B:$AH,18,0)</f>
        <v>0</v>
      </c>
      <c r="T109" s="8">
        <f>VLOOKUP($B109,'[1]TK KHOILUONG'!$B:$AH,19,0)</f>
        <v>0</v>
      </c>
      <c r="U109" s="8">
        <f>VLOOKUP($B109,'[1]TK KHOILUONG'!$B:$AH,20,0)</f>
        <v>0</v>
      </c>
      <c r="V109" s="36">
        <f>VLOOKUP($B109,'[1]TK KHOILUONG'!$B:$AH,21,0)</f>
        <v>0</v>
      </c>
      <c r="W109" s="8">
        <f>VLOOKUP($B109,'[1]TK KHOILUONG'!$B:$AH,22,0)</f>
        <v>0</v>
      </c>
      <c r="X109" s="8">
        <f>VLOOKUP($B109,'[1]TK KHOILUONG'!$B:$AH,23,0)</f>
        <v>0</v>
      </c>
      <c r="Y109" s="36">
        <f>VLOOKUP($B109,'[1]TK KHOILUONG'!$B:$AH,24,0)</f>
        <v>0</v>
      </c>
      <c r="Z109" s="8">
        <f>VLOOKUP($B109,'[1]TK KHOILUONG'!$B:$AH,25,0)</f>
        <v>0</v>
      </c>
      <c r="AA109" s="8">
        <f>VLOOKUP($B109,'[1]TK KHOILUONG'!$B:$AH,26,0)</f>
        <v>0</v>
      </c>
      <c r="AB109" s="36">
        <f>VLOOKUP($B109,'[1]TK KHOILUONG'!$B:$AH,27,0)</f>
        <v>0</v>
      </c>
      <c r="AC109" s="8">
        <f>VLOOKUP($B109,'[1]TK KHOILUONG'!$B:$AH,28,0)</f>
        <v>0</v>
      </c>
      <c r="AD109" s="8">
        <f>VLOOKUP($B109,'[1]TK KHOILUONG'!$B:$AH,29,0)</f>
        <v>0</v>
      </c>
      <c r="AE109" s="36">
        <f>VLOOKUP($B109,'[1]TK KHOILUONG'!$B:$AH,30,0)</f>
        <v>0</v>
      </c>
      <c r="AF109" s="36">
        <f>VLOOKUP($B109,'[1]TK KHOILUONG'!$B:$AH,31,0)</f>
        <v>1.2</v>
      </c>
      <c r="AG109" s="36">
        <f>VLOOKUP($B109,'[1]TK KHOILUONG'!$B:$AH,32,0)</f>
        <v>0</v>
      </c>
      <c r="AH109" s="64">
        <f t="shared" si="1"/>
        <v>21.6</v>
      </c>
    </row>
    <row r="110" spans="1:34" hidden="1">
      <c r="A110" s="56">
        <f>IF(D110="","",SUBTOTAL(3,$D$4:$D110))</f>
        <v>29</v>
      </c>
      <c r="B110" s="83" t="s">
        <v>386</v>
      </c>
      <c r="C110" s="84" t="s">
        <v>126</v>
      </c>
      <c r="D110" s="85" t="s">
        <v>127</v>
      </c>
      <c r="E110" s="8">
        <f>VLOOKUP($B110,'[1]TK KHOILUONG'!$B:$AH,4,0)</f>
        <v>0</v>
      </c>
      <c r="F110" s="8">
        <f>VLOOKUP($B110,'[1]TK KHOILUONG'!$B:$AH,5,0)</f>
        <v>0</v>
      </c>
      <c r="G110" s="8">
        <f>VLOOKUP($B110,'[1]TK KHOILUONG'!$B:$AH,6,0)</f>
        <v>0</v>
      </c>
      <c r="H110" s="8">
        <f>VLOOKUP($B110,'[1]TK KHOILUONG'!$B:$AH,7,0)</f>
        <v>0</v>
      </c>
      <c r="I110" s="36">
        <f>VLOOKUP($B110,'[1]TK KHOILUONG'!$B:$AH,8,0)</f>
        <v>0</v>
      </c>
      <c r="J110" s="8">
        <f>VLOOKUP($B110,'[1]TK KHOILUONG'!$B:$AH,9,0)</f>
        <v>0</v>
      </c>
      <c r="K110" s="8">
        <f>VLOOKUP($B110,'[1]TK KHOILUONG'!$B:$AH,10,0)</f>
        <v>0</v>
      </c>
      <c r="L110" s="8">
        <f>VLOOKUP($B110,'[1]TK KHOILUONG'!$B:$AH,11,0)</f>
        <v>0</v>
      </c>
      <c r="M110" s="8">
        <f>VLOOKUP($B110,'[1]TK KHOILUONG'!$B:$AH,12,0)</f>
        <v>0</v>
      </c>
      <c r="N110" s="36">
        <f>VLOOKUP($B110,'[1]TK KHOILUONG'!$B:$AH,13,0)</f>
        <v>0</v>
      </c>
      <c r="O110" s="8">
        <f>VLOOKUP($B110,'[1]TK KHOILUONG'!$B:$AH,14,0)</f>
        <v>0</v>
      </c>
      <c r="P110" s="8">
        <f>VLOOKUP($B110,'[1]TK KHOILUONG'!$B:$AH,15,0)</f>
        <v>0</v>
      </c>
      <c r="Q110" s="8">
        <f>VLOOKUP($B110,'[1]TK KHOILUONG'!$B:$AH,16,0)</f>
        <v>0</v>
      </c>
      <c r="R110" s="36">
        <f>VLOOKUP($B110,'[1]TK KHOILUONG'!$B:$AH,17,0)</f>
        <v>0</v>
      </c>
      <c r="S110" s="8">
        <f>VLOOKUP($B110,'[1]TK KHOILUONG'!$B:$AH,18,0)</f>
        <v>0</v>
      </c>
      <c r="T110" s="8">
        <f>VLOOKUP($B110,'[1]TK KHOILUONG'!$B:$AH,19,0)</f>
        <v>0</v>
      </c>
      <c r="U110" s="8">
        <f>VLOOKUP($B110,'[1]TK KHOILUONG'!$B:$AH,20,0)</f>
        <v>0</v>
      </c>
      <c r="V110" s="36">
        <f>VLOOKUP($B110,'[1]TK KHOILUONG'!$B:$AH,21,0)</f>
        <v>0</v>
      </c>
      <c r="W110" s="8">
        <f>VLOOKUP($B110,'[1]TK KHOILUONG'!$B:$AH,22,0)</f>
        <v>0</v>
      </c>
      <c r="X110" s="8">
        <f>VLOOKUP($B110,'[1]TK KHOILUONG'!$B:$AH,23,0)</f>
        <v>0</v>
      </c>
      <c r="Y110" s="36">
        <f>VLOOKUP($B110,'[1]TK KHOILUONG'!$B:$AH,24,0)</f>
        <v>0</v>
      </c>
      <c r="Z110" s="8">
        <f>VLOOKUP($B110,'[1]TK KHOILUONG'!$B:$AH,25,0)</f>
        <v>0</v>
      </c>
      <c r="AA110" s="8">
        <f>VLOOKUP($B110,'[1]TK KHOILUONG'!$B:$AH,26,0)</f>
        <v>0</v>
      </c>
      <c r="AB110" s="36">
        <f>VLOOKUP($B110,'[1]TK KHOILUONG'!$B:$AH,27,0)</f>
        <v>0</v>
      </c>
      <c r="AC110" s="8">
        <f>VLOOKUP($B110,'[1]TK KHOILUONG'!$B:$AH,28,0)</f>
        <v>0</v>
      </c>
      <c r="AD110" s="8">
        <f>VLOOKUP($B110,'[1]TK KHOILUONG'!$B:$AH,29,0)</f>
        <v>0</v>
      </c>
      <c r="AE110" s="36">
        <f>VLOOKUP($B110,'[1]TK KHOILUONG'!$B:$AH,30,0)</f>
        <v>0</v>
      </c>
      <c r="AF110" s="36">
        <f>VLOOKUP($B110,'[1]TK KHOILUONG'!$B:$AH,31,0)</f>
        <v>0</v>
      </c>
      <c r="AG110" s="36">
        <f>VLOOKUP($B110,'[1]TK KHOILUONG'!$B:$AH,32,0)</f>
        <v>0</v>
      </c>
      <c r="AH110" s="64">
        <f t="shared" si="1"/>
        <v>0</v>
      </c>
    </row>
    <row r="111" spans="1:34" hidden="1">
      <c r="A111" s="56">
        <f>IF(D111="","",SUBTOTAL(3,$D$4:$D111))</f>
        <v>29</v>
      </c>
      <c r="B111" s="83" t="s">
        <v>413</v>
      </c>
      <c r="C111" s="84" t="s">
        <v>136</v>
      </c>
      <c r="D111" s="85" t="s">
        <v>166</v>
      </c>
      <c r="E111" s="8">
        <f>VLOOKUP($B111,'[1]TK KHOILUONG'!$B:$AH,4,0)</f>
        <v>0</v>
      </c>
      <c r="F111" s="8">
        <f>VLOOKUP($B111,'[1]TK KHOILUONG'!$B:$AH,5,0)</f>
        <v>0</v>
      </c>
      <c r="G111" s="8">
        <f>VLOOKUP($B111,'[1]TK KHOILUONG'!$B:$AH,6,0)</f>
        <v>0</v>
      </c>
      <c r="H111" s="8">
        <f>VLOOKUP($B111,'[1]TK KHOILUONG'!$B:$AH,7,0)</f>
        <v>0</v>
      </c>
      <c r="I111" s="36">
        <f>VLOOKUP($B111,'[1]TK KHOILUONG'!$B:$AH,8,0)</f>
        <v>0</v>
      </c>
      <c r="J111" s="8">
        <f>VLOOKUP($B111,'[1]TK KHOILUONG'!$B:$AH,9,0)</f>
        <v>0</v>
      </c>
      <c r="K111" s="8">
        <f>VLOOKUP($B111,'[1]TK KHOILUONG'!$B:$AH,10,0)</f>
        <v>0</v>
      </c>
      <c r="L111" s="8">
        <f>VLOOKUP($B111,'[1]TK KHOILUONG'!$B:$AH,11,0)</f>
        <v>0</v>
      </c>
      <c r="M111" s="8">
        <f>VLOOKUP($B111,'[1]TK KHOILUONG'!$B:$AH,12,0)</f>
        <v>0</v>
      </c>
      <c r="N111" s="36">
        <f>VLOOKUP($B111,'[1]TK KHOILUONG'!$B:$AH,13,0)</f>
        <v>0</v>
      </c>
      <c r="O111" s="8">
        <f>VLOOKUP($B111,'[1]TK KHOILUONG'!$B:$AH,14,0)</f>
        <v>0</v>
      </c>
      <c r="P111" s="8">
        <f>VLOOKUP($B111,'[1]TK KHOILUONG'!$B:$AH,15,0)</f>
        <v>0</v>
      </c>
      <c r="Q111" s="8">
        <f>VLOOKUP($B111,'[1]TK KHOILUONG'!$B:$AH,16,0)</f>
        <v>0</v>
      </c>
      <c r="R111" s="36">
        <f>VLOOKUP($B111,'[1]TK KHOILUONG'!$B:$AH,17,0)</f>
        <v>0</v>
      </c>
      <c r="S111" s="8">
        <f>VLOOKUP($B111,'[1]TK KHOILUONG'!$B:$AH,18,0)</f>
        <v>0</v>
      </c>
      <c r="T111" s="8">
        <f>VLOOKUP($B111,'[1]TK KHOILUONG'!$B:$AH,19,0)</f>
        <v>0</v>
      </c>
      <c r="U111" s="8">
        <f>VLOOKUP($B111,'[1]TK KHOILUONG'!$B:$AH,20,0)</f>
        <v>0</v>
      </c>
      <c r="V111" s="36">
        <f>VLOOKUP($B111,'[1]TK KHOILUONG'!$B:$AH,21,0)</f>
        <v>0</v>
      </c>
      <c r="W111" s="8">
        <f>VLOOKUP($B111,'[1]TK KHOILUONG'!$B:$AH,22,0)</f>
        <v>0</v>
      </c>
      <c r="X111" s="8">
        <f>VLOOKUP($B111,'[1]TK KHOILUONG'!$B:$AH,23,0)</f>
        <v>0</v>
      </c>
      <c r="Y111" s="36">
        <f>VLOOKUP($B111,'[1]TK KHOILUONG'!$B:$AH,24,0)</f>
        <v>0</v>
      </c>
      <c r="Z111" s="8">
        <f>VLOOKUP($B111,'[1]TK KHOILUONG'!$B:$AH,25,0)</f>
        <v>0</v>
      </c>
      <c r="AA111" s="8">
        <f>VLOOKUP($B111,'[1]TK KHOILUONG'!$B:$AH,26,0)</f>
        <v>0</v>
      </c>
      <c r="AB111" s="36">
        <f>VLOOKUP($B111,'[1]TK KHOILUONG'!$B:$AH,27,0)</f>
        <v>0</v>
      </c>
      <c r="AC111" s="8">
        <f>VLOOKUP($B111,'[1]TK KHOILUONG'!$B:$AH,28,0)</f>
        <v>0</v>
      </c>
      <c r="AD111" s="8">
        <f>VLOOKUP($B111,'[1]TK KHOILUONG'!$B:$AH,29,0)</f>
        <v>0</v>
      </c>
      <c r="AE111" s="36">
        <f>VLOOKUP($B111,'[1]TK KHOILUONG'!$B:$AH,30,0)</f>
        <v>0</v>
      </c>
      <c r="AF111" s="36">
        <f>VLOOKUP($B111,'[1]TK KHOILUONG'!$B:$AH,31,0)</f>
        <v>0</v>
      </c>
      <c r="AG111" s="36">
        <f>VLOOKUP($B111,'[1]TK KHOILUONG'!$B:$AH,32,0)</f>
        <v>0</v>
      </c>
      <c r="AH111" s="64">
        <f t="shared" si="1"/>
        <v>0</v>
      </c>
    </row>
    <row r="112" spans="1:34" hidden="1">
      <c r="A112" s="56">
        <f>IF(D112="","",SUBTOTAL(3,$D$4:$D112))</f>
        <v>29</v>
      </c>
      <c r="B112" s="83" t="s">
        <v>390</v>
      </c>
      <c r="C112" s="84" t="s">
        <v>136</v>
      </c>
      <c r="D112" s="85" t="s">
        <v>148</v>
      </c>
      <c r="E112" s="8">
        <f>VLOOKUP($B112,'[1]TK KHOILUONG'!$B:$AH,4,0)</f>
        <v>1</v>
      </c>
      <c r="F112" s="8">
        <f>VLOOKUP($B112,'[1]TK KHOILUONG'!$B:$AH,5,0)</f>
        <v>0</v>
      </c>
      <c r="G112" s="8">
        <f>VLOOKUP($B112,'[1]TK KHOILUONG'!$B:$AH,6,0)</f>
        <v>0</v>
      </c>
      <c r="H112" s="8">
        <f>VLOOKUP($B112,'[1]TK KHOILUONG'!$B:$AH,7,0)</f>
        <v>0</v>
      </c>
      <c r="I112" s="36">
        <f>VLOOKUP($B112,'[1]TK KHOILUONG'!$B:$AH,8,0)</f>
        <v>1</v>
      </c>
      <c r="J112" s="8">
        <f>VLOOKUP($B112,'[1]TK KHOILUONG'!$B:$AH,9,0)</f>
        <v>15.2</v>
      </c>
      <c r="K112" s="8">
        <f>VLOOKUP($B112,'[1]TK KHOILUONG'!$B:$AH,10,0)</f>
        <v>6.4</v>
      </c>
      <c r="L112" s="8">
        <f>VLOOKUP($B112,'[1]TK KHOILUONG'!$B:$AH,11,0)</f>
        <v>0</v>
      </c>
      <c r="M112" s="8">
        <f>VLOOKUP($B112,'[1]TK KHOILUONG'!$B:$AH,12,0)</f>
        <v>0</v>
      </c>
      <c r="N112" s="36">
        <f>VLOOKUP($B112,'[1]TK KHOILUONG'!$B:$AH,13,0)</f>
        <v>21.6</v>
      </c>
      <c r="O112" s="8">
        <f>VLOOKUP($B112,'[1]TK KHOILUONG'!$B:$AH,14,0)</f>
        <v>129</v>
      </c>
      <c r="P112" s="8">
        <f>VLOOKUP($B112,'[1]TK KHOILUONG'!$B:$AH,15,0)</f>
        <v>152</v>
      </c>
      <c r="Q112" s="8">
        <f>VLOOKUP($B112,'[1]TK KHOILUONG'!$B:$AH,16,0)</f>
        <v>61</v>
      </c>
      <c r="R112" s="36">
        <f>VLOOKUP($B112,'[1]TK KHOILUONG'!$B:$AH,17,0)</f>
        <v>11</v>
      </c>
      <c r="S112" s="8">
        <f>VLOOKUP($B112,'[1]TK KHOILUONG'!$B:$AH,18,0)</f>
        <v>0</v>
      </c>
      <c r="T112" s="8">
        <f>VLOOKUP($B112,'[1]TK KHOILUONG'!$B:$AH,19,0)</f>
        <v>0</v>
      </c>
      <c r="U112" s="8">
        <f>VLOOKUP($B112,'[1]TK KHOILUONG'!$B:$AH,20,0)</f>
        <v>0</v>
      </c>
      <c r="V112" s="36">
        <f>VLOOKUP($B112,'[1]TK KHOILUONG'!$B:$AH,21,0)</f>
        <v>0</v>
      </c>
      <c r="W112" s="8">
        <f>VLOOKUP($B112,'[1]TK KHOILUONG'!$B:$AH,22,0)</f>
        <v>0</v>
      </c>
      <c r="X112" s="8">
        <f>VLOOKUP($B112,'[1]TK KHOILUONG'!$B:$AH,23,0)</f>
        <v>0</v>
      </c>
      <c r="Y112" s="36">
        <f>VLOOKUP($B112,'[1]TK KHOILUONG'!$B:$AH,24,0)</f>
        <v>0</v>
      </c>
      <c r="Z112" s="8">
        <f>VLOOKUP($B112,'[1]TK KHOILUONG'!$B:$AH,25,0)</f>
        <v>0</v>
      </c>
      <c r="AA112" s="8">
        <f>VLOOKUP($B112,'[1]TK KHOILUONG'!$B:$AH,26,0)</f>
        <v>0</v>
      </c>
      <c r="AB112" s="36">
        <f>VLOOKUP($B112,'[1]TK KHOILUONG'!$B:$AH,27,0)</f>
        <v>0</v>
      </c>
      <c r="AC112" s="8">
        <f>VLOOKUP($B112,'[1]TK KHOILUONG'!$B:$AH,28,0)</f>
        <v>0</v>
      </c>
      <c r="AD112" s="8">
        <f>VLOOKUP($B112,'[1]TK KHOILUONG'!$B:$AH,29,0)</f>
        <v>0</v>
      </c>
      <c r="AE112" s="36">
        <f>VLOOKUP($B112,'[1]TK KHOILUONG'!$B:$AH,30,0)</f>
        <v>0</v>
      </c>
      <c r="AF112" s="36">
        <f>VLOOKUP($B112,'[1]TK KHOILUONG'!$B:$AH,31,0)</f>
        <v>1.2</v>
      </c>
      <c r="AG112" s="36">
        <f>VLOOKUP($B112,'[1]TK KHOILUONG'!$B:$AH,32,0)</f>
        <v>0</v>
      </c>
      <c r="AH112" s="64">
        <f t="shared" si="1"/>
        <v>34.799999999999997</v>
      </c>
    </row>
    <row r="113" spans="1:34" hidden="1">
      <c r="A113" s="56">
        <f>IF(D113="","",SUBTOTAL(3,$D$4:$D113))</f>
        <v>29</v>
      </c>
      <c r="B113" s="83" t="s">
        <v>391</v>
      </c>
      <c r="C113" s="84" t="s">
        <v>136</v>
      </c>
      <c r="D113" s="85" t="s">
        <v>149</v>
      </c>
      <c r="E113" s="8">
        <f>VLOOKUP($B113,'[1]TK KHOILUONG'!$B:$AH,4,0)</f>
        <v>2</v>
      </c>
      <c r="F113" s="8">
        <f>VLOOKUP($B113,'[1]TK KHOILUONG'!$B:$AH,5,0)</f>
        <v>2</v>
      </c>
      <c r="G113" s="8">
        <f>VLOOKUP($B113,'[1]TK KHOILUONG'!$B:$AH,6,0)</f>
        <v>0</v>
      </c>
      <c r="H113" s="8">
        <f>VLOOKUP($B113,'[1]TK KHOILUONG'!$B:$AH,7,0)</f>
        <v>0</v>
      </c>
      <c r="I113" s="36">
        <f>VLOOKUP($B113,'[1]TK KHOILUONG'!$B:$AH,8,0)</f>
        <v>6</v>
      </c>
      <c r="J113" s="8">
        <f>VLOOKUP($B113,'[1]TK KHOILUONG'!$B:$AH,9,0)</f>
        <v>14.799999999999997</v>
      </c>
      <c r="K113" s="8">
        <f>VLOOKUP($B113,'[1]TK KHOILUONG'!$B:$AH,10,0)</f>
        <v>10.4</v>
      </c>
      <c r="L113" s="8">
        <f>VLOOKUP($B113,'[1]TK KHOILUONG'!$B:$AH,11,0)</f>
        <v>0</v>
      </c>
      <c r="M113" s="8">
        <f>VLOOKUP($B113,'[1]TK KHOILUONG'!$B:$AH,12,0)</f>
        <v>0</v>
      </c>
      <c r="N113" s="36">
        <f>VLOOKUP($B113,'[1]TK KHOILUONG'!$B:$AH,13,0)</f>
        <v>25.199999999999996</v>
      </c>
      <c r="O113" s="8">
        <f>VLOOKUP($B113,'[1]TK KHOILUONG'!$B:$AH,14,0)</f>
        <v>35</v>
      </c>
      <c r="P113" s="8">
        <f>VLOOKUP($B113,'[1]TK KHOILUONG'!$B:$AH,15,0)</f>
        <v>37</v>
      </c>
      <c r="Q113" s="8">
        <f>VLOOKUP($B113,'[1]TK KHOILUONG'!$B:$AH,16,0)</f>
        <v>61</v>
      </c>
      <c r="R113" s="36">
        <f>VLOOKUP($B113,'[1]TK KHOILUONG'!$B:$AH,17,0)</f>
        <v>0.55000000000000004</v>
      </c>
      <c r="S113" s="8">
        <f>VLOOKUP($B113,'[1]TK KHOILUONG'!$B:$AH,18,0)</f>
        <v>0</v>
      </c>
      <c r="T113" s="8">
        <f>VLOOKUP($B113,'[1]TK KHOILUONG'!$B:$AH,19,0)</f>
        <v>0</v>
      </c>
      <c r="U113" s="8">
        <f>VLOOKUP($B113,'[1]TK KHOILUONG'!$B:$AH,20,0)</f>
        <v>0</v>
      </c>
      <c r="V113" s="36">
        <f>VLOOKUP($B113,'[1]TK KHOILUONG'!$B:$AH,21,0)</f>
        <v>0</v>
      </c>
      <c r="W113" s="8">
        <f>VLOOKUP($B113,'[1]TK KHOILUONG'!$B:$AH,22,0)</f>
        <v>0</v>
      </c>
      <c r="X113" s="8">
        <f>VLOOKUP($B113,'[1]TK KHOILUONG'!$B:$AH,23,0)</f>
        <v>0</v>
      </c>
      <c r="Y113" s="36">
        <f>VLOOKUP($B113,'[1]TK KHOILUONG'!$B:$AH,24,0)</f>
        <v>0</v>
      </c>
      <c r="Z113" s="8">
        <f>VLOOKUP($B113,'[1]TK KHOILUONG'!$B:$AH,25,0)</f>
        <v>0</v>
      </c>
      <c r="AA113" s="8">
        <f>VLOOKUP($B113,'[1]TK KHOILUONG'!$B:$AH,26,0)</f>
        <v>0</v>
      </c>
      <c r="AB113" s="36">
        <f>VLOOKUP($B113,'[1]TK KHOILUONG'!$B:$AH,27,0)</f>
        <v>0</v>
      </c>
      <c r="AC113" s="8">
        <f>VLOOKUP($B113,'[1]TK KHOILUONG'!$B:$AH,28,0)</f>
        <v>0</v>
      </c>
      <c r="AD113" s="8">
        <f>VLOOKUP($B113,'[1]TK KHOILUONG'!$B:$AH,29,0)</f>
        <v>0</v>
      </c>
      <c r="AE113" s="36">
        <f>VLOOKUP($B113,'[1]TK KHOILUONG'!$B:$AH,30,0)</f>
        <v>0</v>
      </c>
      <c r="AF113" s="36">
        <f>VLOOKUP($B113,'[1]TK KHOILUONG'!$B:$AH,31,0)</f>
        <v>0</v>
      </c>
      <c r="AG113" s="36">
        <f>VLOOKUP($B113,'[1]TK KHOILUONG'!$B:$AH,32,0)</f>
        <v>0</v>
      </c>
      <c r="AH113" s="64">
        <f t="shared" si="1"/>
        <v>31.75</v>
      </c>
    </row>
    <row r="114" spans="1:34" hidden="1">
      <c r="A114" s="56">
        <f>IF(D114="","",SUBTOTAL(3,$D$4:$D114))</f>
        <v>29</v>
      </c>
      <c r="B114" s="83" t="s">
        <v>392</v>
      </c>
      <c r="C114" s="84" t="s">
        <v>136</v>
      </c>
      <c r="D114" s="85" t="s">
        <v>160</v>
      </c>
      <c r="E114" s="8">
        <f>VLOOKUP($B114,'[1]TK KHOILUONG'!$B:$AH,4,0)</f>
        <v>0</v>
      </c>
      <c r="F114" s="8">
        <f>VLOOKUP($B114,'[1]TK KHOILUONG'!$B:$AH,5,0)</f>
        <v>0</v>
      </c>
      <c r="G114" s="8">
        <f>VLOOKUP($B114,'[1]TK KHOILUONG'!$B:$AH,6,0)</f>
        <v>0</v>
      </c>
      <c r="H114" s="8">
        <f>VLOOKUP($B114,'[1]TK KHOILUONG'!$B:$AH,7,0)</f>
        <v>0</v>
      </c>
      <c r="I114" s="36">
        <f>VLOOKUP($B114,'[1]TK KHOILUONG'!$B:$AH,8,0)</f>
        <v>0</v>
      </c>
      <c r="J114" s="8">
        <f>VLOOKUP($B114,'[1]TK KHOILUONG'!$B:$AH,9,0)</f>
        <v>0</v>
      </c>
      <c r="K114" s="8">
        <f>VLOOKUP($B114,'[1]TK KHOILUONG'!$B:$AH,10,0)</f>
        <v>0</v>
      </c>
      <c r="L114" s="8">
        <f>VLOOKUP($B114,'[1]TK KHOILUONG'!$B:$AH,11,0)</f>
        <v>0</v>
      </c>
      <c r="M114" s="8">
        <f>VLOOKUP($B114,'[1]TK KHOILUONG'!$B:$AH,12,0)</f>
        <v>0</v>
      </c>
      <c r="N114" s="36">
        <f>VLOOKUP($B114,'[1]TK KHOILUONG'!$B:$AH,13,0)</f>
        <v>0</v>
      </c>
      <c r="O114" s="8">
        <f>VLOOKUP($B114,'[1]TK KHOILUONG'!$B:$AH,14,0)</f>
        <v>0</v>
      </c>
      <c r="P114" s="8">
        <f>VLOOKUP($B114,'[1]TK KHOILUONG'!$B:$AH,15,0)</f>
        <v>0</v>
      </c>
      <c r="Q114" s="8">
        <f>VLOOKUP($B114,'[1]TK KHOILUONG'!$B:$AH,16,0)</f>
        <v>0</v>
      </c>
      <c r="R114" s="36">
        <f>VLOOKUP($B114,'[1]TK KHOILUONG'!$B:$AH,17,0)</f>
        <v>0</v>
      </c>
      <c r="S114" s="8">
        <f>VLOOKUP($B114,'[1]TK KHOILUONG'!$B:$AH,18,0)</f>
        <v>0</v>
      </c>
      <c r="T114" s="8">
        <f>VLOOKUP($B114,'[1]TK KHOILUONG'!$B:$AH,19,0)</f>
        <v>0</v>
      </c>
      <c r="U114" s="8">
        <f>VLOOKUP($B114,'[1]TK KHOILUONG'!$B:$AH,20,0)</f>
        <v>0</v>
      </c>
      <c r="V114" s="36">
        <f>VLOOKUP($B114,'[1]TK KHOILUONG'!$B:$AH,21,0)</f>
        <v>0</v>
      </c>
      <c r="W114" s="8">
        <f>VLOOKUP($B114,'[1]TK KHOILUONG'!$B:$AH,22,0)</f>
        <v>0</v>
      </c>
      <c r="X114" s="8">
        <f>VLOOKUP($B114,'[1]TK KHOILUONG'!$B:$AH,23,0)</f>
        <v>0</v>
      </c>
      <c r="Y114" s="36">
        <f>VLOOKUP($B114,'[1]TK KHOILUONG'!$B:$AH,24,0)</f>
        <v>0</v>
      </c>
      <c r="Z114" s="8">
        <f>VLOOKUP($B114,'[1]TK KHOILUONG'!$B:$AH,25,0)</f>
        <v>0</v>
      </c>
      <c r="AA114" s="8">
        <f>VLOOKUP($B114,'[1]TK KHOILUONG'!$B:$AH,26,0)</f>
        <v>0</v>
      </c>
      <c r="AB114" s="36">
        <f>VLOOKUP($B114,'[1]TK KHOILUONG'!$B:$AH,27,0)</f>
        <v>0</v>
      </c>
      <c r="AC114" s="8">
        <f>VLOOKUP($B114,'[1]TK KHOILUONG'!$B:$AH,28,0)</f>
        <v>0</v>
      </c>
      <c r="AD114" s="8">
        <f>VLOOKUP($B114,'[1]TK KHOILUONG'!$B:$AH,29,0)</f>
        <v>0</v>
      </c>
      <c r="AE114" s="36">
        <f>VLOOKUP($B114,'[1]TK KHOILUONG'!$B:$AH,30,0)</f>
        <v>0</v>
      </c>
      <c r="AF114" s="36">
        <f>VLOOKUP($B114,'[1]TK KHOILUONG'!$B:$AH,31,0)</f>
        <v>0</v>
      </c>
      <c r="AG114" s="36">
        <f>VLOOKUP($B114,'[1]TK KHOILUONG'!$B:$AH,32,0)</f>
        <v>0</v>
      </c>
      <c r="AH114" s="64">
        <f t="shared" si="1"/>
        <v>0</v>
      </c>
    </row>
    <row r="115" spans="1:34" hidden="1">
      <c r="A115" s="56">
        <f>IF(D115="","",SUBTOTAL(3,$D$4:$D115))</f>
        <v>29</v>
      </c>
      <c r="B115" s="83" t="s">
        <v>393</v>
      </c>
      <c r="C115" s="84" t="s">
        <v>136</v>
      </c>
      <c r="D115" s="85" t="s">
        <v>138</v>
      </c>
      <c r="E115" s="8">
        <f>VLOOKUP($B115,'[1]TK KHOILUONG'!$B:$AH,4,0)</f>
        <v>2</v>
      </c>
      <c r="F115" s="8">
        <f>VLOOKUP($B115,'[1]TK KHOILUONG'!$B:$AH,5,0)</f>
        <v>0</v>
      </c>
      <c r="G115" s="8">
        <f>VLOOKUP($B115,'[1]TK KHOILUONG'!$B:$AH,6,0)</f>
        <v>0</v>
      </c>
      <c r="H115" s="8">
        <f>VLOOKUP($B115,'[1]TK KHOILUONG'!$B:$AH,7,0)</f>
        <v>0</v>
      </c>
      <c r="I115" s="36">
        <f>VLOOKUP($B115,'[1]TK KHOILUONG'!$B:$AH,8,0)</f>
        <v>2</v>
      </c>
      <c r="J115" s="8">
        <f>VLOOKUP($B115,'[1]TK KHOILUONG'!$B:$AH,9,0)</f>
        <v>6.8</v>
      </c>
      <c r="K115" s="8">
        <f>VLOOKUP($B115,'[1]TK KHOILUONG'!$B:$AH,10,0)</f>
        <v>18.399999999999999</v>
      </c>
      <c r="L115" s="8">
        <f>VLOOKUP($B115,'[1]TK KHOILUONG'!$B:$AH,11,0)</f>
        <v>0</v>
      </c>
      <c r="M115" s="8">
        <f>VLOOKUP($B115,'[1]TK KHOILUONG'!$B:$AH,12,0)</f>
        <v>0</v>
      </c>
      <c r="N115" s="36">
        <f>VLOOKUP($B115,'[1]TK KHOILUONG'!$B:$AH,13,0)</f>
        <v>25.2</v>
      </c>
      <c r="O115" s="8">
        <f>VLOOKUP($B115,'[1]TK KHOILUONG'!$B:$AH,14,0)</f>
        <v>123</v>
      </c>
      <c r="P115" s="8">
        <f>VLOOKUP($B115,'[1]TK KHOILUONG'!$B:$AH,15,0)</f>
        <v>106</v>
      </c>
      <c r="Q115" s="8">
        <f>VLOOKUP($B115,'[1]TK KHOILUONG'!$B:$AH,16,0)</f>
        <v>141</v>
      </c>
      <c r="R115" s="36">
        <f>VLOOKUP($B115,'[1]TK KHOILUONG'!$B:$AH,17,0)</f>
        <v>4.4000000000000004</v>
      </c>
      <c r="S115" s="8">
        <f>VLOOKUP($B115,'[1]TK KHOILUONG'!$B:$AH,18,0)</f>
        <v>0</v>
      </c>
      <c r="T115" s="8">
        <f>VLOOKUP($B115,'[1]TK KHOILUONG'!$B:$AH,19,0)</f>
        <v>0</v>
      </c>
      <c r="U115" s="8">
        <f>VLOOKUP($B115,'[1]TK KHOILUONG'!$B:$AH,20,0)</f>
        <v>0</v>
      </c>
      <c r="V115" s="36">
        <f>VLOOKUP($B115,'[1]TK KHOILUONG'!$B:$AH,21,0)</f>
        <v>0</v>
      </c>
      <c r="W115" s="8">
        <f>VLOOKUP($B115,'[1]TK KHOILUONG'!$B:$AH,22,0)</f>
        <v>0</v>
      </c>
      <c r="X115" s="8">
        <f>VLOOKUP($B115,'[1]TK KHOILUONG'!$B:$AH,23,0)</f>
        <v>0</v>
      </c>
      <c r="Y115" s="36">
        <f>VLOOKUP($B115,'[1]TK KHOILUONG'!$B:$AH,24,0)</f>
        <v>0</v>
      </c>
      <c r="Z115" s="8">
        <f>VLOOKUP($B115,'[1]TK KHOILUONG'!$B:$AH,25,0)</f>
        <v>0</v>
      </c>
      <c r="AA115" s="8">
        <f>VLOOKUP($B115,'[1]TK KHOILUONG'!$B:$AH,26,0)</f>
        <v>0</v>
      </c>
      <c r="AB115" s="36">
        <f>VLOOKUP($B115,'[1]TK KHOILUONG'!$B:$AH,27,0)</f>
        <v>0</v>
      </c>
      <c r="AC115" s="8">
        <f>VLOOKUP($B115,'[1]TK KHOILUONG'!$B:$AH,28,0)</f>
        <v>0</v>
      </c>
      <c r="AD115" s="8">
        <f>VLOOKUP($B115,'[1]TK KHOILUONG'!$B:$AH,29,0)</f>
        <v>0</v>
      </c>
      <c r="AE115" s="36">
        <f>VLOOKUP($B115,'[1]TK KHOILUONG'!$B:$AH,30,0)</f>
        <v>0</v>
      </c>
      <c r="AF115" s="36">
        <f>VLOOKUP($B115,'[1]TK KHOILUONG'!$B:$AH,31,0)</f>
        <v>0</v>
      </c>
      <c r="AG115" s="36">
        <f>VLOOKUP($B115,'[1]TK KHOILUONG'!$B:$AH,32,0)</f>
        <v>0</v>
      </c>
      <c r="AH115" s="64">
        <f t="shared" si="1"/>
        <v>31.6</v>
      </c>
    </row>
    <row r="116" spans="1:34" hidden="1">
      <c r="A116" s="56">
        <f>IF(D116="","",SUBTOTAL(3,$D$4:$D116))</f>
        <v>29</v>
      </c>
      <c r="B116" s="83" t="s">
        <v>394</v>
      </c>
      <c r="C116" s="84" t="s">
        <v>136</v>
      </c>
      <c r="D116" s="85" t="s">
        <v>150</v>
      </c>
      <c r="E116" s="8">
        <f>VLOOKUP($B116,'[1]TK KHOILUONG'!$B:$AH,4,0)</f>
        <v>3</v>
      </c>
      <c r="F116" s="8">
        <f>VLOOKUP($B116,'[1]TK KHOILUONG'!$B:$AH,5,0)</f>
        <v>0</v>
      </c>
      <c r="G116" s="8">
        <f>VLOOKUP($B116,'[1]TK KHOILUONG'!$B:$AH,6,0)</f>
        <v>0</v>
      </c>
      <c r="H116" s="8">
        <f>VLOOKUP($B116,'[1]TK KHOILUONG'!$B:$AH,7,0)</f>
        <v>0</v>
      </c>
      <c r="I116" s="36">
        <f>VLOOKUP($B116,'[1]TK KHOILUONG'!$B:$AH,8,0)</f>
        <v>3</v>
      </c>
      <c r="J116" s="8">
        <f>VLOOKUP($B116,'[1]TK KHOILUONG'!$B:$AH,9,0)</f>
        <v>11.2</v>
      </c>
      <c r="K116" s="8">
        <f>VLOOKUP($B116,'[1]TK KHOILUONG'!$B:$AH,10,0)</f>
        <v>3.5999999999999996</v>
      </c>
      <c r="L116" s="8">
        <f>VLOOKUP($B116,'[1]TK KHOILUONG'!$B:$AH,11,0)</f>
        <v>0</v>
      </c>
      <c r="M116" s="8">
        <f>VLOOKUP($B116,'[1]TK KHOILUONG'!$B:$AH,12,0)</f>
        <v>0</v>
      </c>
      <c r="N116" s="36">
        <f>VLOOKUP($B116,'[1]TK KHOILUONG'!$B:$AH,13,0)</f>
        <v>14.799999999999999</v>
      </c>
      <c r="O116" s="8">
        <f>VLOOKUP($B116,'[1]TK KHOILUONG'!$B:$AH,14,0)</f>
        <v>78</v>
      </c>
      <c r="P116" s="8">
        <f>VLOOKUP($B116,'[1]TK KHOILUONG'!$B:$AH,15,0)</f>
        <v>139</v>
      </c>
      <c r="Q116" s="8">
        <f>VLOOKUP($B116,'[1]TK KHOILUONG'!$B:$AH,16,0)</f>
        <v>76</v>
      </c>
      <c r="R116" s="36">
        <f>VLOOKUP($B116,'[1]TK KHOILUONG'!$B:$AH,17,0)</f>
        <v>7.05</v>
      </c>
      <c r="S116" s="8">
        <f>VLOOKUP($B116,'[1]TK KHOILUONG'!$B:$AH,18,0)</f>
        <v>0</v>
      </c>
      <c r="T116" s="8">
        <f>VLOOKUP($B116,'[1]TK KHOILUONG'!$B:$AH,19,0)</f>
        <v>0</v>
      </c>
      <c r="U116" s="8">
        <f>VLOOKUP($B116,'[1]TK KHOILUONG'!$B:$AH,20,0)</f>
        <v>0</v>
      </c>
      <c r="V116" s="36">
        <f>VLOOKUP($B116,'[1]TK KHOILUONG'!$B:$AH,21,0)</f>
        <v>0</v>
      </c>
      <c r="W116" s="8">
        <f>VLOOKUP($B116,'[1]TK KHOILUONG'!$B:$AH,22,0)</f>
        <v>0</v>
      </c>
      <c r="X116" s="8">
        <f>VLOOKUP($B116,'[1]TK KHOILUONG'!$B:$AH,23,0)</f>
        <v>0</v>
      </c>
      <c r="Y116" s="36">
        <f>VLOOKUP($B116,'[1]TK KHOILUONG'!$B:$AH,24,0)</f>
        <v>0</v>
      </c>
      <c r="Z116" s="8">
        <f>VLOOKUP($B116,'[1]TK KHOILUONG'!$B:$AH,25,0)</f>
        <v>0</v>
      </c>
      <c r="AA116" s="8">
        <f>VLOOKUP($B116,'[1]TK KHOILUONG'!$B:$AH,26,0)</f>
        <v>0</v>
      </c>
      <c r="AB116" s="36">
        <f>VLOOKUP($B116,'[1]TK KHOILUONG'!$B:$AH,27,0)</f>
        <v>0</v>
      </c>
      <c r="AC116" s="8">
        <f>VLOOKUP($B116,'[1]TK KHOILUONG'!$B:$AH,28,0)</f>
        <v>0</v>
      </c>
      <c r="AD116" s="8">
        <f>VLOOKUP($B116,'[1]TK KHOILUONG'!$B:$AH,29,0)</f>
        <v>0</v>
      </c>
      <c r="AE116" s="36">
        <f>VLOOKUP($B116,'[1]TK KHOILUONG'!$B:$AH,30,0)</f>
        <v>0</v>
      </c>
      <c r="AF116" s="36">
        <f>VLOOKUP($B116,'[1]TK KHOILUONG'!$B:$AH,31,0)</f>
        <v>0</v>
      </c>
      <c r="AG116" s="36">
        <f>VLOOKUP($B116,'[1]TK KHOILUONG'!$B:$AH,32,0)</f>
        <v>0</v>
      </c>
      <c r="AH116" s="64">
        <f t="shared" si="1"/>
        <v>24.85</v>
      </c>
    </row>
    <row r="117" spans="1:34" hidden="1">
      <c r="A117" s="56">
        <f>IF(D117="","",SUBTOTAL(3,$D$4:$D117))</f>
        <v>29</v>
      </c>
      <c r="B117" s="83" t="s">
        <v>395</v>
      </c>
      <c r="C117" s="84" t="s">
        <v>136</v>
      </c>
      <c r="D117" s="85" t="s">
        <v>139</v>
      </c>
      <c r="E117" s="8">
        <f>VLOOKUP($B117,'[1]TK KHOILUONG'!$B:$AH,4,0)</f>
        <v>0</v>
      </c>
      <c r="F117" s="8">
        <f>VLOOKUP($B117,'[1]TK KHOILUONG'!$B:$AH,5,0)</f>
        <v>0</v>
      </c>
      <c r="G117" s="8">
        <f>VLOOKUP($B117,'[1]TK KHOILUONG'!$B:$AH,6,0)</f>
        <v>0</v>
      </c>
      <c r="H117" s="8">
        <f>VLOOKUP($B117,'[1]TK KHOILUONG'!$B:$AH,7,0)</f>
        <v>0</v>
      </c>
      <c r="I117" s="36">
        <f>VLOOKUP($B117,'[1]TK KHOILUONG'!$B:$AH,8,0)</f>
        <v>0</v>
      </c>
      <c r="J117" s="8">
        <f>VLOOKUP($B117,'[1]TK KHOILUONG'!$B:$AH,9,0)</f>
        <v>5.1999999999999993</v>
      </c>
      <c r="K117" s="8">
        <f>VLOOKUP($B117,'[1]TK KHOILUONG'!$B:$AH,10,0)</f>
        <v>6</v>
      </c>
      <c r="L117" s="8">
        <f>VLOOKUP($B117,'[1]TK KHOILUONG'!$B:$AH,11,0)</f>
        <v>0</v>
      </c>
      <c r="M117" s="8">
        <f>VLOOKUP($B117,'[1]TK KHOILUONG'!$B:$AH,12,0)</f>
        <v>0</v>
      </c>
      <c r="N117" s="36">
        <f>VLOOKUP($B117,'[1]TK KHOILUONG'!$B:$AH,13,0)</f>
        <v>11.2</v>
      </c>
      <c r="O117" s="8">
        <f>VLOOKUP($B117,'[1]TK KHOILUONG'!$B:$AH,14,0)</f>
        <v>181</v>
      </c>
      <c r="P117" s="8">
        <f>VLOOKUP($B117,'[1]TK KHOILUONG'!$B:$AH,15,0)</f>
        <v>103</v>
      </c>
      <c r="Q117" s="8">
        <f>VLOOKUP($B117,'[1]TK KHOILUONG'!$B:$AH,16,0)</f>
        <v>181</v>
      </c>
      <c r="R117" s="36">
        <f>VLOOKUP($B117,'[1]TK KHOILUONG'!$B:$AH,17,0)</f>
        <v>5.15</v>
      </c>
      <c r="S117" s="8">
        <f>VLOOKUP($B117,'[1]TK KHOILUONG'!$B:$AH,18,0)</f>
        <v>55</v>
      </c>
      <c r="T117" s="8">
        <f>VLOOKUP($B117,'[1]TK KHOILUONG'!$B:$AH,19,0)</f>
        <v>0</v>
      </c>
      <c r="U117" s="8">
        <f>VLOOKUP($B117,'[1]TK KHOILUONG'!$B:$AH,20,0)</f>
        <v>55</v>
      </c>
      <c r="V117" s="36">
        <f>VLOOKUP($B117,'[1]TK KHOILUONG'!$B:$AH,21,0)</f>
        <v>0</v>
      </c>
      <c r="W117" s="8">
        <f>VLOOKUP($B117,'[1]TK KHOILUONG'!$B:$AH,22,0)</f>
        <v>0</v>
      </c>
      <c r="X117" s="8">
        <f>VLOOKUP($B117,'[1]TK KHOILUONG'!$B:$AH,23,0)</f>
        <v>0</v>
      </c>
      <c r="Y117" s="36">
        <f>VLOOKUP($B117,'[1]TK KHOILUONG'!$B:$AH,24,0)</f>
        <v>0</v>
      </c>
      <c r="Z117" s="8">
        <f>VLOOKUP($B117,'[1]TK KHOILUONG'!$B:$AH,25,0)</f>
        <v>0</v>
      </c>
      <c r="AA117" s="8">
        <f>VLOOKUP($B117,'[1]TK KHOILUONG'!$B:$AH,26,0)</f>
        <v>0</v>
      </c>
      <c r="AB117" s="36">
        <f>VLOOKUP($B117,'[1]TK KHOILUONG'!$B:$AH,27,0)</f>
        <v>0</v>
      </c>
      <c r="AC117" s="8">
        <f>VLOOKUP($B117,'[1]TK KHOILUONG'!$B:$AH,28,0)</f>
        <v>0</v>
      </c>
      <c r="AD117" s="8">
        <f>VLOOKUP($B117,'[1]TK KHOILUONG'!$B:$AH,29,0)</f>
        <v>0</v>
      </c>
      <c r="AE117" s="36">
        <f>VLOOKUP($B117,'[1]TK KHOILUONG'!$B:$AH,30,0)</f>
        <v>0</v>
      </c>
      <c r="AF117" s="36">
        <f>VLOOKUP($B117,'[1]TK KHOILUONG'!$B:$AH,31,0)</f>
        <v>0</v>
      </c>
      <c r="AG117" s="36">
        <f>VLOOKUP($B117,'[1]TK KHOILUONG'!$B:$AH,32,0)</f>
        <v>0</v>
      </c>
      <c r="AH117" s="64">
        <f t="shared" si="1"/>
        <v>16.350000000000001</v>
      </c>
    </row>
    <row r="118" spans="1:34" hidden="1">
      <c r="A118" s="56">
        <f>IF(D118="","",SUBTOTAL(3,$D$4:$D118))</f>
        <v>29</v>
      </c>
      <c r="B118" s="83" t="s">
        <v>396</v>
      </c>
      <c r="C118" s="84" t="s">
        <v>136</v>
      </c>
      <c r="D118" s="85" t="s">
        <v>156</v>
      </c>
      <c r="E118" s="8">
        <f>VLOOKUP($B118,'[1]TK KHOILUONG'!$B:$AH,4,0)</f>
        <v>1</v>
      </c>
      <c r="F118" s="8">
        <f>VLOOKUP($B118,'[1]TK KHOILUONG'!$B:$AH,5,0)</f>
        <v>0</v>
      </c>
      <c r="G118" s="8">
        <f>VLOOKUP($B118,'[1]TK KHOILUONG'!$B:$AH,6,0)</f>
        <v>0</v>
      </c>
      <c r="H118" s="8">
        <f>VLOOKUP($B118,'[1]TK KHOILUONG'!$B:$AH,7,0)</f>
        <v>0</v>
      </c>
      <c r="I118" s="36">
        <f>VLOOKUP($B118,'[1]TK KHOILUONG'!$B:$AH,8,0)</f>
        <v>1</v>
      </c>
      <c r="J118" s="8">
        <f>VLOOKUP($B118,'[1]TK KHOILUONG'!$B:$AH,9,0)</f>
        <v>4</v>
      </c>
      <c r="K118" s="8">
        <f>VLOOKUP($B118,'[1]TK KHOILUONG'!$B:$AH,10,0)</f>
        <v>11.2</v>
      </c>
      <c r="L118" s="8">
        <f>VLOOKUP($B118,'[1]TK KHOILUONG'!$B:$AH,11,0)</f>
        <v>0</v>
      </c>
      <c r="M118" s="8">
        <f>VLOOKUP($B118,'[1]TK KHOILUONG'!$B:$AH,12,0)</f>
        <v>0</v>
      </c>
      <c r="N118" s="36">
        <f>VLOOKUP($B118,'[1]TK KHOILUONG'!$B:$AH,13,0)</f>
        <v>15.2</v>
      </c>
      <c r="O118" s="8">
        <f>VLOOKUP($B118,'[1]TK KHOILUONG'!$B:$AH,14,0)</f>
        <v>94</v>
      </c>
      <c r="P118" s="8">
        <f>VLOOKUP($B118,'[1]TK KHOILUONG'!$B:$AH,15,0)</f>
        <v>182</v>
      </c>
      <c r="Q118" s="8">
        <f>VLOOKUP($B118,'[1]TK KHOILUONG'!$B:$AH,16,0)</f>
        <v>49</v>
      </c>
      <c r="R118" s="36">
        <f>VLOOKUP($B118,'[1]TK KHOILUONG'!$B:$AH,17,0)</f>
        <v>11.35</v>
      </c>
      <c r="S118" s="8">
        <f>VLOOKUP($B118,'[1]TK KHOILUONG'!$B:$AH,18,0)</f>
        <v>140</v>
      </c>
      <c r="T118" s="8">
        <f>VLOOKUP($B118,'[1]TK KHOILUONG'!$B:$AH,19,0)</f>
        <v>53</v>
      </c>
      <c r="U118" s="8">
        <f>VLOOKUP($B118,'[1]TK KHOILUONG'!$B:$AH,20,0)</f>
        <v>140</v>
      </c>
      <c r="V118" s="36">
        <f>VLOOKUP($B118,'[1]TK KHOILUONG'!$B:$AH,21,0)</f>
        <v>5.3</v>
      </c>
      <c r="W118" s="8">
        <f>VLOOKUP($B118,'[1]TK KHOILUONG'!$B:$AH,22,0)</f>
        <v>0</v>
      </c>
      <c r="X118" s="8">
        <f>VLOOKUP($B118,'[1]TK KHOILUONG'!$B:$AH,23,0)</f>
        <v>0</v>
      </c>
      <c r="Y118" s="36">
        <f>VLOOKUP($B118,'[1]TK KHOILUONG'!$B:$AH,24,0)</f>
        <v>0</v>
      </c>
      <c r="Z118" s="8">
        <f>VLOOKUP($B118,'[1]TK KHOILUONG'!$B:$AH,25,0)</f>
        <v>0</v>
      </c>
      <c r="AA118" s="8">
        <f>VLOOKUP($B118,'[1]TK KHOILUONG'!$B:$AH,26,0)</f>
        <v>0</v>
      </c>
      <c r="AB118" s="36">
        <f>VLOOKUP($B118,'[1]TK KHOILUONG'!$B:$AH,27,0)</f>
        <v>0</v>
      </c>
      <c r="AC118" s="8">
        <f>VLOOKUP($B118,'[1]TK KHOILUONG'!$B:$AH,28,0)</f>
        <v>0</v>
      </c>
      <c r="AD118" s="8">
        <f>VLOOKUP($B118,'[1]TK KHOILUONG'!$B:$AH,29,0)</f>
        <v>0</v>
      </c>
      <c r="AE118" s="36">
        <f>VLOOKUP($B118,'[1]TK KHOILUONG'!$B:$AH,30,0)</f>
        <v>0</v>
      </c>
      <c r="AF118" s="36">
        <f>VLOOKUP($B118,'[1]TK KHOILUONG'!$B:$AH,31,0)</f>
        <v>0</v>
      </c>
      <c r="AG118" s="36">
        <f>VLOOKUP($B118,'[1]TK KHOILUONG'!$B:$AH,32,0)</f>
        <v>0</v>
      </c>
      <c r="AH118" s="64">
        <f t="shared" si="1"/>
        <v>32.85</v>
      </c>
    </row>
    <row r="119" spans="1:34" hidden="1">
      <c r="A119" s="56">
        <f>IF(D119="","",SUBTOTAL(3,$D$4:$D119))</f>
        <v>29</v>
      </c>
      <c r="B119" s="83" t="s">
        <v>397</v>
      </c>
      <c r="C119" s="84" t="s">
        <v>136</v>
      </c>
      <c r="D119" s="85" t="s">
        <v>151</v>
      </c>
      <c r="E119" s="8">
        <f>VLOOKUP($B119,'[1]TK KHOILUONG'!$B:$AH,4,0)</f>
        <v>2</v>
      </c>
      <c r="F119" s="8">
        <f>VLOOKUP($B119,'[1]TK KHOILUONG'!$B:$AH,5,0)</f>
        <v>0</v>
      </c>
      <c r="G119" s="8">
        <f>VLOOKUP($B119,'[1]TK KHOILUONG'!$B:$AH,6,0)</f>
        <v>0</v>
      </c>
      <c r="H119" s="8">
        <f>VLOOKUP($B119,'[1]TK KHOILUONG'!$B:$AH,7,0)</f>
        <v>0</v>
      </c>
      <c r="I119" s="36">
        <f>VLOOKUP($B119,'[1]TK KHOILUONG'!$B:$AH,8,0)</f>
        <v>2</v>
      </c>
      <c r="J119" s="8">
        <f>VLOOKUP($B119,'[1]TK KHOILUONG'!$B:$AH,9,0)</f>
        <v>6</v>
      </c>
      <c r="K119" s="8">
        <f>VLOOKUP($B119,'[1]TK KHOILUONG'!$B:$AH,10,0)</f>
        <v>5.1999999999999993</v>
      </c>
      <c r="L119" s="8">
        <f>VLOOKUP($B119,'[1]TK KHOILUONG'!$B:$AH,11,0)</f>
        <v>0</v>
      </c>
      <c r="M119" s="8">
        <f>VLOOKUP($B119,'[1]TK KHOILUONG'!$B:$AH,12,0)</f>
        <v>0</v>
      </c>
      <c r="N119" s="36">
        <f>VLOOKUP($B119,'[1]TK KHOILUONG'!$B:$AH,13,0)</f>
        <v>11.2</v>
      </c>
      <c r="O119" s="8">
        <f>VLOOKUP($B119,'[1]TK KHOILUONG'!$B:$AH,14,0)</f>
        <v>135</v>
      </c>
      <c r="P119" s="8">
        <f>VLOOKUP($B119,'[1]TK KHOILUONG'!$B:$AH,15,0)</f>
        <v>60</v>
      </c>
      <c r="Q119" s="8">
        <f>VLOOKUP($B119,'[1]TK KHOILUONG'!$B:$AH,16,0)</f>
        <v>139</v>
      </c>
      <c r="R119" s="36">
        <f>VLOOKUP($B119,'[1]TK KHOILUONG'!$B:$AH,17,0)</f>
        <v>2.8</v>
      </c>
      <c r="S119" s="8">
        <f>VLOOKUP($B119,'[1]TK KHOILUONG'!$B:$AH,18,0)</f>
        <v>0</v>
      </c>
      <c r="T119" s="8">
        <f>VLOOKUP($B119,'[1]TK KHOILUONG'!$B:$AH,19,0)</f>
        <v>0</v>
      </c>
      <c r="U119" s="8">
        <f>VLOOKUP($B119,'[1]TK KHOILUONG'!$B:$AH,20,0)</f>
        <v>0</v>
      </c>
      <c r="V119" s="36">
        <f>VLOOKUP($B119,'[1]TK KHOILUONG'!$B:$AH,21,0)</f>
        <v>0</v>
      </c>
      <c r="W119" s="8">
        <f>VLOOKUP($B119,'[1]TK KHOILUONG'!$B:$AH,22,0)</f>
        <v>0</v>
      </c>
      <c r="X119" s="8">
        <f>VLOOKUP($B119,'[1]TK KHOILUONG'!$B:$AH,23,0)</f>
        <v>0</v>
      </c>
      <c r="Y119" s="36">
        <f>VLOOKUP($B119,'[1]TK KHOILUONG'!$B:$AH,24,0)</f>
        <v>0</v>
      </c>
      <c r="Z119" s="8">
        <f>VLOOKUP($B119,'[1]TK KHOILUONG'!$B:$AH,25,0)</f>
        <v>0</v>
      </c>
      <c r="AA119" s="8">
        <f>VLOOKUP($B119,'[1]TK KHOILUONG'!$B:$AH,26,0)</f>
        <v>0</v>
      </c>
      <c r="AB119" s="36">
        <f>VLOOKUP($B119,'[1]TK KHOILUONG'!$B:$AH,27,0)</f>
        <v>0</v>
      </c>
      <c r="AC119" s="8">
        <f>VLOOKUP($B119,'[1]TK KHOILUONG'!$B:$AH,28,0)</f>
        <v>0</v>
      </c>
      <c r="AD119" s="8">
        <f>VLOOKUP($B119,'[1]TK KHOILUONG'!$B:$AH,29,0)</f>
        <v>0</v>
      </c>
      <c r="AE119" s="36">
        <f>VLOOKUP($B119,'[1]TK KHOILUONG'!$B:$AH,30,0)</f>
        <v>0</v>
      </c>
      <c r="AF119" s="36">
        <f>VLOOKUP($B119,'[1]TK KHOILUONG'!$B:$AH,31,0)</f>
        <v>0</v>
      </c>
      <c r="AG119" s="36">
        <f>VLOOKUP($B119,'[1]TK KHOILUONG'!$B:$AH,32,0)</f>
        <v>0</v>
      </c>
      <c r="AH119" s="64">
        <f t="shared" si="1"/>
        <v>16</v>
      </c>
    </row>
    <row r="120" spans="1:34" hidden="1">
      <c r="A120" s="56">
        <f>IF(D120="","",SUBTOTAL(3,$D$4:$D120))</f>
        <v>29</v>
      </c>
      <c r="B120" s="83" t="s">
        <v>398</v>
      </c>
      <c r="C120" s="84" t="s">
        <v>136</v>
      </c>
      <c r="D120" s="85" t="s">
        <v>152</v>
      </c>
      <c r="E120" s="8">
        <f>VLOOKUP($B120,'[1]TK KHOILUONG'!$B:$AH,4,0)</f>
        <v>2</v>
      </c>
      <c r="F120" s="8">
        <f>VLOOKUP($B120,'[1]TK KHOILUONG'!$B:$AH,5,0)</f>
        <v>0</v>
      </c>
      <c r="G120" s="8">
        <f>VLOOKUP($B120,'[1]TK KHOILUONG'!$B:$AH,6,0)</f>
        <v>0</v>
      </c>
      <c r="H120" s="8">
        <f>VLOOKUP($B120,'[1]TK KHOILUONG'!$B:$AH,7,0)</f>
        <v>0</v>
      </c>
      <c r="I120" s="36">
        <f>VLOOKUP($B120,'[1]TK KHOILUONG'!$B:$AH,8,0)</f>
        <v>2</v>
      </c>
      <c r="J120" s="8">
        <f>VLOOKUP($B120,'[1]TK KHOILUONG'!$B:$AH,9,0)</f>
        <v>12.399999999999999</v>
      </c>
      <c r="K120" s="8">
        <f>VLOOKUP($B120,'[1]TK KHOILUONG'!$B:$AH,10,0)</f>
        <v>17.199999999999996</v>
      </c>
      <c r="L120" s="8">
        <f>VLOOKUP($B120,'[1]TK KHOILUONG'!$B:$AH,11,0)</f>
        <v>0</v>
      </c>
      <c r="M120" s="8">
        <f>VLOOKUP($B120,'[1]TK KHOILUONG'!$B:$AH,12,0)</f>
        <v>0</v>
      </c>
      <c r="N120" s="36">
        <f>VLOOKUP($B120,'[1]TK KHOILUONG'!$B:$AH,13,0)</f>
        <v>29.599999999999994</v>
      </c>
      <c r="O120" s="8">
        <f>VLOOKUP($B120,'[1]TK KHOILUONG'!$B:$AH,14,0)</f>
        <v>41</v>
      </c>
      <c r="P120" s="8">
        <f>VLOOKUP($B120,'[1]TK KHOILUONG'!$B:$AH,15,0)</f>
        <v>76</v>
      </c>
      <c r="Q120" s="8">
        <f>VLOOKUP($B120,'[1]TK KHOILUONG'!$B:$AH,16,0)</f>
        <v>8</v>
      </c>
      <c r="R120" s="36">
        <f>VLOOKUP($B120,'[1]TK KHOILUONG'!$B:$AH,17,0)</f>
        <v>5.45</v>
      </c>
      <c r="S120" s="8">
        <f>VLOOKUP($B120,'[1]TK KHOILUONG'!$B:$AH,18,0)</f>
        <v>0</v>
      </c>
      <c r="T120" s="8">
        <f>VLOOKUP($B120,'[1]TK KHOILUONG'!$B:$AH,19,0)</f>
        <v>0</v>
      </c>
      <c r="U120" s="8">
        <f>VLOOKUP($B120,'[1]TK KHOILUONG'!$B:$AH,20,0)</f>
        <v>0</v>
      </c>
      <c r="V120" s="36">
        <f>VLOOKUP($B120,'[1]TK KHOILUONG'!$B:$AH,21,0)</f>
        <v>0</v>
      </c>
      <c r="W120" s="8">
        <f>VLOOKUP($B120,'[1]TK KHOILUONG'!$B:$AH,22,0)</f>
        <v>0</v>
      </c>
      <c r="X120" s="8">
        <f>VLOOKUP($B120,'[1]TK KHOILUONG'!$B:$AH,23,0)</f>
        <v>0</v>
      </c>
      <c r="Y120" s="36">
        <f>VLOOKUP($B120,'[1]TK KHOILUONG'!$B:$AH,24,0)</f>
        <v>0</v>
      </c>
      <c r="Z120" s="8">
        <f>VLOOKUP($B120,'[1]TK KHOILUONG'!$B:$AH,25,0)</f>
        <v>0</v>
      </c>
      <c r="AA120" s="8">
        <f>VLOOKUP($B120,'[1]TK KHOILUONG'!$B:$AH,26,0)</f>
        <v>0</v>
      </c>
      <c r="AB120" s="36">
        <f>VLOOKUP($B120,'[1]TK KHOILUONG'!$B:$AH,27,0)</f>
        <v>0</v>
      </c>
      <c r="AC120" s="8">
        <f>VLOOKUP($B120,'[1]TK KHOILUONG'!$B:$AH,28,0)</f>
        <v>0</v>
      </c>
      <c r="AD120" s="8">
        <f>VLOOKUP($B120,'[1]TK KHOILUONG'!$B:$AH,29,0)</f>
        <v>0</v>
      </c>
      <c r="AE120" s="36">
        <f>VLOOKUP($B120,'[1]TK KHOILUONG'!$B:$AH,30,0)</f>
        <v>0</v>
      </c>
      <c r="AF120" s="36">
        <f>VLOOKUP($B120,'[1]TK KHOILUONG'!$B:$AH,31,0)</f>
        <v>0</v>
      </c>
      <c r="AG120" s="36">
        <f>VLOOKUP($B120,'[1]TK KHOILUONG'!$B:$AH,32,0)</f>
        <v>0</v>
      </c>
      <c r="AH120" s="64">
        <f t="shared" si="1"/>
        <v>37.049999999999997</v>
      </c>
    </row>
    <row r="121" spans="1:34" hidden="1">
      <c r="A121" s="56">
        <f>IF(D121="","",SUBTOTAL(3,$D$4:$D121))</f>
        <v>29</v>
      </c>
      <c r="B121" s="83" t="s">
        <v>399</v>
      </c>
      <c r="C121" s="84" t="s">
        <v>136</v>
      </c>
      <c r="D121" s="85" t="s">
        <v>153</v>
      </c>
      <c r="E121" s="8">
        <f>VLOOKUP($B121,'[1]TK KHOILUONG'!$B:$AH,4,0)</f>
        <v>0</v>
      </c>
      <c r="F121" s="8">
        <f>VLOOKUP($B121,'[1]TK KHOILUONG'!$B:$AH,5,0)</f>
        <v>0</v>
      </c>
      <c r="G121" s="8">
        <f>VLOOKUP($B121,'[1]TK KHOILUONG'!$B:$AH,6,0)</f>
        <v>0</v>
      </c>
      <c r="H121" s="8">
        <f>VLOOKUP($B121,'[1]TK KHOILUONG'!$B:$AH,7,0)</f>
        <v>0</v>
      </c>
      <c r="I121" s="36">
        <f>VLOOKUP($B121,'[1]TK KHOILUONG'!$B:$AH,8,0)</f>
        <v>0</v>
      </c>
      <c r="J121" s="8">
        <f>VLOOKUP($B121,'[1]TK KHOILUONG'!$B:$AH,9,0)</f>
        <v>4</v>
      </c>
      <c r="K121" s="8">
        <f>VLOOKUP($B121,'[1]TK KHOILUONG'!$B:$AH,10,0)</f>
        <v>11.2</v>
      </c>
      <c r="L121" s="8">
        <f>VLOOKUP($B121,'[1]TK KHOILUONG'!$B:$AH,11,0)</f>
        <v>0</v>
      </c>
      <c r="M121" s="8">
        <f>VLOOKUP($B121,'[1]TK KHOILUONG'!$B:$AH,12,0)</f>
        <v>0</v>
      </c>
      <c r="N121" s="36">
        <f>VLOOKUP($B121,'[1]TK KHOILUONG'!$B:$AH,13,0)</f>
        <v>15.2</v>
      </c>
      <c r="O121" s="8">
        <f>VLOOKUP($B121,'[1]TK KHOILUONG'!$B:$AH,14,0)</f>
        <v>165</v>
      </c>
      <c r="P121" s="8">
        <f>VLOOKUP($B121,'[1]TK KHOILUONG'!$B:$AH,15,0)</f>
        <v>165</v>
      </c>
      <c r="Q121" s="8">
        <f>VLOOKUP($B121,'[1]TK KHOILUONG'!$B:$AH,16,0)</f>
        <v>198</v>
      </c>
      <c r="R121" s="36">
        <f>VLOOKUP($B121,'[1]TK KHOILUONG'!$B:$AH,17,0)</f>
        <v>6.6</v>
      </c>
      <c r="S121" s="8">
        <f>VLOOKUP($B121,'[1]TK KHOILUONG'!$B:$AH,18,0)</f>
        <v>0</v>
      </c>
      <c r="T121" s="8">
        <f>VLOOKUP($B121,'[1]TK KHOILUONG'!$B:$AH,19,0)</f>
        <v>0</v>
      </c>
      <c r="U121" s="8">
        <f>VLOOKUP($B121,'[1]TK KHOILUONG'!$B:$AH,20,0)</f>
        <v>0</v>
      </c>
      <c r="V121" s="36">
        <f>VLOOKUP($B121,'[1]TK KHOILUONG'!$B:$AH,21,0)</f>
        <v>0</v>
      </c>
      <c r="W121" s="8">
        <f>VLOOKUP($B121,'[1]TK KHOILUONG'!$B:$AH,22,0)</f>
        <v>0</v>
      </c>
      <c r="X121" s="8">
        <f>VLOOKUP($B121,'[1]TK KHOILUONG'!$B:$AH,23,0)</f>
        <v>0</v>
      </c>
      <c r="Y121" s="36">
        <f>VLOOKUP($B121,'[1]TK KHOILUONG'!$B:$AH,24,0)</f>
        <v>0</v>
      </c>
      <c r="Z121" s="8">
        <f>VLOOKUP($B121,'[1]TK KHOILUONG'!$B:$AH,25,0)</f>
        <v>0</v>
      </c>
      <c r="AA121" s="8">
        <f>VLOOKUP($B121,'[1]TK KHOILUONG'!$B:$AH,26,0)</f>
        <v>0</v>
      </c>
      <c r="AB121" s="36">
        <f>VLOOKUP($B121,'[1]TK KHOILUONG'!$B:$AH,27,0)</f>
        <v>0</v>
      </c>
      <c r="AC121" s="8">
        <f>VLOOKUP($B121,'[1]TK KHOILUONG'!$B:$AH,28,0)</f>
        <v>0</v>
      </c>
      <c r="AD121" s="8">
        <f>VLOOKUP($B121,'[1]TK KHOILUONG'!$B:$AH,29,0)</f>
        <v>0</v>
      </c>
      <c r="AE121" s="36">
        <f>VLOOKUP($B121,'[1]TK KHOILUONG'!$B:$AH,30,0)</f>
        <v>0</v>
      </c>
      <c r="AF121" s="36">
        <f>VLOOKUP($B121,'[1]TK KHOILUONG'!$B:$AH,31,0)</f>
        <v>0</v>
      </c>
      <c r="AG121" s="36">
        <f>VLOOKUP($B121,'[1]TK KHOILUONG'!$B:$AH,32,0)</f>
        <v>0</v>
      </c>
      <c r="AH121" s="64">
        <f t="shared" si="1"/>
        <v>21.8</v>
      </c>
    </row>
    <row r="122" spans="1:34" hidden="1">
      <c r="A122" s="56">
        <f>IF(D122="","",SUBTOTAL(3,$D$4:$D122))</f>
        <v>29</v>
      </c>
      <c r="B122" s="83" t="s">
        <v>414</v>
      </c>
      <c r="C122" s="84" t="s">
        <v>136</v>
      </c>
      <c r="D122" s="85" t="s">
        <v>167</v>
      </c>
      <c r="E122" s="8">
        <f>VLOOKUP($B122,'[1]TK KHOILUONG'!$B:$AH,4,0)</f>
        <v>0</v>
      </c>
      <c r="F122" s="8">
        <f>VLOOKUP($B122,'[1]TK KHOILUONG'!$B:$AH,5,0)</f>
        <v>0</v>
      </c>
      <c r="G122" s="8">
        <f>VLOOKUP($B122,'[1]TK KHOILUONG'!$B:$AH,6,0)</f>
        <v>0</v>
      </c>
      <c r="H122" s="8">
        <f>VLOOKUP($B122,'[1]TK KHOILUONG'!$B:$AH,7,0)</f>
        <v>0</v>
      </c>
      <c r="I122" s="36">
        <f>VLOOKUP($B122,'[1]TK KHOILUONG'!$B:$AH,8,0)</f>
        <v>0</v>
      </c>
      <c r="J122" s="8">
        <f>VLOOKUP($B122,'[1]TK KHOILUONG'!$B:$AH,9,0)</f>
        <v>0</v>
      </c>
      <c r="K122" s="8">
        <f>VLOOKUP($B122,'[1]TK KHOILUONG'!$B:$AH,10,0)</f>
        <v>0</v>
      </c>
      <c r="L122" s="8">
        <f>VLOOKUP($B122,'[1]TK KHOILUONG'!$B:$AH,11,0)</f>
        <v>0</v>
      </c>
      <c r="M122" s="8">
        <f>VLOOKUP($B122,'[1]TK KHOILUONG'!$B:$AH,12,0)</f>
        <v>0</v>
      </c>
      <c r="N122" s="36">
        <f>VLOOKUP($B122,'[1]TK KHOILUONG'!$B:$AH,13,0)</f>
        <v>0</v>
      </c>
      <c r="O122" s="8">
        <f>VLOOKUP($B122,'[1]TK KHOILUONG'!$B:$AH,14,0)</f>
        <v>0</v>
      </c>
      <c r="P122" s="8">
        <f>VLOOKUP($B122,'[1]TK KHOILUONG'!$B:$AH,15,0)</f>
        <v>0</v>
      </c>
      <c r="Q122" s="8">
        <f>VLOOKUP($B122,'[1]TK KHOILUONG'!$B:$AH,16,0)</f>
        <v>0</v>
      </c>
      <c r="R122" s="36">
        <f>VLOOKUP($B122,'[1]TK KHOILUONG'!$B:$AH,17,0)</f>
        <v>0</v>
      </c>
      <c r="S122" s="8">
        <f>VLOOKUP($B122,'[1]TK KHOILUONG'!$B:$AH,18,0)</f>
        <v>0</v>
      </c>
      <c r="T122" s="8">
        <f>VLOOKUP($B122,'[1]TK KHOILUONG'!$B:$AH,19,0)</f>
        <v>0</v>
      </c>
      <c r="U122" s="8">
        <f>VLOOKUP($B122,'[1]TK KHOILUONG'!$B:$AH,20,0)</f>
        <v>0</v>
      </c>
      <c r="V122" s="36">
        <f>VLOOKUP($B122,'[1]TK KHOILUONG'!$B:$AH,21,0)</f>
        <v>0</v>
      </c>
      <c r="W122" s="8">
        <f>VLOOKUP($B122,'[1]TK KHOILUONG'!$B:$AH,22,0)</f>
        <v>0</v>
      </c>
      <c r="X122" s="8">
        <f>VLOOKUP($B122,'[1]TK KHOILUONG'!$B:$AH,23,0)</f>
        <v>0</v>
      </c>
      <c r="Y122" s="36">
        <f>VLOOKUP($B122,'[1]TK KHOILUONG'!$B:$AH,24,0)</f>
        <v>0</v>
      </c>
      <c r="Z122" s="8">
        <f>VLOOKUP($B122,'[1]TK KHOILUONG'!$B:$AH,25,0)</f>
        <v>0</v>
      </c>
      <c r="AA122" s="8">
        <f>VLOOKUP($B122,'[1]TK KHOILUONG'!$B:$AH,26,0)</f>
        <v>0</v>
      </c>
      <c r="AB122" s="36">
        <f>VLOOKUP($B122,'[1]TK KHOILUONG'!$B:$AH,27,0)</f>
        <v>0</v>
      </c>
      <c r="AC122" s="8">
        <f>VLOOKUP($B122,'[1]TK KHOILUONG'!$B:$AH,28,0)</f>
        <v>0</v>
      </c>
      <c r="AD122" s="8">
        <f>VLOOKUP($B122,'[1]TK KHOILUONG'!$B:$AH,29,0)</f>
        <v>0</v>
      </c>
      <c r="AE122" s="36">
        <f>VLOOKUP($B122,'[1]TK KHOILUONG'!$B:$AH,30,0)</f>
        <v>0</v>
      </c>
      <c r="AF122" s="36">
        <f>VLOOKUP($B122,'[1]TK KHOILUONG'!$B:$AH,31,0)</f>
        <v>0</v>
      </c>
      <c r="AG122" s="36">
        <f>VLOOKUP($B122,'[1]TK KHOILUONG'!$B:$AH,32,0)</f>
        <v>0</v>
      </c>
      <c r="AH122" s="64">
        <f t="shared" si="1"/>
        <v>0</v>
      </c>
    </row>
    <row r="123" spans="1:34" hidden="1">
      <c r="A123" s="56">
        <f>IF(D123="","",SUBTOTAL(3,$D$4:$D123))</f>
        <v>29</v>
      </c>
      <c r="B123" s="83" t="s">
        <v>400</v>
      </c>
      <c r="C123" s="84" t="s">
        <v>136</v>
      </c>
      <c r="D123" s="85" t="s">
        <v>161</v>
      </c>
      <c r="E123" s="8">
        <f>VLOOKUP($B123,'[1]TK KHOILUONG'!$B:$AH,4,0)</f>
        <v>6</v>
      </c>
      <c r="F123" s="8">
        <f>VLOOKUP($B123,'[1]TK KHOILUONG'!$B:$AH,5,0)</f>
        <v>0</v>
      </c>
      <c r="G123" s="8">
        <f>VLOOKUP($B123,'[1]TK KHOILUONG'!$B:$AH,6,0)</f>
        <v>0</v>
      </c>
      <c r="H123" s="8">
        <f>VLOOKUP($B123,'[1]TK KHOILUONG'!$B:$AH,7,0)</f>
        <v>0</v>
      </c>
      <c r="I123" s="36">
        <f>VLOOKUP($B123,'[1]TK KHOILUONG'!$B:$AH,8,0)</f>
        <v>6</v>
      </c>
      <c r="J123" s="8">
        <f>VLOOKUP($B123,'[1]TK KHOILUONG'!$B:$AH,9,0)</f>
        <v>0</v>
      </c>
      <c r="K123" s="8">
        <f>VLOOKUP($B123,'[1]TK KHOILUONG'!$B:$AH,10,0)</f>
        <v>4.8</v>
      </c>
      <c r="L123" s="8">
        <f>VLOOKUP($B123,'[1]TK KHOILUONG'!$B:$AH,11,0)</f>
        <v>0</v>
      </c>
      <c r="M123" s="8">
        <f>VLOOKUP($B123,'[1]TK KHOILUONG'!$B:$AH,12,0)</f>
        <v>0</v>
      </c>
      <c r="N123" s="36">
        <f>VLOOKUP($B123,'[1]TK KHOILUONG'!$B:$AH,13,0)</f>
        <v>4.8</v>
      </c>
      <c r="O123" s="8">
        <f>VLOOKUP($B123,'[1]TK KHOILUONG'!$B:$AH,14,0)</f>
        <v>112</v>
      </c>
      <c r="P123" s="8">
        <f>VLOOKUP($B123,'[1]TK KHOILUONG'!$B:$AH,15,0)</f>
        <v>81</v>
      </c>
      <c r="Q123" s="8">
        <f>VLOOKUP($B123,'[1]TK KHOILUONG'!$B:$AH,16,0)</f>
        <v>152</v>
      </c>
      <c r="R123" s="36">
        <f>VLOOKUP($B123,'[1]TK KHOILUONG'!$B:$AH,17,0)</f>
        <v>2.0499999999999998</v>
      </c>
      <c r="S123" s="8">
        <f>VLOOKUP($B123,'[1]TK KHOILUONG'!$B:$AH,18,0)</f>
        <v>0</v>
      </c>
      <c r="T123" s="8">
        <f>VLOOKUP($B123,'[1]TK KHOILUONG'!$B:$AH,19,0)</f>
        <v>0</v>
      </c>
      <c r="U123" s="8">
        <f>VLOOKUP($B123,'[1]TK KHOILUONG'!$B:$AH,20,0)</f>
        <v>0</v>
      </c>
      <c r="V123" s="36">
        <f>VLOOKUP($B123,'[1]TK KHOILUONG'!$B:$AH,21,0)</f>
        <v>0</v>
      </c>
      <c r="W123" s="8">
        <f>VLOOKUP($B123,'[1]TK KHOILUONG'!$B:$AH,22,0)</f>
        <v>0</v>
      </c>
      <c r="X123" s="8">
        <f>VLOOKUP($B123,'[1]TK KHOILUONG'!$B:$AH,23,0)</f>
        <v>0</v>
      </c>
      <c r="Y123" s="36">
        <f>VLOOKUP($B123,'[1]TK KHOILUONG'!$B:$AH,24,0)</f>
        <v>0</v>
      </c>
      <c r="Z123" s="8">
        <f>VLOOKUP($B123,'[1]TK KHOILUONG'!$B:$AH,25,0)</f>
        <v>0</v>
      </c>
      <c r="AA123" s="8">
        <f>VLOOKUP($B123,'[1]TK KHOILUONG'!$B:$AH,26,0)</f>
        <v>0</v>
      </c>
      <c r="AB123" s="36">
        <f>VLOOKUP($B123,'[1]TK KHOILUONG'!$B:$AH,27,0)</f>
        <v>0</v>
      </c>
      <c r="AC123" s="8">
        <f>VLOOKUP($B123,'[1]TK KHOILUONG'!$B:$AH,28,0)</f>
        <v>0</v>
      </c>
      <c r="AD123" s="8">
        <f>VLOOKUP($B123,'[1]TK KHOILUONG'!$B:$AH,29,0)</f>
        <v>0</v>
      </c>
      <c r="AE123" s="36">
        <f>VLOOKUP($B123,'[1]TK KHOILUONG'!$B:$AH,30,0)</f>
        <v>0</v>
      </c>
      <c r="AF123" s="36">
        <f>VLOOKUP($B123,'[1]TK KHOILUONG'!$B:$AH,31,0)</f>
        <v>0</v>
      </c>
      <c r="AG123" s="36">
        <f>VLOOKUP($B123,'[1]TK KHOILUONG'!$B:$AH,32,0)</f>
        <v>0</v>
      </c>
      <c r="AH123" s="64">
        <f t="shared" si="1"/>
        <v>12.85</v>
      </c>
    </row>
    <row r="124" spans="1:34" hidden="1">
      <c r="A124" s="56">
        <f>IF(D124="","",SUBTOTAL(3,$D$4:$D124))</f>
        <v>29</v>
      </c>
      <c r="B124" s="83" t="s">
        <v>401</v>
      </c>
      <c r="C124" s="84" t="s">
        <v>136</v>
      </c>
      <c r="D124" s="85" t="s">
        <v>162</v>
      </c>
      <c r="E124" s="8">
        <f>VLOOKUP($B124,'[1]TK KHOILUONG'!$B:$AH,4,0)</f>
        <v>4</v>
      </c>
      <c r="F124" s="8">
        <f>VLOOKUP($B124,'[1]TK KHOILUONG'!$B:$AH,5,0)</f>
        <v>0</v>
      </c>
      <c r="G124" s="8">
        <f>VLOOKUP($B124,'[1]TK KHOILUONG'!$B:$AH,6,0)</f>
        <v>0</v>
      </c>
      <c r="H124" s="8">
        <f>VLOOKUP($B124,'[1]TK KHOILUONG'!$B:$AH,7,0)</f>
        <v>0</v>
      </c>
      <c r="I124" s="36">
        <f>VLOOKUP($B124,'[1]TK KHOILUONG'!$B:$AH,8,0)</f>
        <v>4</v>
      </c>
      <c r="J124" s="8">
        <f>VLOOKUP($B124,'[1]TK KHOILUONG'!$B:$AH,9,0)</f>
        <v>8.4</v>
      </c>
      <c r="K124" s="8">
        <f>VLOOKUP($B124,'[1]TK KHOILUONG'!$B:$AH,10,0)</f>
        <v>0</v>
      </c>
      <c r="L124" s="8">
        <f>VLOOKUP($B124,'[1]TK KHOILUONG'!$B:$AH,11,0)</f>
        <v>0</v>
      </c>
      <c r="M124" s="8">
        <f>VLOOKUP($B124,'[1]TK KHOILUONG'!$B:$AH,12,0)</f>
        <v>0</v>
      </c>
      <c r="N124" s="36">
        <f>VLOOKUP($B124,'[1]TK KHOILUONG'!$B:$AH,13,0)</f>
        <v>8.4</v>
      </c>
      <c r="O124" s="8">
        <f>VLOOKUP($B124,'[1]TK KHOILUONG'!$B:$AH,14,0)</f>
        <v>114</v>
      </c>
      <c r="P124" s="8">
        <f>VLOOKUP($B124,'[1]TK KHOILUONG'!$B:$AH,15,0)</f>
        <v>35</v>
      </c>
      <c r="Q124" s="8">
        <f>VLOOKUP($B124,'[1]TK KHOILUONG'!$B:$AH,16,0)</f>
        <v>115</v>
      </c>
      <c r="R124" s="36">
        <f>VLOOKUP($B124,'[1]TK KHOILUONG'!$B:$AH,17,0)</f>
        <v>1.7</v>
      </c>
      <c r="S124" s="8">
        <f>VLOOKUP($B124,'[1]TK KHOILUONG'!$B:$AH,18,0)</f>
        <v>0</v>
      </c>
      <c r="T124" s="8">
        <f>VLOOKUP($B124,'[1]TK KHOILUONG'!$B:$AH,19,0)</f>
        <v>0</v>
      </c>
      <c r="U124" s="8">
        <f>VLOOKUP($B124,'[1]TK KHOILUONG'!$B:$AH,20,0)</f>
        <v>0</v>
      </c>
      <c r="V124" s="36">
        <f>VLOOKUP($B124,'[1]TK KHOILUONG'!$B:$AH,21,0)</f>
        <v>0</v>
      </c>
      <c r="W124" s="8">
        <f>VLOOKUP($B124,'[1]TK KHOILUONG'!$B:$AH,22,0)</f>
        <v>0</v>
      </c>
      <c r="X124" s="8">
        <f>VLOOKUP($B124,'[1]TK KHOILUONG'!$B:$AH,23,0)</f>
        <v>0</v>
      </c>
      <c r="Y124" s="36">
        <f>VLOOKUP($B124,'[1]TK KHOILUONG'!$B:$AH,24,0)</f>
        <v>0</v>
      </c>
      <c r="Z124" s="8">
        <f>VLOOKUP($B124,'[1]TK KHOILUONG'!$B:$AH,25,0)</f>
        <v>0</v>
      </c>
      <c r="AA124" s="8">
        <f>VLOOKUP($B124,'[1]TK KHOILUONG'!$B:$AH,26,0)</f>
        <v>0</v>
      </c>
      <c r="AB124" s="36">
        <f>VLOOKUP($B124,'[1]TK KHOILUONG'!$B:$AH,27,0)</f>
        <v>0</v>
      </c>
      <c r="AC124" s="8">
        <f>VLOOKUP($B124,'[1]TK KHOILUONG'!$B:$AH,28,0)</f>
        <v>0</v>
      </c>
      <c r="AD124" s="8">
        <f>VLOOKUP($B124,'[1]TK KHOILUONG'!$B:$AH,29,0)</f>
        <v>0</v>
      </c>
      <c r="AE124" s="36">
        <f>VLOOKUP($B124,'[1]TK KHOILUONG'!$B:$AH,30,0)</f>
        <v>0</v>
      </c>
      <c r="AF124" s="36">
        <f>VLOOKUP($B124,'[1]TK KHOILUONG'!$B:$AH,31,0)</f>
        <v>0</v>
      </c>
      <c r="AG124" s="36">
        <f>VLOOKUP($B124,'[1]TK KHOILUONG'!$B:$AH,32,0)</f>
        <v>0</v>
      </c>
      <c r="AH124" s="64">
        <f t="shared" si="1"/>
        <v>14.1</v>
      </c>
    </row>
    <row r="125" spans="1:34" hidden="1">
      <c r="A125" s="56">
        <f>IF(D125="","",SUBTOTAL(3,$D$4:$D125))</f>
        <v>29</v>
      </c>
      <c r="B125" s="83" t="s">
        <v>402</v>
      </c>
      <c r="C125" s="84" t="s">
        <v>136</v>
      </c>
      <c r="D125" s="85" t="s">
        <v>163</v>
      </c>
      <c r="E125" s="8">
        <f>VLOOKUP($B125,'[1]TK KHOILUONG'!$B:$AH,4,0)</f>
        <v>2</v>
      </c>
      <c r="F125" s="8">
        <f>VLOOKUP($B125,'[1]TK KHOILUONG'!$B:$AH,5,0)</f>
        <v>0</v>
      </c>
      <c r="G125" s="8">
        <f>VLOOKUP($B125,'[1]TK KHOILUONG'!$B:$AH,6,0)</f>
        <v>0</v>
      </c>
      <c r="H125" s="8">
        <f>VLOOKUP($B125,'[1]TK KHOILUONG'!$B:$AH,7,0)</f>
        <v>0</v>
      </c>
      <c r="I125" s="36">
        <f>VLOOKUP($B125,'[1]TK KHOILUONG'!$B:$AH,8,0)</f>
        <v>2</v>
      </c>
      <c r="J125" s="8">
        <f>VLOOKUP($B125,'[1]TK KHOILUONG'!$B:$AH,9,0)</f>
        <v>2.8</v>
      </c>
      <c r="K125" s="8">
        <f>VLOOKUP($B125,'[1]TK KHOILUONG'!$B:$AH,10,0)</f>
        <v>16</v>
      </c>
      <c r="L125" s="8">
        <f>VLOOKUP($B125,'[1]TK KHOILUONG'!$B:$AH,11,0)</f>
        <v>0</v>
      </c>
      <c r="M125" s="8">
        <f>VLOOKUP($B125,'[1]TK KHOILUONG'!$B:$AH,12,0)</f>
        <v>0</v>
      </c>
      <c r="N125" s="36">
        <f>VLOOKUP($B125,'[1]TK KHOILUONG'!$B:$AH,13,0)</f>
        <v>18.8</v>
      </c>
      <c r="O125" s="8">
        <f>VLOOKUP($B125,'[1]TK KHOILUONG'!$B:$AH,14,0)</f>
        <v>62</v>
      </c>
      <c r="P125" s="8">
        <f>VLOOKUP($B125,'[1]TK KHOILUONG'!$B:$AH,15,0)</f>
        <v>29</v>
      </c>
      <c r="Q125" s="8">
        <f>VLOOKUP($B125,'[1]TK KHOILUONG'!$B:$AH,16,0)</f>
        <v>78</v>
      </c>
      <c r="R125" s="36">
        <f>VLOOKUP($B125,'[1]TK KHOILUONG'!$B:$AH,17,0)</f>
        <v>0.65</v>
      </c>
      <c r="S125" s="8">
        <f>VLOOKUP($B125,'[1]TK KHOILUONG'!$B:$AH,18,0)</f>
        <v>0</v>
      </c>
      <c r="T125" s="8">
        <f>VLOOKUP($B125,'[1]TK KHOILUONG'!$B:$AH,19,0)</f>
        <v>0</v>
      </c>
      <c r="U125" s="8">
        <f>VLOOKUP($B125,'[1]TK KHOILUONG'!$B:$AH,20,0)</f>
        <v>0</v>
      </c>
      <c r="V125" s="36">
        <f>VLOOKUP($B125,'[1]TK KHOILUONG'!$B:$AH,21,0)</f>
        <v>0</v>
      </c>
      <c r="W125" s="8">
        <f>VLOOKUP($B125,'[1]TK KHOILUONG'!$B:$AH,22,0)</f>
        <v>0</v>
      </c>
      <c r="X125" s="8">
        <f>VLOOKUP($B125,'[1]TK KHOILUONG'!$B:$AH,23,0)</f>
        <v>0</v>
      </c>
      <c r="Y125" s="36">
        <f>VLOOKUP($B125,'[1]TK KHOILUONG'!$B:$AH,24,0)</f>
        <v>0</v>
      </c>
      <c r="Z125" s="8">
        <f>VLOOKUP($B125,'[1]TK KHOILUONG'!$B:$AH,25,0)</f>
        <v>0</v>
      </c>
      <c r="AA125" s="8">
        <f>VLOOKUP($B125,'[1]TK KHOILUONG'!$B:$AH,26,0)</f>
        <v>0</v>
      </c>
      <c r="AB125" s="36">
        <f>VLOOKUP($B125,'[1]TK KHOILUONG'!$B:$AH,27,0)</f>
        <v>0</v>
      </c>
      <c r="AC125" s="8">
        <f>VLOOKUP($B125,'[1]TK KHOILUONG'!$B:$AH,28,0)</f>
        <v>0</v>
      </c>
      <c r="AD125" s="8">
        <f>VLOOKUP($B125,'[1]TK KHOILUONG'!$B:$AH,29,0)</f>
        <v>0</v>
      </c>
      <c r="AE125" s="36">
        <f>VLOOKUP($B125,'[1]TK KHOILUONG'!$B:$AH,30,0)</f>
        <v>0</v>
      </c>
      <c r="AF125" s="36">
        <f>VLOOKUP($B125,'[1]TK KHOILUONG'!$B:$AH,31,0)</f>
        <v>0</v>
      </c>
      <c r="AG125" s="36">
        <f>VLOOKUP($B125,'[1]TK KHOILUONG'!$B:$AH,32,0)</f>
        <v>0</v>
      </c>
      <c r="AH125" s="64">
        <f t="shared" si="1"/>
        <v>21.45</v>
      </c>
    </row>
    <row r="126" spans="1:34" hidden="1">
      <c r="A126" s="56">
        <f>IF(D126="","",SUBTOTAL(3,$D$4:$D126))</f>
        <v>29</v>
      </c>
      <c r="B126" s="83" t="s">
        <v>416</v>
      </c>
      <c r="C126" s="84" t="s">
        <v>136</v>
      </c>
      <c r="D126" s="85" t="s">
        <v>159</v>
      </c>
      <c r="E126" s="8">
        <f>VLOOKUP($B126,'[1]TK KHOILUONG'!$B:$AH,4,0)</f>
        <v>7</v>
      </c>
      <c r="F126" s="8">
        <f>VLOOKUP($B126,'[1]TK KHOILUONG'!$B:$AH,5,0)</f>
        <v>0</v>
      </c>
      <c r="G126" s="8">
        <f>VLOOKUP($B126,'[1]TK KHOILUONG'!$B:$AH,6,0)</f>
        <v>0</v>
      </c>
      <c r="H126" s="8">
        <f>VLOOKUP($B126,'[1]TK KHOILUONG'!$B:$AH,7,0)</f>
        <v>0</v>
      </c>
      <c r="I126" s="36">
        <f>VLOOKUP($B126,'[1]TK KHOILUONG'!$B:$AH,8,0)</f>
        <v>7</v>
      </c>
      <c r="J126" s="8">
        <f>VLOOKUP($B126,'[1]TK KHOILUONG'!$B:$AH,9,0)</f>
        <v>0</v>
      </c>
      <c r="K126" s="8">
        <f>VLOOKUP($B126,'[1]TK KHOILUONG'!$B:$AH,10,0)</f>
        <v>2.4</v>
      </c>
      <c r="L126" s="8">
        <f>VLOOKUP($B126,'[1]TK KHOILUONG'!$B:$AH,11,0)</f>
        <v>0</v>
      </c>
      <c r="M126" s="8">
        <f>VLOOKUP($B126,'[1]TK KHOILUONG'!$B:$AH,12,0)</f>
        <v>0</v>
      </c>
      <c r="N126" s="36">
        <f>VLOOKUP($B126,'[1]TK KHOILUONG'!$B:$AH,13,0)</f>
        <v>2.4</v>
      </c>
      <c r="O126" s="8">
        <f>VLOOKUP($B126,'[1]TK KHOILUONG'!$B:$AH,14,0)</f>
        <v>125</v>
      </c>
      <c r="P126" s="8">
        <f>VLOOKUP($B126,'[1]TK KHOILUONG'!$B:$AH,15,0)</f>
        <v>213</v>
      </c>
      <c r="Q126" s="8">
        <f>VLOOKUP($B126,'[1]TK KHOILUONG'!$B:$AH,16,0)</f>
        <v>129</v>
      </c>
      <c r="R126" s="36">
        <f>VLOOKUP($B126,'[1]TK KHOILUONG'!$B:$AH,17,0)</f>
        <v>10.45</v>
      </c>
      <c r="S126" s="8">
        <f>VLOOKUP($B126,'[1]TK KHOILUONG'!$B:$AH,18,0)</f>
        <v>0</v>
      </c>
      <c r="T126" s="8">
        <f>VLOOKUP($B126,'[1]TK KHOILUONG'!$B:$AH,19,0)</f>
        <v>0</v>
      </c>
      <c r="U126" s="8">
        <f>VLOOKUP($B126,'[1]TK KHOILUONG'!$B:$AH,20,0)</f>
        <v>0</v>
      </c>
      <c r="V126" s="36">
        <f>VLOOKUP($B126,'[1]TK KHOILUONG'!$B:$AH,21,0)</f>
        <v>0</v>
      </c>
      <c r="W126" s="8">
        <f>VLOOKUP($B126,'[1]TK KHOILUONG'!$B:$AH,22,0)</f>
        <v>0</v>
      </c>
      <c r="X126" s="8">
        <f>VLOOKUP($B126,'[1]TK KHOILUONG'!$B:$AH,23,0)</f>
        <v>0</v>
      </c>
      <c r="Y126" s="36">
        <f>VLOOKUP($B126,'[1]TK KHOILUONG'!$B:$AH,24,0)</f>
        <v>0</v>
      </c>
      <c r="Z126" s="8">
        <f>VLOOKUP($B126,'[1]TK KHOILUONG'!$B:$AH,25,0)</f>
        <v>0</v>
      </c>
      <c r="AA126" s="8">
        <f>VLOOKUP($B126,'[1]TK KHOILUONG'!$B:$AH,26,0)</f>
        <v>0</v>
      </c>
      <c r="AB126" s="36">
        <f>VLOOKUP($B126,'[1]TK KHOILUONG'!$B:$AH,27,0)</f>
        <v>0</v>
      </c>
      <c r="AC126" s="8">
        <f>VLOOKUP($B126,'[1]TK KHOILUONG'!$B:$AH,28,0)</f>
        <v>0</v>
      </c>
      <c r="AD126" s="8">
        <f>VLOOKUP($B126,'[1]TK KHOILUONG'!$B:$AH,29,0)</f>
        <v>0</v>
      </c>
      <c r="AE126" s="36">
        <f>VLOOKUP($B126,'[1]TK KHOILUONG'!$B:$AH,30,0)</f>
        <v>0</v>
      </c>
      <c r="AF126" s="36">
        <f>VLOOKUP($B126,'[1]TK KHOILUONG'!$B:$AH,31,0)</f>
        <v>0</v>
      </c>
      <c r="AG126" s="36">
        <f>VLOOKUP($B126,'[1]TK KHOILUONG'!$B:$AH,32,0)</f>
        <v>9.1999999999999993</v>
      </c>
      <c r="AH126" s="64">
        <f t="shared" si="1"/>
        <v>29.05</v>
      </c>
    </row>
    <row r="127" spans="1:34" hidden="1">
      <c r="A127" s="56">
        <f>IF(D127="","",SUBTOTAL(3,$D$4:$D127))</f>
        <v>29</v>
      </c>
      <c r="B127" s="83" t="s">
        <v>403</v>
      </c>
      <c r="C127" s="84" t="s">
        <v>136</v>
      </c>
      <c r="D127" s="85" t="s">
        <v>154</v>
      </c>
      <c r="E127" s="8">
        <f>VLOOKUP($B127,'[1]TK KHOILUONG'!$B:$AH,4,0)</f>
        <v>4</v>
      </c>
      <c r="F127" s="8">
        <f>VLOOKUP($B127,'[1]TK KHOILUONG'!$B:$AH,5,0)</f>
        <v>0</v>
      </c>
      <c r="G127" s="8">
        <f>VLOOKUP($B127,'[1]TK KHOILUONG'!$B:$AH,6,0)</f>
        <v>0</v>
      </c>
      <c r="H127" s="8">
        <f>VLOOKUP($B127,'[1]TK KHOILUONG'!$B:$AH,7,0)</f>
        <v>0</v>
      </c>
      <c r="I127" s="36">
        <f>VLOOKUP($B127,'[1]TK KHOILUONG'!$B:$AH,8,0)</f>
        <v>4</v>
      </c>
      <c r="J127" s="8">
        <f>VLOOKUP($B127,'[1]TK KHOILUONG'!$B:$AH,9,0)</f>
        <v>8.8000000000000007</v>
      </c>
      <c r="K127" s="8">
        <f>VLOOKUP($B127,'[1]TK KHOILUONG'!$B:$AH,10,0)</f>
        <v>20.399999999999999</v>
      </c>
      <c r="L127" s="8">
        <f>VLOOKUP($B127,'[1]TK KHOILUONG'!$B:$AH,11,0)</f>
        <v>0</v>
      </c>
      <c r="M127" s="8">
        <f>VLOOKUP($B127,'[1]TK KHOILUONG'!$B:$AH,12,0)</f>
        <v>0</v>
      </c>
      <c r="N127" s="36">
        <f>VLOOKUP($B127,'[1]TK KHOILUONG'!$B:$AH,13,0)</f>
        <v>29.2</v>
      </c>
      <c r="O127" s="8">
        <f>VLOOKUP($B127,'[1]TK KHOILUONG'!$B:$AH,14,0)</f>
        <v>185</v>
      </c>
      <c r="P127" s="8">
        <f>VLOOKUP($B127,'[1]TK KHOILUONG'!$B:$AH,15,0)</f>
        <v>99</v>
      </c>
      <c r="Q127" s="8">
        <f>VLOOKUP($B127,'[1]TK KHOILUONG'!$B:$AH,16,0)</f>
        <v>222</v>
      </c>
      <c r="R127" s="36">
        <f>VLOOKUP($B127,'[1]TK KHOILUONG'!$B:$AH,17,0)</f>
        <v>3.1</v>
      </c>
      <c r="S127" s="8">
        <f>VLOOKUP($B127,'[1]TK KHOILUONG'!$B:$AH,18,0)</f>
        <v>0</v>
      </c>
      <c r="T127" s="8">
        <f>VLOOKUP($B127,'[1]TK KHOILUONG'!$B:$AH,19,0)</f>
        <v>0</v>
      </c>
      <c r="U127" s="8">
        <f>VLOOKUP($B127,'[1]TK KHOILUONG'!$B:$AH,20,0)</f>
        <v>0</v>
      </c>
      <c r="V127" s="36">
        <f>VLOOKUP($B127,'[1]TK KHOILUONG'!$B:$AH,21,0)</f>
        <v>0</v>
      </c>
      <c r="W127" s="8">
        <f>VLOOKUP($B127,'[1]TK KHOILUONG'!$B:$AH,22,0)</f>
        <v>0</v>
      </c>
      <c r="X127" s="8">
        <f>VLOOKUP($B127,'[1]TK KHOILUONG'!$B:$AH,23,0)</f>
        <v>0</v>
      </c>
      <c r="Y127" s="36">
        <f>VLOOKUP($B127,'[1]TK KHOILUONG'!$B:$AH,24,0)</f>
        <v>0</v>
      </c>
      <c r="Z127" s="8">
        <f>VLOOKUP($B127,'[1]TK KHOILUONG'!$B:$AH,25,0)</f>
        <v>0</v>
      </c>
      <c r="AA127" s="8">
        <f>VLOOKUP($B127,'[1]TK KHOILUONG'!$B:$AH,26,0)</f>
        <v>0</v>
      </c>
      <c r="AB127" s="36">
        <f>VLOOKUP($B127,'[1]TK KHOILUONG'!$B:$AH,27,0)</f>
        <v>0</v>
      </c>
      <c r="AC127" s="8">
        <f>VLOOKUP($B127,'[1]TK KHOILUONG'!$B:$AH,28,0)</f>
        <v>0</v>
      </c>
      <c r="AD127" s="8">
        <f>VLOOKUP($B127,'[1]TK KHOILUONG'!$B:$AH,29,0)</f>
        <v>0</v>
      </c>
      <c r="AE127" s="36">
        <f>VLOOKUP($B127,'[1]TK KHOILUONG'!$B:$AH,30,0)</f>
        <v>0</v>
      </c>
      <c r="AF127" s="36">
        <f>VLOOKUP($B127,'[1]TK KHOILUONG'!$B:$AH,31,0)</f>
        <v>1.2</v>
      </c>
      <c r="AG127" s="36">
        <f>VLOOKUP($B127,'[1]TK KHOILUONG'!$B:$AH,32,0)</f>
        <v>0</v>
      </c>
      <c r="AH127" s="64">
        <f t="shared" si="1"/>
        <v>37.5</v>
      </c>
    </row>
    <row r="128" spans="1:34" hidden="1">
      <c r="A128" s="56">
        <f>IF(D128="","",SUBTOTAL(3,$D$4:$D128))</f>
        <v>29</v>
      </c>
      <c r="B128" s="83" t="s">
        <v>404</v>
      </c>
      <c r="C128" s="84" t="s">
        <v>136</v>
      </c>
      <c r="D128" s="85" t="s">
        <v>140</v>
      </c>
      <c r="E128" s="8">
        <f>VLOOKUP($B128,'[1]TK KHOILUONG'!$B:$AH,4,0)</f>
        <v>0</v>
      </c>
      <c r="F128" s="8">
        <f>VLOOKUP($B128,'[1]TK KHOILUONG'!$B:$AH,5,0)</f>
        <v>0</v>
      </c>
      <c r="G128" s="8">
        <f>VLOOKUP($B128,'[1]TK KHOILUONG'!$B:$AH,6,0)</f>
        <v>0</v>
      </c>
      <c r="H128" s="8">
        <f>VLOOKUP($B128,'[1]TK KHOILUONG'!$B:$AH,7,0)</f>
        <v>0</v>
      </c>
      <c r="I128" s="36">
        <f>VLOOKUP($B128,'[1]TK KHOILUONG'!$B:$AH,8,0)</f>
        <v>0</v>
      </c>
      <c r="J128" s="8">
        <f>VLOOKUP($B128,'[1]TK KHOILUONG'!$B:$AH,9,0)</f>
        <v>3.5999999999999996</v>
      </c>
      <c r="K128" s="8">
        <f>VLOOKUP($B128,'[1]TK KHOILUONG'!$B:$AH,10,0)</f>
        <v>14.4</v>
      </c>
      <c r="L128" s="8">
        <f>VLOOKUP($B128,'[1]TK KHOILUONG'!$B:$AH,11,0)</f>
        <v>0</v>
      </c>
      <c r="M128" s="8">
        <f>VLOOKUP($B128,'[1]TK KHOILUONG'!$B:$AH,12,0)</f>
        <v>0</v>
      </c>
      <c r="N128" s="36">
        <f>VLOOKUP($B128,'[1]TK KHOILUONG'!$B:$AH,13,0)</f>
        <v>18</v>
      </c>
      <c r="O128" s="8">
        <f>VLOOKUP($B128,'[1]TK KHOILUONG'!$B:$AH,14,0)</f>
        <v>170</v>
      </c>
      <c r="P128" s="8">
        <f>VLOOKUP($B128,'[1]TK KHOILUONG'!$B:$AH,15,0)</f>
        <v>184</v>
      </c>
      <c r="Q128" s="8">
        <f>VLOOKUP($B128,'[1]TK KHOILUONG'!$B:$AH,16,0)</f>
        <v>192</v>
      </c>
      <c r="R128" s="36">
        <f>VLOOKUP($B128,'[1]TK KHOILUONG'!$B:$AH,17,0)</f>
        <v>8.1</v>
      </c>
      <c r="S128" s="8">
        <f>VLOOKUP($B128,'[1]TK KHOILUONG'!$B:$AH,18,0)</f>
        <v>0</v>
      </c>
      <c r="T128" s="8">
        <f>VLOOKUP($B128,'[1]TK KHOILUONG'!$B:$AH,19,0)</f>
        <v>0</v>
      </c>
      <c r="U128" s="8">
        <f>VLOOKUP($B128,'[1]TK KHOILUONG'!$B:$AH,20,0)</f>
        <v>0</v>
      </c>
      <c r="V128" s="36">
        <f>VLOOKUP($B128,'[1]TK KHOILUONG'!$B:$AH,21,0)</f>
        <v>0</v>
      </c>
      <c r="W128" s="8">
        <f>VLOOKUP($B128,'[1]TK KHOILUONG'!$B:$AH,22,0)</f>
        <v>0</v>
      </c>
      <c r="X128" s="8">
        <f>VLOOKUP($B128,'[1]TK KHOILUONG'!$B:$AH,23,0)</f>
        <v>0</v>
      </c>
      <c r="Y128" s="36">
        <f>VLOOKUP($B128,'[1]TK KHOILUONG'!$B:$AH,24,0)</f>
        <v>0</v>
      </c>
      <c r="Z128" s="8">
        <f>VLOOKUP($B128,'[1]TK KHOILUONG'!$B:$AH,25,0)</f>
        <v>0</v>
      </c>
      <c r="AA128" s="8">
        <f>VLOOKUP($B128,'[1]TK KHOILUONG'!$B:$AH,26,0)</f>
        <v>0</v>
      </c>
      <c r="AB128" s="36">
        <f>VLOOKUP($B128,'[1]TK KHOILUONG'!$B:$AH,27,0)</f>
        <v>0</v>
      </c>
      <c r="AC128" s="8">
        <f>VLOOKUP($B128,'[1]TK KHOILUONG'!$B:$AH,28,0)</f>
        <v>0</v>
      </c>
      <c r="AD128" s="8">
        <f>VLOOKUP($B128,'[1]TK KHOILUONG'!$B:$AH,29,0)</f>
        <v>0</v>
      </c>
      <c r="AE128" s="36">
        <f>VLOOKUP($B128,'[1]TK KHOILUONG'!$B:$AH,30,0)</f>
        <v>0</v>
      </c>
      <c r="AF128" s="36">
        <f>VLOOKUP($B128,'[1]TK KHOILUONG'!$B:$AH,31,0)</f>
        <v>0</v>
      </c>
      <c r="AG128" s="36">
        <f>VLOOKUP($B128,'[1]TK KHOILUONG'!$B:$AH,32,0)</f>
        <v>0</v>
      </c>
      <c r="AH128" s="64">
        <f t="shared" si="1"/>
        <v>26.1</v>
      </c>
    </row>
    <row r="129" spans="1:34" hidden="1">
      <c r="A129" s="56">
        <f>IF(D129="","",SUBTOTAL(3,$D$4:$D129))</f>
        <v>29</v>
      </c>
      <c r="B129" s="83" t="s">
        <v>405</v>
      </c>
      <c r="C129" s="84" t="s">
        <v>136</v>
      </c>
      <c r="D129" s="85" t="s">
        <v>141</v>
      </c>
      <c r="E129" s="8">
        <f>VLOOKUP($B129,'[1]TK KHOILUONG'!$B:$AH,4,0)</f>
        <v>2</v>
      </c>
      <c r="F129" s="8">
        <f>VLOOKUP($B129,'[1]TK KHOILUONG'!$B:$AH,5,0)</f>
        <v>0</v>
      </c>
      <c r="G129" s="8">
        <f>VLOOKUP($B129,'[1]TK KHOILUONG'!$B:$AH,6,0)</f>
        <v>0</v>
      </c>
      <c r="H129" s="8">
        <f>VLOOKUP($B129,'[1]TK KHOILUONG'!$B:$AH,7,0)</f>
        <v>0</v>
      </c>
      <c r="I129" s="36">
        <f>VLOOKUP($B129,'[1]TK KHOILUONG'!$B:$AH,8,0)</f>
        <v>2</v>
      </c>
      <c r="J129" s="8">
        <f>VLOOKUP($B129,'[1]TK KHOILUONG'!$B:$AH,9,0)</f>
        <v>18.799999999999997</v>
      </c>
      <c r="K129" s="8">
        <f>VLOOKUP($B129,'[1]TK KHOILUONG'!$B:$AH,10,0)</f>
        <v>0</v>
      </c>
      <c r="L129" s="8">
        <f>VLOOKUP($B129,'[1]TK KHOILUONG'!$B:$AH,11,0)</f>
        <v>0</v>
      </c>
      <c r="M129" s="8">
        <f>VLOOKUP($B129,'[1]TK KHOILUONG'!$B:$AH,12,0)</f>
        <v>0</v>
      </c>
      <c r="N129" s="36">
        <f>VLOOKUP($B129,'[1]TK KHOILUONG'!$B:$AH,13,0)</f>
        <v>18.799999999999997</v>
      </c>
      <c r="O129" s="8">
        <f>VLOOKUP($B129,'[1]TK KHOILUONG'!$B:$AH,14,0)</f>
        <v>75</v>
      </c>
      <c r="P129" s="8">
        <f>VLOOKUP($B129,'[1]TK KHOILUONG'!$B:$AH,15,0)</f>
        <v>64</v>
      </c>
      <c r="Q129" s="8">
        <f>VLOOKUP($B129,'[1]TK KHOILUONG'!$B:$AH,16,0)</f>
        <v>52</v>
      </c>
      <c r="R129" s="36">
        <f>VLOOKUP($B129,'[1]TK KHOILUONG'!$B:$AH,17,0)</f>
        <v>4.3499999999999996</v>
      </c>
      <c r="S129" s="8">
        <f>VLOOKUP($B129,'[1]TK KHOILUONG'!$B:$AH,18,0)</f>
        <v>0</v>
      </c>
      <c r="T129" s="8">
        <f>VLOOKUP($B129,'[1]TK KHOILUONG'!$B:$AH,19,0)</f>
        <v>0</v>
      </c>
      <c r="U129" s="8">
        <f>VLOOKUP($B129,'[1]TK KHOILUONG'!$B:$AH,20,0)</f>
        <v>0</v>
      </c>
      <c r="V129" s="36">
        <f>VLOOKUP($B129,'[1]TK KHOILUONG'!$B:$AH,21,0)</f>
        <v>0</v>
      </c>
      <c r="W129" s="8">
        <f>VLOOKUP($B129,'[1]TK KHOILUONG'!$B:$AH,22,0)</f>
        <v>0</v>
      </c>
      <c r="X129" s="8">
        <f>VLOOKUP($B129,'[1]TK KHOILUONG'!$B:$AH,23,0)</f>
        <v>0</v>
      </c>
      <c r="Y129" s="36">
        <f>VLOOKUP($B129,'[1]TK KHOILUONG'!$B:$AH,24,0)</f>
        <v>0</v>
      </c>
      <c r="Z129" s="8">
        <f>VLOOKUP($B129,'[1]TK KHOILUONG'!$B:$AH,25,0)</f>
        <v>0</v>
      </c>
      <c r="AA129" s="8">
        <f>VLOOKUP($B129,'[1]TK KHOILUONG'!$B:$AH,26,0)</f>
        <v>0</v>
      </c>
      <c r="AB129" s="36">
        <f>VLOOKUP($B129,'[1]TK KHOILUONG'!$B:$AH,27,0)</f>
        <v>0</v>
      </c>
      <c r="AC129" s="8">
        <f>VLOOKUP($B129,'[1]TK KHOILUONG'!$B:$AH,28,0)</f>
        <v>0</v>
      </c>
      <c r="AD129" s="8">
        <f>VLOOKUP($B129,'[1]TK KHOILUONG'!$B:$AH,29,0)</f>
        <v>0</v>
      </c>
      <c r="AE129" s="36">
        <f>VLOOKUP($B129,'[1]TK KHOILUONG'!$B:$AH,30,0)</f>
        <v>0</v>
      </c>
      <c r="AF129" s="36">
        <f>VLOOKUP($B129,'[1]TK KHOILUONG'!$B:$AH,31,0)</f>
        <v>0</v>
      </c>
      <c r="AG129" s="36">
        <f>VLOOKUP($B129,'[1]TK KHOILUONG'!$B:$AH,32,0)</f>
        <v>1.2</v>
      </c>
      <c r="AH129" s="64">
        <f t="shared" si="1"/>
        <v>26.35</v>
      </c>
    </row>
    <row r="130" spans="1:34" hidden="1">
      <c r="A130" s="56">
        <f>IF(D130="","",SUBTOTAL(3,$D$4:$D130))</f>
        <v>29</v>
      </c>
      <c r="B130" s="83" t="s">
        <v>412</v>
      </c>
      <c r="C130" s="84" t="s">
        <v>136</v>
      </c>
      <c r="D130" s="85" t="s">
        <v>137</v>
      </c>
      <c r="E130" s="8">
        <f>VLOOKUP($B130,'[1]TK KHOILUONG'!$B:$AH,4,0)</f>
        <v>0</v>
      </c>
      <c r="F130" s="8">
        <f>VLOOKUP($B130,'[1]TK KHOILUONG'!$B:$AH,5,0)</f>
        <v>0</v>
      </c>
      <c r="G130" s="8">
        <f>VLOOKUP($B130,'[1]TK KHOILUONG'!$B:$AH,6,0)</f>
        <v>0</v>
      </c>
      <c r="H130" s="8">
        <f>VLOOKUP($B130,'[1]TK KHOILUONG'!$B:$AH,7,0)</f>
        <v>0</v>
      </c>
      <c r="I130" s="36">
        <f>VLOOKUP($B130,'[1]TK KHOILUONG'!$B:$AH,8,0)</f>
        <v>0</v>
      </c>
      <c r="J130" s="8">
        <f>VLOOKUP($B130,'[1]TK KHOILUONG'!$B:$AH,9,0)</f>
        <v>0</v>
      </c>
      <c r="K130" s="8">
        <f>VLOOKUP($B130,'[1]TK KHOILUONG'!$B:$AH,10,0)</f>
        <v>0</v>
      </c>
      <c r="L130" s="8">
        <f>VLOOKUP($B130,'[1]TK KHOILUONG'!$B:$AH,11,0)</f>
        <v>0</v>
      </c>
      <c r="M130" s="8">
        <f>VLOOKUP($B130,'[1]TK KHOILUONG'!$B:$AH,12,0)</f>
        <v>0</v>
      </c>
      <c r="N130" s="36">
        <f>VLOOKUP($B130,'[1]TK KHOILUONG'!$B:$AH,13,0)</f>
        <v>0</v>
      </c>
      <c r="O130" s="8">
        <f>VLOOKUP($B130,'[1]TK KHOILUONG'!$B:$AH,14,0)</f>
        <v>0</v>
      </c>
      <c r="P130" s="8">
        <f>VLOOKUP($B130,'[1]TK KHOILUONG'!$B:$AH,15,0)</f>
        <v>0</v>
      </c>
      <c r="Q130" s="8">
        <f>VLOOKUP($B130,'[1]TK KHOILUONG'!$B:$AH,16,0)</f>
        <v>0</v>
      </c>
      <c r="R130" s="36">
        <f>VLOOKUP($B130,'[1]TK KHOILUONG'!$B:$AH,17,0)</f>
        <v>0</v>
      </c>
      <c r="S130" s="8">
        <f>VLOOKUP($B130,'[1]TK KHOILUONG'!$B:$AH,18,0)</f>
        <v>0</v>
      </c>
      <c r="T130" s="8">
        <f>VLOOKUP($B130,'[1]TK KHOILUONG'!$B:$AH,19,0)</f>
        <v>0</v>
      </c>
      <c r="U130" s="8">
        <f>VLOOKUP($B130,'[1]TK KHOILUONG'!$B:$AH,20,0)</f>
        <v>0</v>
      </c>
      <c r="V130" s="36">
        <f>VLOOKUP($B130,'[1]TK KHOILUONG'!$B:$AH,21,0)</f>
        <v>0</v>
      </c>
      <c r="W130" s="8">
        <f>VLOOKUP($B130,'[1]TK KHOILUONG'!$B:$AH,22,0)</f>
        <v>0</v>
      </c>
      <c r="X130" s="8">
        <f>VLOOKUP($B130,'[1]TK KHOILUONG'!$B:$AH,23,0)</f>
        <v>0</v>
      </c>
      <c r="Y130" s="36">
        <f>VLOOKUP($B130,'[1]TK KHOILUONG'!$B:$AH,24,0)</f>
        <v>0</v>
      </c>
      <c r="Z130" s="8">
        <f>VLOOKUP($B130,'[1]TK KHOILUONG'!$B:$AH,25,0)</f>
        <v>0</v>
      </c>
      <c r="AA130" s="8">
        <f>VLOOKUP($B130,'[1]TK KHOILUONG'!$B:$AH,26,0)</f>
        <v>0</v>
      </c>
      <c r="AB130" s="36">
        <f>VLOOKUP($B130,'[1]TK KHOILUONG'!$B:$AH,27,0)</f>
        <v>0</v>
      </c>
      <c r="AC130" s="8">
        <f>VLOOKUP($B130,'[1]TK KHOILUONG'!$B:$AH,28,0)</f>
        <v>0</v>
      </c>
      <c r="AD130" s="8">
        <f>VLOOKUP($B130,'[1]TK KHOILUONG'!$B:$AH,29,0)</f>
        <v>0</v>
      </c>
      <c r="AE130" s="36">
        <f>VLOOKUP($B130,'[1]TK KHOILUONG'!$B:$AH,30,0)</f>
        <v>0</v>
      </c>
      <c r="AF130" s="36">
        <f>VLOOKUP($B130,'[1]TK KHOILUONG'!$B:$AH,31,0)</f>
        <v>0</v>
      </c>
      <c r="AG130" s="36">
        <f>VLOOKUP($B130,'[1]TK KHOILUONG'!$B:$AH,32,0)</f>
        <v>0</v>
      </c>
      <c r="AH130" s="64">
        <f t="shared" si="1"/>
        <v>0</v>
      </c>
    </row>
    <row r="131" spans="1:34" hidden="1">
      <c r="A131" s="56">
        <f>IF(D131="","",SUBTOTAL(3,$D$4:$D131))</f>
        <v>29</v>
      </c>
      <c r="B131" s="83" t="s">
        <v>406</v>
      </c>
      <c r="C131" s="84" t="s">
        <v>136</v>
      </c>
      <c r="D131" s="85" t="s">
        <v>157</v>
      </c>
      <c r="E131" s="8">
        <f>VLOOKUP($B131,'[1]TK KHOILUONG'!$B:$AH,4,0)</f>
        <v>4</v>
      </c>
      <c r="F131" s="8">
        <f>VLOOKUP($B131,'[1]TK KHOILUONG'!$B:$AH,5,0)</f>
        <v>0</v>
      </c>
      <c r="G131" s="8">
        <f>VLOOKUP($B131,'[1]TK KHOILUONG'!$B:$AH,6,0)</f>
        <v>0</v>
      </c>
      <c r="H131" s="8">
        <f>VLOOKUP($B131,'[1]TK KHOILUONG'!$B:$AH,7,0)</f>
        <v>0</v>
      </c>
      <c r="I131" s="36">
        <f>VLOOKUP($B131,'[1]TK KHOILUONG'!$B:$AH,8,0)</f>
        <v>4</v>
      </c>
      <c r="J131" s="8">
        <f>VLOOKUP($B131,'[1]TK KHOILUONG'!$B:$AH,9,0)</f>
        <v>15.999999999999996</v>
      </c>
      <c r="K131" s="8">
        <f>VLOOKUP($B131,'[1]TK KHOILUONG'!$B:$AH,10,0)</f>
        <v>9.1999999999999993</v>
      </c>
      <c r="L131" s="8">
        <f>VLOOKUP($B131,'[1]TK KHOILUONG'!$B:$AH,11,0)</f>
        <v>0</v>
      </c>
      <c r="M131" s="8">
        <f>VLOOKUP($B131,'[1]TK KHOILUONG'!$B:$AH,12,0)</f>
        <v>0</v>
      </c>
      <c r="N131" s="36">
        <f>VLOOKUP($B131,'[1]TK KHOILUONG'!$B:$AH,13,0)</f>
        <v>25.199999999999996</v>
      </c>
      <c r="O131" s="8">
        <f>VLOOKUP($B131,'[1]TK KHOILUONG'!$B:$AH,14,0)</f>
        <v>144</v>
      </c>
      <c r="P131" s="8">
        <f>VLOOKUP($B131,'[1]TK KHOILUONG'!$B:$AH,15,0)</f>
        <v>171</v>
      </c>
      <c r="Q131" s="8">
        <f>VLOOKUP($B131,'[1]TK KHOILUONG'!$B:$AH,16,0)</f>
        <v>109</v>
      </c>
      <c r="R131" s="36">
        <f>VLOOKUP($B131,'[1]TK KHOILUONG'!$B:$AH,17,0)</f>
        <v>10.3</v>
      </c>
      <c r="S131" s="8">
        <f>VLOOKUP($B131,'[1]TK KHOILUONG'!$B:$AH,18,0)</f>
        <v>0</v>
      </c>
      <c r="T131" s="8">
        <f>VLOOKUP($B131,'[1]TK KHOILUONG'!$B:$AH,19,0)</f>
        <v>0</v>
      </c>
      <c r="U131" s="8">
        <f>VLOOKUP($B131,'[1]TK KHOILUONG'!$B:$AH,20,0)</f>
        <v>0</v>
      </c>
      <c r="V131" s="36">
        <f>VLOOKUP($B131,'[1]TK KHOILUONG'!$B:$AH,21,0)</f>
        <v>0</v>
      </c>
      <c r="W131" s="8">
        <f>VLOOKUP($B131,'[1]TK KHOILUONG'!$B:$AH,22,0)</f>
        <v>0</v>
      </c>
      <c r="X131" s="8">
        <f>VLOOKUP($B131,'[1]TK KHOILUONG'!$B:$AH,23,0)</f>
        <v>0</v>
      </c>
      <c r="Y131" s="36">
        <f>VLOOKUP($B131,'[1]TK KHOILUONG'!$B:$AH,24,0)</f>
        <v>0</v>
      </c>
      <c r="Z131" s="8">
        <f>VLOOKUP($B131,'[1]TK KHOILUONG'!$B:$AH,25,0)</f>
        <v>0</v>
      </c>
      <c r="AA131" s="8">
        <f>VLOOKUP($B131,'[1]TK KHOILUONG'!$B:$AH,26,0)</f>
        <v>0</v>
      </c>
      <c r="AB131" s="36">
        <f>VLOOKUP($B131,'[1]TK KHOILUONG'!$B:$AH,27,0)</f>
        <v>0</v>
      </c>
      <c r="AC131" s="8">
        <f>VLOOKUP($B131,'[1]TK KHOILUONG'!$B:$AH,28,0)</f>
        <v>0</v>
      </c>
      <c r="AD131" s="8">
        <f>VLOOKUP($B131,'[1]TK KHOILUONG'!$B:$AH,29,0)</f>
        <v>0</v>
      </c>
      <c r="AE131" s="36">
        <f>VLOOKUP($B131,'[1]TK KHOILUONG'!$B:$AH,30,0)</f>
        <v>0</v>
      </c>
      <c r="AF131" s="36">
        <f>VLOOKUP($B131,'[1]TK KHOILUONG'!$B:$AH,31,0)</f>
        <v>0</v>
      </c>
      <c r="AG131" s="36">
        <f>VLOOKUP($B131,'[1]TK KHOILUONG'!$B:$AH,32,0)</f>
        <v>0</v>
      </c>
      <c r="AH131" s="64">
        <f t="shared" si="1"/>
        <v>39.5</v>
      </c>
    </row>
    <row r="132" spans="1:34" hidden="1">
      <c r="A132" s="56">
        <f>IF(D132="","",SUBTOTAL(3,$D$4:$D132))</f>
        <v>29</v>
      </c>
      <c r="B132" s="83" t="s">
        <v>407</v>
      </c>
      <c r="C132" s="84" t="s">
        <v>136</v>
      </c>
      <c r="D132" s="85" t="s">
        <v>158</v>
      </c>
      <c r="E132" s="8">
        <f>VLOOKUP($B132,'[1]TK KHOILUONG'!$B:$AH,4,0)</f>
        <v>4</v>
      </c>
      <c r="F132" s="8">
        <f>VLOOKUP($B132,'[1]TK KHOILUONG'!$B:$AH,5,0)</f>
        <v>0</v>
      </c>
      <c r="G132" s="8">
        <f>VLOOKUP($B132,'[1]TK KHOILUONG'!$B:$AH,6,0)</f>
        <v>0</v>
      </c>
      <c r="H132" s="8">
        <f>VLOOKUP($B132,'[1]TK KHOILUONG'!$B:$AH,7,0)</f>
        <v>0</v>
      </c>
      <c r="I132" s="36">
        <f>VLOOKUP($B132,'[1]TK KHOILUONG'!$B:$AH,8,0)</f>
        <v>4</v>
      </c>
      <c r="J132" s="8">
        <f>VLOOKUP($B132,'[1]TK KHOILUONG'!$B:$AH,9,0)</f>
        <v>6</v>
      </c>
      <c r="K132" s="8">
        <f>VLOOKUP($B132,'[1]TK KHOILUONG'!$B:$AH,10,0)</f>
        <v>18</v>
      </c>
      <c r="L132" s="8">
        <f>VLOOKUP($B132,'[1]TK KHOILUONG'!$B:$AH,11,0)</f>
        <v>0</v>
      </c>
      <c r="M132" s="8">
        <f>VLOOKUP($B132,'[1]TK KHOILUONG'!$B:$AH,12,0)</f>
        <v>0</v>
      </c>
      <c r="N132" s="36">
        <f>VLOOKUP($B132,'[1]TK KHOILUONG'!$B:$AH,13,0)</f>
        <v>24</v>
      </c>
      <c r="O132" s="8">
        <f>VLOOKUP($B132,'[1]TK KHOILUONG'!$B:$AH,14,0)</f>
        <v>153</v>
      </c>
      <c r="P132" s="8">
        <f>VLOOKUP($B132,'[1]TK KHOILUONG'!$B:$AH,15,0)</f>
        <v>157</v>
      </c>
      <c r="Q132" s="8">
        <f>VLOOKUP($B132,'[1]TK KHOILUONG'!$B:$AH,16,0)</f>
        <v>141</v>
      </c>
      <c r="R132" s="36">
        <f>VLOOKUP($B132,'[1]TK KHOILUONG'!$B:$AH,17,0)</f>
        <v>8.4499999999999993</v>
      </c>
      <c r="S132" s="8">
        <f>VLOOKUP($B132,'[1]TK KHOILUONG'!$B:$AH,18,0)</f>
        <v>0</v>
      </c>
      <c r="T132" s="8">
        <f>VLOOKUP($B132,'[1]TK KHOILUONG'!$B:$AH,19,0)</f>
        <v>0</v>
      </c>
      <c r="U132" s="8">
        <f>VLOOKUP($B132,'[1]TK KHOILUONG'!$B:$AH,20,0)</f>
        <v>0</v>
      </c>
      <c r="V132" s="36">
        <f>VLOOKUP($B132,'[1]TK KHOILUONG'!$B:$AH,21,0)</f>
        <v>0</v>
      </c>
      <c r="W132" s="8">
        <f>VLOOKUP($B132,'[1]TK KHOILUONG'!$B:$AH,22,0)</f>
        <v>0</v>
      </c>
      <c r="X132" s="8">
        <f>VLOOKUP($B132,'[1]TK KHOILUONG'!$B:$AH,23,0)</f>
        <v>0</v>
      </c>
      <c r="Y132" s="36">
        <f>VLOOKUP($B132,'[1]TK KHOILUONG'!$B:$AH,24,0)</f>
        <v>0</v>
      </c>
      <c r="Z132" s="8">
        <f>VLOOKUP($B132,'[1]TK KHOILUONG'!$B:$AH,25,0)</f>
        <v>0</v>
      </c>
      <c r="AA132" s="8">
        <f>VLOOKUP($B132,'[1]TK KHOILUONG'!$B:$AH,26,0)</f>
        <v>0</v>
      </c>
      <c r="AB132" s="36">
        <f>VLOOKUP($B132,'[1]TK KHOILUONG'!$B:$AH,27,0)</f>
        <v>0</v>
      </c>
      <c r="AC132" s="8">
        <f>VLOOKUP($B132,'[1]TK KHOILUONG'!$B:$AH,28,0)</f>
        <v>0</v>
      </c>
      <c r="AD132" s="8">
        <f>VLOOKUP($B132,'[1]TK KHOILUONG'!$B:$AH,29,0)</f>
        <v>0</v>
      </c>
      <c r="AE132" s="36">
        <f>VLOOKUP($B132,'[1]TK KHOILUONG'!$B:$AH,30,0)</f>
        <v>0</v>
      </c>
      <c r="AF132" s="36">
        <f>VLOOKUP($B132,'[1]TK KHOILUONG'!$B:$AH,31,0)</f>
        <v>1.2</v>
      </c>
      <c r="AG132" s="36">
        <f>VLOOKUP($B132,'[1]TK KHOILUONG'!$B:$AH,32,0)</f>
        <v>0</v>
      </c>
      <c r="AH132" s="64">
        <f t="shared" si="1"/>
        <v>37.65</v>
      </c>
    </row>
    <row r="133" spans="1:34" hidden="1">
      <c r="A133" s="56">
        <f>IF(D133="","",SUBTOTAL(3,$D$4:$D133))</f>
        <v>29</v>
      </c>
      <c r="B133" s="83" t="s">
        <v>408</v>
      </c>
      <c r="C133" s="84" t="s">
        <v>136</v>
      </c>
      <c r="D133" s="85" t="s">
        <v>164</v>
      </c>
      <c r="E133" s="8">
        <f>VLOOKUP($B133,'[1]TK KHOILUONG'!$B:$AH,4,0)</f>
        <v>1</v>
      </c>
      <c r="F133" s="8">
        <f>VLOOKUP($B133,'[1]TK KHOILUONG'!$B:$AH,5,0)</f>
        <v>0</v>
      </c>
      <c r="G133" s="8">
        <f>VLOOKUP($B133,'[1]TK KHOILUONG'!$B:$AH,6,0)</f>
        <v>0</v>
      </c>
      <c r="H133" s="8">
        <f>VLOOKUP($B133,'[1]TK KHOILUONG'!$B:$AH,7,0)</f>
        <v>0</v>
      </c>
      <c r="I133" s="36">
        <f>VLOOKUP($B133,'[1]TK KHOILUONG'!$B:$AH,8,0)</f>
        <v>1</v>
      </c>
      <c r="J133" s="8">
        <f>VLOOKUP($B133,'[1]TK KHOILUONG'!$B:$AH,9,0)</f>
        <v>16.799999999999997</v>
      </c>
      <c r="K133" s="8">
        <f>VLOOKUP($B133,'[1]TK KHOILUONG'!$B:$AH,10,0)</f>
        <v>3.5999999999999996</v>
      </c>
      <c r="L133" s="8">
        <f>VLOOKUP($B133,'[1]TK KHOILUONG'!$B:$AH,11,0)</f>
        <v>0</v>
      </c>
      <c r="M133" s="8">
        <f>VLOOKUP($B133,'[1]TK KHOILUONG'!$B:$AH,12,0)</f>
        <v>0</v>
      </c>
      <c r="N133" s="36">
        <f>VLOOKUP($B133,'[1]TK KHOILUONG'!$B:$AH,13,0)</f>
        <v>20.399999999999999</v>
      </c>
      <c r="O133" s="8">
        <f>VLOOKUP($B133,'[1]TK KHOILUONG'!$B:$AH,14,0)</f>
        <v>152</v>
      </c>
      <c r="P133" s="8">
        <f>VLOOKUP($B133,'[1]TK KHOILUONG'!$B:$AH,15,0)</f>
        <v>342</v>
      </c>
      <c r="Q133" s="8">
        <f>VLOOKUP($B133,'[1]TK KHOILUONG'!$B:$AH,16,0)</f>
        <v>138</v>
      </c>
      <c r="R133" s="36">
        <f>VLOOKUP($B133,'[1]TK KHOILUONG'!$B:$AH,17,0)</f>
        <v>17.8</v>
      </c>
      <c r="S133" s="8">
        <f>VLOOKUP($B133,'[1]TK KHOILUONG'!$B:$AH,18,0)</f>
        <v>0</v>
      </c>
      <c r="T133" s="8">
        <f>VLOOKUP($B133,'[1]TK KHOILUONG'!$B:$AH,19,0)</f>
        <v>0</v>
      </c>
      <c r="U133" s="8">
        <f>VLOOKUP($B133,'[1]TK KHOILUONG'!$B:$AH,20,0)</f>
        <v>0</v>
      </c>
      <c r="V133" s="36">
        <f>VLOOKUP($B133,'[1]TK KHOILUONG'!$B:$AH,21,0)</f>
        <v>0</v>
      </c>
      <c r="W133" s="8">
        <f>VLOOKUP($B133,'[1]TK KHOILUONG'!$B:$AH,22,0)</f>
        <v>0</v>
      </c>
      <c r="X133" s="8">
        <f>VLOOKUP($B133,'[1]TK KHOILUONG'!$B:$AH,23,0)</f>
        <v>0</v>
      </c>
      <c r="Y133" s="36">
        <f>VLOOKUP($B133,'[1]TK KHOILUONG'!$B:$AH,24,0)</f>
        <v>0</v>
      </c>
      <c r="Z133" s="8">
        <f>VLOOKUP($B133,'[1]TK KHOILUONG'!$B:$AH,25,0)</f>
        <v>0</v>
      </c>
      <c r="AA133" s="8">
        <f>VLOOKUP($B133,'[1]TK KHOILUONG'!$B:$AH,26,0)</f>
        <v>0</v>
      </c>
      <c r="AB133" s="36">
        <f>VLOOKUP($B133,'[1]TK KHOILUONG'!$B:$AH,27,0)</f>
        <v>0</v>
      </c>
      <c r="AC133" s="8">
        <f>VLOOKUP($B133,'[1]TK KHOILUONG'!$B:$AH,28,0)</f>
        <v>0</v>
      </c>
      <c r="AD133" s="8">
        <f>VLOOKUP($B133,'[1]TK KHOILUONG'!$B:$AH,29,0)</f>
        <v>0</v>
      </c>
      <c r="AE133" s="36">
        <f>VLOOKUP($B133,'[1]TK KHOILUONG'!$B:$AH,30,0)</f>
        <v>0</v>
      </c>
      <c r="AF133" s="36">
        <f>VLOOKUP($B133,'[1]TK KHOILUONG'!$B:$AH,31,0)</f>
        <v>0</v>
      </c>
      <c r="AG133" s="36">
        <f>VLOOKUP($B133,'[1]TK KHOILUONG'!$B:$AH,32,0)</f>
        <v>2.4</v>
      </c>
      <c r="AH133" s="64">
        <f t="shared" ref="AH133:AH196" si="2">IF(D133="","",ROUND(I133+N133+R133+V133+Y133+AB133+AE133+SUM(AF133:AG133),2))</f>
        <v>41.6</v>
      </c>
    </row>
    <row r="134" spans="1:34" hidden="1">
      <c r="A134" s="56">
        <f>IF(D134="","",SUBTOTAL(3,$D$4:$D134))</f>
        <v>29</v>
      </c>
      <c r="B134" s="83" t="s">
        <v>415</v>
      </c>
      <c r="C134" s="84" t="s">
        <v>136</v>
      </c>
      <c r="D134" s="85" t="s">
        <v>168</v>
      </c>
      <c r="E134" s="8">
        <f>VLOOKUP($B134,'[1]TK KHOILUONG'!$B:$AH,4,0)</f>
        <v>0</v>
      </c>
      <c r="F134" s="8">
        <f>VLOOKUP($B134,'[1]TK KHOILUONG'!$B:$AH,5,0)</f>
        <v>0</v>
      </c>
      <c r="G134" s="8">
        <f>VLOOKUP($B134,'[1]TK KHOILUONG'!$B:$AH,6,0)</f>
        <v>0</v>
      </c>
      <c r="H134" s="8">
        <f>VLOOKUP($B134,'[1]TK KHOILUONG'!$B:$AH,7,0)</f>
        <v>0</v>
      </c>
      <c r="I134" s="36">
        <f>VLOOKUP($B134,'[1]TK KHOILUONG'!$B:$AH,8,0)</f>
        <v>0</v>
      </c>
      <c r="J134" s="8">
        <f>VLOOKUP($B134,'[1]TK KHOILUONG'!$B:$AH,9,0)</f>
        <v>0</v>
      </c>
      <c r="K134" s="8">
        <f>VLOOKUP($B134,'[1]TK KHOILUONG'!$B:$AH,10,0)</f>
        <v>0</v>
      </c>
      <c r="L134" s="8">
        <f>VLOOKUP($B134,'[1]TK KHOILUONG'!$B:$AH,11,0)</f>
        <v>0</v>
      </c>
      <c r="M134" s="8">
        <f>VLOOKUP($B134,'[1]TK KHOILUONG'!$B:$AH,12,0)</f>
        <v>0</v>
      </c>
      <c r="N134" s="36">
        <f>VLOOKUP($B134,'[1]TK KHOILUONG'!$B:$AH,13,0)</f>
        <v>0</v>
      </c>
      <c r="O134" s="8">
        <f>VLOOKUP($B134,'[1]TK KHOILUONG'!$B:$AH,14,0)</f>
        <v>0</v>
      </c>
      <c r="P134" s="8">
        <f>VLOOKUP($B134,'[1]TK KHOILUONG'!$B:$AH,15,0)</f>
        <v>0</v>
      </c>
      <c r="Q134" s="8">
        <f>VLOOKUP($B134,'[1]TK KHOILUONG'!$B:$AH,16,0)</f>
        <v>0</v>
      </c>
      <c r="R134" s="36">
        <f>VLOOKUP($B134,'[1]TK KHOILUONG'!$B:$AH,17,0)</f>
        <v>0</v>
      </c>
      <c r="S134" s="8">
        <f>VLOOKUP($B134,'[1]TK KHOILUONG'!$B:$AH,18,0)</f>
        <v>0</v>
      </c>
      <c r="T134" s="8">
        <f>VLOOKUP($B134,'[1]TK KHOILUONG'!$B:$AH,19,0)</f>
        <v>0</v>
      </c>
      <c r="U134" s="8">
        <f>VLOOKUP($B134,'[1]TK KHOILUONG'!$B:$AH,20,0)</f>
        <v>0</v>
      </c>
      <c r="V134" s="36">
        <f>VLOOKUP($B134,'[1]TK KHOILUONG'!$B:$AH,21,0)</f>
        <v>0</v>
      </c>
      <c r="W134" s="8">
        <f>VLOOKUP($B134,'[1]TK KHOILUONG'!$B:$AH,22,0)</f>
        <v>0</v>
      </c>
      <c r="X134" s="8">
        <f>VLOOKUP($B134,'[1]TK KHOILUONG'!$B:$AH,23,0)</f>
        <v>0</v>
      </c>
      <c r="Y134" s="36">
        <f>VLOOKUP($B134,'[1]TK KHOILUONG'!$B:$AH,24,0)</f>
        <v>0</v>
      </c>
      <c r="Z134" s="8">
        <f>VLOOKUP($B134,'[1]TK KHOILUONG'!$B:$AH,25,0)</f>
        <v>0</v>
      </c>
      <c r="AA134" s="8">
        <f>VLOOKUP($B134,'[1]TK KHOILUONG'!$B:$AH,26,0)</f>
        <v>0</v>
      </c>
      <c r="AB134" s="36">
        <f>VLOOKUP($B134,'[1]TK KHOILUONG'!$B:$AH,27,0)</f>
        <v>0</v>
      </c>
      <c r="AC134" s="8">
        <f>VLOOKUP($B134,'[1]TK KHOILUONG'!$B:$AH,28,0)</f>
        <v>0</v>
      </c>
      <c r="AD134" s="8">
        <f>VLOOKUP($B134,'[1]TK KHOILUONG'!$B:$AH,29,0)</f>
        <v>0</v>
      </c>
      <c r="AE134" s="36">
        <f>VLOOKUP($B134,'[1]TK KHOILUONG'!$B:$AH,30,0)</f>
        <v>0</v>
      </c>
      <c r="AF134" s="36">
        <f>VLOOKUP($B134,'[1]TK KHOILUONG'!$B:$AH,31,0)</f>
        <v>0</v>
      </c>
      <c r="AG134" s="36">
        <f>VLOOKUP($B134,'[1]TK KHOILUONG'!$B:$AH,32,0)</f>
        <v>0</v>
      </c>
      <c r="AH134" s="64">
        <f t="shared" si="2"/>
        <v>0</v>
      </c>
    </row>
    <row r="135" spans="1:34" hidden="1">
      <c r="A135" s="56">
        <f>IF(D135="","",SUBTOTAL(3,$D$4:$D135))</f>
        <v>29</v>
      </c>
      <c r="B135" s="83" t="s">
        <v>409</v>
      </c>
      <c r="C135" s="84" t="s">
        <v>136</v>
      </c>
      <c r="D135" s="85" t="s">
        <v>145</v>
      </c>
      <c r="E135" s="8">
        <f>VLOOKUP($B135,'[1]TK KHOILUONG'!$B:$AH,4,0)</f>
        <v>2</v>
      </c>
      <c r="F135" s="8">
        <f>VLOOKUP($B135,'[1]TK KHOILUONG'!$B:$AH,5,0)</f>
        <v>0</v>
      </c>
      <c r="G135" s="8">
        <f>VLOOKUP($B135,'[1]TK KHOILUONG'!$B:$AH,6,0)</f>
        <v>0</v>
      </c>
      <c r="H135" s="8">
        <f>VLOOKUP($B135,'[1]TK KHOILUONG'!$B:$AH,7,0)</f>
        <v>0</v>
      </c>
      <c r="I135" s="36">
        <f>VLOOKUP($B135,'[1]TK KHOILUONG'!$B:$AH,8,0)</f>
        <v>2</v>
      </c>
      <c r="J135" s="8">
        <f>VLOOKUP($B135,'[1]TK KHOILUONG'!$B:$AH,9,0)</f>
        <v>10.4</v>
      </c>
      <c r="K135" s="8">
        <f>VLOOKUP($B135,'[1]TK KHOILUONG'!$B:$AH,10,0)</f>
        <v>2.4</v>
      </c>
      <c r="L135" s="8">
        <f>VLOOKUP($B135,'[1]TK KHOILUONG'!$B:$AH,11,0)</f>
        <v>0</v>
      </c>
      <c r="M135" s="8">
        <f>VLOOKUP($B135,'[1]TK KHOILUONG'!$B:$AH,12,0)</f>
        <v>0</v>
      </c>
      <c r="N135" s="36">
        <f>VLOOKUP($B135,'[1]TK KHOILUONG'!$B:$AH,13,0)</f>
        <v>12.8</v>
      </c>
      <c r="O135" s="8">
        <f>VLOOKUP($B135,'[1]TK KHOILUONG'!$B:$AH,14,0)</f>
        <v>52</v>
      </c>
      <c r="P135" s="8">
        <f>VLOOKUP($B135,'[1]TK KHOILUONG'!$B:$AH,15,0)</f>
        <v>141</v>
      </c>
      <c r="Q135" s="8">
        <f>VLOOKUP($B135,'[1]TK KHOILUONG'!$B:$AH,16,0)</f>
        <v>52</v>
      </c>
      <c r="R135" s="36">
        <f>VLOOKUP($B135,'[1]TK KHOILUONG'!$B:$AH,17,0)</f>
        <v>7.05</v>
      </c>
      <c r="S135" s="8">
        <f>VLOOKUP($B135,'[1]TK KHOILUONG'!$B:$AH,18,0)</f>
        <v>53</v>
      </c>
      <c r="T135" s="8">
        <f>VLOOKUP($B135,'[1]TK KHOILUONG'!$B:$AH,19,0)</f>
        <v>140</v>
      </c>
      <c r="U135" s="8">
        <f>VLOOKUP($B135,'[1]TK KHOILUONG'!$B:$AH,20,0)</f>
        <v>53</v>
      </c>
      <c r="V135" s="36">
        <f>VLOOKUP($B135,'[1]TK KHOILUONG'!$B:$AH,21,0)</f>
        <v>14</v>
      </c>
      <c r="W135" s="8">
        <f>VLOOKUP($B135,'[1]TK KHOILUONG'!$B:$AH,22,0)</f>
        <v>0</v>
      </c>
      <c r="X135" s="8">
        <f>VLOOKUP($B135,'[1]TK KHOILUONG'!$B:$AH,23,0)</f>
        <v>0</v>
      </c>
      <c r="Y135" s="36">
        <f>VLOOKUP($B135,'[1]TK KHOILUONG'!$B:$AH,24,0)</f>
        <v>0</v>
      </c>
      <c r="Z135" s="8">
        <f>VLOOKUP($B135,'[1]TK KHOILUONG'!$B:$AH,25,0)</f>
        <v>0</v>
      </c>
      <c r="AA135" s="8">
        <f>VLOOKUP($B135,'[1]TK KHOILUONG'!$B:$AH,26,0)</f>
        <v>0</v>
      </c>
      <c r="AB135" s="36">
        <f>VLOOKUP($B135,'[1]TK KHOILUONG'!$B:$AH,27,0)</f>
        <v>0</v>
      </c>
      <c r="AC135" s="8">
        <f>VLOOKUP($B135,'[1]TK KHOILUONG'!$B:$AH,28,0)</f>
        <v>0</v>
      </c>
      <c r="AD135" s="8">
        <f>VLOOKUP($B135,'[1]TK KHOILUONG'!$B:$AH,29,0)</f>
        <v>0</v>
      </c>
      <c r="AE135" s="36">
        <f>VLOOKUP($B135,'[1]TK KHOILUONG'!$B:$AH,30,0)</f>
        <v>0</v>
      </c>
      <c r="AF135" s="36">
        <f>VLOOKUP($B135,'[1]TK KHOILUONG'!$B:$AH,31,0)</f>
        <v>0</v>
      </c>
      <c r="AG135" s="36">
        <f>VLOOKUP($B135,'[1]TK KHOILUONG'!$B:$AH,32,0)</f>
        <v>0</v>
      </c>
      <c r="AH135" s="64">
        <f t="shared" si="2"/>
        <v>35.85</v>
      </c>
    </row>
    <row r="136" spans="1:34" hidden="1">
      <c r="A136" s="56">
        <f>IF(D136="","",SUBTOTAL(3,$D$4:$D136))</f>
        <v>29</v>
      </c>
      <c r="B136" s="83" t="s">
        <v>418</v>
      </c>
      <c r="C136" s="84" t="s">
        <v>136</v>
      </c>
      <c r="D136" s="85" t="s">
        <v>155</v>
      </c>
      <c r="E136" s="8">
        <f>VLOOKUP($B136,'[1]TK KHOILUONG'!$B:$AH,4,0)</f>
        <v>7</v>
      </c>
      <c r="F136" s="8">
        <f>VLOOKUP($B136,'[1]TK KHOILUONG'!$B:$AH,5,0)</f>
        <v>0</v>
      </c>
      <c r="G136" s="8">
        <f>VLOOKUP($B136,'[1]TK KHOILUONG'!$B:$AH,6,0)</f>
        <v>0</v>
      </c>
      <c r="H136" s="8">
        <f>VLOOKUP($B136,'[1]TK KHOILUONG'!$B:$AH,7,0)</f>
        <v>0</v>
      </c>
      <c r="I136" s="36">
        <f>VLOOKUP($B136,'[1]TK KHOILUONG'!$B:$AH,8,0)</f>
        <v>7</v>
      </c>
      <c r="J136" s="8">
        <f>VLOOKUP($B136,'[1]TK KHOILUONG'!$B:$AH,9,0)</f>
        <v>6.8</v>
      </c>
      <c r="K136" s="8">
        <f>VLOOKUP($B136,'[1]TK KHOILUONG'!$B:$AH,10,0)</f>
        <v>0</v>
      </c>
      <c r="L136" s="8">
        <f>VLOOKUP($B136,'[1]TK KHOILUONG'!$B:$AH,11,0)</f>
        <v>0</v>
      </c>
      <c r="M136" s="8">
        <f>VLOOKUP($B136,'[1]TK KHOILUONG'!$B:$AH,12,0)</f>
        <v>0</v>
      </c>
      <c r="N136" s="36">
        <f>VLOOKUP($B136,'[1]TK KHOILUONG'!$B:$AH,13,0)</f>
        <v>6.8</v>
      </c>
      <c r="O136" s="8">
        <f>VLOOKUP($B136,'[1]TK KHOILUONG'!$B:$AH,14,0)</f>
        <v>107</v>
      </c>
      <c r="P136" s="8">
        <f>VLOOKUP($B136,'[1]TK KHOILUONG'!$B:$AH,15,0)</f>
        <v>128</v>
      </c>
      <c r="Q136" s="8">
        <f>VLOOKUP($B136,'[1]TK KHOILUONG'!$B:$AH,16,0)</f>
        <v>124</v>
      </c>
      <c r="R136" s="36">
        <f>VLOOKUP($B136,'[1]TK KHOILUONG'!$B:$AH,17,0)</f>
        <v>5.55</v>
      </c>
      <c r="S136" s="8">
        <f>VLOOKUP($B136,'[1]TK KHOILUONG'!$B:$AH,18,0)</f>
        <v>0</v>
      </c>
      <c r="T136" s="8">
        <f>VLOOKUP($B136,'[1]TK KHOILUONG'!$B:$AH,19,0)</f>
        <v>0</v>
      </c>
      <c r="U136" s="8">
        <f>VLOOKUP($B136,'[1]TK KHOILUONG'!$B:$AH,20,0)</f>
        <v>0</v>
      </c>
      <c r="V136" s="36">
        <f>VLOOKUP($B136,'[1]TK KHOILUONG'!$B:$AH,21,0)</f>
        <v>0</v>
      </c>
      <c r="W136" s="8">
        <f>VLOOKUP($B136,'[1]TK KHOILUONG'!$B:$AH,22,0)</f>
        <v>0</v>
      </c>
      <c r="X136" s="8">
        <f>VLOOKUP($B136,'[1]TK KHOILUONG'!$B:$AH,23,0)</f>
        <v>0</v>
      </c>
      <c r="Y136" s="36">
        <f>VLOOKUP($B136,'[1]TK KHOILUONG'!$B:$AH,24,0)</f>
        <v>0</v>
      </c>
      <c r="Z136" s="8">
        <f>VLOOKUP($B136,'[1]TK KHOILUONG'!$B:$AH,25,0)</f>
        <v>0</v>
      </c>
      <c r="AA136" s="8">
        <f>VLOOKUP($B136,'[1]TK KHOILUONG'!$B:$AH,26,0)</f>
        <v>0</v>
      </c>
      <c r="AB136" s="36">
        <f>VLOOKUP($B136,'[1]TK KHOILUONG'!$B:$AH,27,0)</f>
        <v>0</v>
      </c>
      <c r="AC136" s="8">
        <f>VLOOKUP($B136,'[1]TK KHOILUONG'!$B:$AH,28,0)</f>
        <v>0</v>
      </c>
      <c r="AD136" s="8">
        <f>VLOOKUP($B136,'[1]TK KHOILUONG'!$B:$AH,29,0)</f>
        <v>0</v>
      </c>
      <c r="AE136" s="36">
        <f>VLOOKUP($B136,'[1]TK KHOILUONG'!$B:$AH,30,0)</f>
        <v>0</v>
      </c>
      <c r="AF136" s="36">
        <f>VLOOKUP($B136,'[1]TK KHOILUONG'!$B:$AH,31,0)</f>
        <v>0</v>
      </c>
      <c r="AG136" s="36">
        <f>VLOOKUP($B136,'[1]TK KHOILUONG'!$B:$AH,32,0)</f>
        <v>2.4</v>
      </c>
      <c r="AH136" s="64">
        <f t="shared" si="2"/>
        <v>21.75</v>
      </c>
    </row>
    <row r="137" spans="1:34" hidden="1">
      <c r="A137" s="56">
        <f>IF(D137="","",SUBTOTAL(3,$D$4:$D137))</f>
        <v>29</v>
      </c>
      <c r="B137" s="83" t="s">
        <v>417</v>
      </c>
      <c r="C137" s="84" t="s">
        <v>136</v>
      </c>
      <c r="D137" s="85" t="s">
        <v>147</v>
      </c>
      <c r="E137" s="8">
        <f>VLOOKUP($B137,'[1]TK KHOILUONG'!$B:$AH,4,0)</f>
        <v>4</v>
      </c>
      <c r="F137" s="8">
        <f>VLOOKUP($B137,'[1]TK KHOILUONG'!$B:$AH,5,0)</f>
        <v>0</v>
      </c>
      <c r="G137" s="8">
        <f>VLOOKUP($B137,'[1]TK KHOILUONG'!$B:$AH,6,0)</f>
        <v>0</v>
      </c>
      <c r="H137" s="8">
        <f>VLOOKUP($B137,'[1]TK KHOILUONG'!$B:$AH,7,0)</f>
        <v>0</v>
      </c>
      <c r="I137" s="36">
        <f>VLOOKUP($B137,'[1]TK KHOILUONG'!$B:$AH,8,0)</f>
        <v>4</v>
      </c>
      <c r="J137" s="8">
        <f>VLOOKUP($B137,'[1]TK KHOILUONG'!$B:$AH,9,0)</f>
        <v>0</v>
      </c>
      <c r="K137" s="8">
        <f>VLOOKUP($B137,'[1]TK KHOILUONG'!$B:$AH,10,0)</f>
        <v>4.8</v>
      </c>
      <c r="L137" s="8">
        <f>VLOOKUP($B137,'[1]TK KHOILUONG'!$B:$AH,11,0)</f>
        <v>0</v>
      </c>
      <c r="M137" s="8">
        <f>VLOOKUP($B137,'[1]TK KHOILUONG'!$B:$AH,12,0)</f>
        <v>0</v>
      </c>
      <c r="N137" s="36">
        <f>VLOOKUP($B137,'[1]TK KHOILUONG'!$B:$AH,13,0)</f>
        <v>4.8</v>
      </c>
      <c r="O137" s="8">
        <f>VLOOKUP($B137,'[1]TK KHOILUONG'!$B:$AH,14,0)</f>
        <v>206</v>
      </c>
      <c r="P137" s="8">
        <f>VLOOKUP($B137,'[1]TK KHOILUONG'!$B:$AH,15,0)</f>
        <v>160</v>
      </c>
      <c r="Q137" s="8">
        <f>VLOOKUP($B137,'[1]TK KHOILUONG'!$B:$AH,16,0)</f>
        <v>206</v>
      </c>
      <c r="R137" s="36">
        <f>VLOOKUP($B137,'[1]TK KHOILUONG'!$B:$AH,17,0)</f>
        <v>8</v>
      </c>
      <c r="S137" s="8">
        <f>VLOOKUP($B137,'[1]TK KHOILUONG'!$B:$AH,18,0)</f>
        <v>0</v>
      </c>
      <c r="T137" s="8">
        <f>VLOOKUP($B137,'[1]TK KHOILUONG'!$B:$AH,19,0)</f>
        <v>0</v>
      </c>
      <c r="U137" s="8">
        <f>VLOOKUP($B137,'[1]TK KHOILUONG'!$B:$AH,20,0)</f>
        <v>0</v>
      </c>
      <c r="V137" s="36">
        <f>VLOOKUP($B137,'[1]TK KHOILUONG'!$B:$AH,21,0)</f>
        <v>0</v>
      </c>
      <c r="W137" s="8">
        <f>VLOOKUP($B137,'[1]TK KHOILUONG'!$B:$AH,22,0)</f>
        <v>0</v>
      </c>
      <c r="X137" s="8">
        <f>VLOOKUP($B137,'[1]TK KHOILUONG'!$B:$AH,23,0)</f>
        <v>0</v>
      </c>
      <c r="Y137" s="36">
        <f>VLOOKUP($B137,'[1]TK KHOILUONG'!$B:$AH,24,0)</f>
        <v>0</v>
      </c>
      <c r="Z137" s="8">
        <f>VLOOKUP($B137,'[1]TK KHOILUONG'!$B:$AH,25,0)</f>
        <v>0</v>
      </c>
      <c r="AA137" s="8">
        <f>VLOOKUP($B137,'[1]TK KHOILUONG'!$B:$AH,26,0)</f>
        <v>0</v>
      </c>
      <c r="AB137" s="36">
        <f>VLOOKUP($B137,'[1]TK KHOILUONG'!$B:$AH,27,0)</f>
        <v>0</v>
      </c>
      <c r="AC137" s="8">
        <f>VLOOKUP($B137,'[1]TK KHOILUONG'!$B:$AH,28,0)</f>
        <v>0</v>
      </c>
      <c r="AD137" s="8">
        <f>VLOOKUP($B137,'[1]TK KHOILUONG'!$B:$AH,29,0)</f>
        <v>0</v>
      </c>
      <c r="AE137" s="36">
        <f>VLOOKUP($B137,'[1]TK KHOILUONG'!$B:$AH,30,0)</f>
        <v>0</v>
      </c>
      <c r="AF137" s="36">
        <f>VLOOKUP($B137,'[1]TK KHOILUONG'!$B:$AH,31,0)</f>
        <v>3.6</v>
      </c>
      <c r="AG137" s="36">
        <f>VLOOKUP($B137,'[1]TK KHOILUONG'!$B:$AH,32,0)</f>
        <v>6.8</v>
      </c>
      <c r="AH137" s="64">
        <f t="shared" si="2"/>
        <v>27.2</v>
      </c>
    </row>
    <row r="138" spans="1:34" hidden="1">
      <c r="A138" s="56">
        <f>IF(D138="","",SUBTOTAL(3,$D$4:$D138))</f>
        <v>29</v>
      </c>
      <c r="B138" s="83" t="s">
        <v>421</v>
      </c>
      <c r="C138" s="84" t="s">
        <v>136</v>
      </c>
      <c r="D138" s="85" t="s">
        <v>165</v>
      </c>
      <c r="E138" s="8">
        <f>VLOOKUP($B138,'[1]TK KHOILUONG'!$B:$AH,4,0)</f>
        <v>0</v>
      </c>
      <c r="F138" s="8">
        <f>VLOOKUP($B138,'[1]TK KHOILUONG'!$B:$AH,5,0)</f>
        <v>0</v>
      </c>
      <c r="G138" s="8">
        <f>VLOOKUP($B138,'[1]TK KHOILUONG'!$B:$AH,6,0)</f>
        <v>0</v>
      </c>
      <c r="H138" s="8">
        <f>VLOOKUP($B138,'[1]TK KHOILUONG'!$B:$AH,7,0)</f>
        <v>0</v>
      </c>
      <c r="I138" s="36">
        <f>VLOOKUP($B138,'[1]TK KHOILUONG'!$B:$AH,8,0)</f>
        <v>0</v>
      </c>
      <c r="J138" s="8">
        <f>VLOOKUP($B138,'[1]TK KHOILUONG'!$B:$AH,9,0)</f>
        <v>0</v>
      </c>
      <c r="K138" s="8">
        <f>VLOOKUP($B138,'[1]TK KHOILUONG'!$B:$AH,10,0)</f>
        <v>0</v>
      </c>
      <c r="L138" s="8">
        <f>VLOOKUP($B138,'[1]TK KHOILUONG'!$B:$AH,11,0)</f>
        <v>0</v>
      </c>
      <c r="M138" s="8">
        <f>VLOOKUP($B138,'[1]TK KHOILUONG'!$B:$AH,12,0)</f>
        <v>0</v>
      </c>
      <c r="N138" s="36">
        <f>VLOOKUP($B138,'[1]TK KHOILUONG'!$B:$AH,13,0)</f>
        <v>0</v>
      </c>
      <c r="O138" s="8">
        <f>VLOOKUP($B138,'[1]TK KHOILUONG'!$B:$AH,14,0)</f>
        <v>160</v>
      </c>
      <c r="P138" s="8">
        <f>VLOOKUP($B138,'[1]TK KHOILUONG'!$B:$AH,15,0)</f>
        <v>248</v>
      </c>
      <c r="Q138" s="8">
        <f>VLOOKUP($B138,'[1]TK KHOILUONG'!$B:$AH,16,0)</f>
        <v>194</v>
      </c>
      <c r="R138" s="36">
        <f>VLOOKUP($B138,'[1]TK KHOILUONG'!$B:$AH,17,0)</f>
        <v>10.7</v>
      </c>
      <c r="S138" s="8">
        <f>VLOOKUP($B138,'[1]TK KHOILUONG'!$B:$AH,18,0)</f>
        <v>0</v>
      </c>
      <c r="T138" s="8">
        <f>VLOOKUP($B138,'[1]TK KHOILUONG'!$B:$AH,19,0)</f>
        <v>0</v>
      </c>
      <c r="U138" s="8">
        <f>VLOOKUP($B138,'[1]TK KHOILUONG'!$B:$AH,20,0)</f>
        <v>0</v>
      </c>
      <c r="V138" s="36">
        <f>VLOOKUP($B138,'[1]TK KHOILUONG'!$B:$AH,21,0)</f>
        <v>0</v>
      </c>
      <c r="W138" s="8">
        <f>VLOOKUP($B138,'[1]TK KHOILUONG'!$B:$AH,22,0)</f>
        <v>0</v>
      </c>
      <c r="X138" s="8">
        <f>VLOOKUP($B138,'[1]TK KHOILUONG'!$B:$AH,23,0)</f>
        <v>0</v>
      </c>
      <c r="Y138" s="36">
        <f>VLOOKUP($B138,'[1]TK KHOILUONG'!$B:$AH,24,0)</f>
        <v>0</v>
      </c>
      <c r="Z138" s="8">
        <f>VLOOKUP($B138,'[1]TK KHOILUONG'!$B:$AH,25,0)</f>
        <v>0</v>
      </c>
      <c r="AA138" s="8">
        <f>VLOOKUP($B138,'[1]TK KHOILUONG'!$B:$AH,26,0)</f>
        <v>0</v>
      </c>
      <c r="AB138" s="36">
        <f>VLOOKUP($B138,'[1]TK KHOILUONG'!$B:$AH,27,0)</f>
        <v>0</v>
      </c>
      <c r="AC138" s="8">
        <f>VLOOKUP($B138,'[1]TK KHOILUONG'!$B:$AH,28,0)</f>
        <v>0</v>
      </c>
      <c r="AD138" s="8">
        <f>VLOOKUP($B138,'[1]TK KHOILUONG'!$B:$AH,29,0)</f>
        <v>0</v>
      </c>
      <c r="AE138" s="36">
        <f>VLOOKUP($B138,'[1]TK KHOILUONG'!$B:$AH,30,0)</f>
        <v>0</v>
      </c>
      <c r="AF138" s="36">
        <f>VLOOKUP($B138,'[1]TK KHOILUONG'!$B:$AH,31,0)</f>
        <v>0</v>
      </c>
      <c r="AG138" s="36">
        <f>VLOOKUP($B138,'[1]TK KHOILUONG'!$B:$AH,32,0)</f>
        <v>6.4</v>
      </c>
      <c r="AH138" s="64">
        <f t="shared" si="2"/>
        <v>17.100000000000001</v>
      </c>
    </row>
    <row r="139" spans="1:34" hidden="1">
      <c r="A139" s="56">
        <f>IF(D139="","",SUBTOTAL(3,$D$4:$D139))</f>
        <v>29</v>
      </c>
      <c r="B139" s="83" t="s">
        <v>419</v>
      </c>
      <c r="C139" s="84" t="s">
        <v>136</v>
      </c>
      <c r="D139" s="85" t="s">
        <v>142</v>
      </c>
      <c r="E139" s="8">
        <f>VLOOKUP($B139,'[1]TK KHOILUONG'!$B:$AH,4,0)</f>
        <v>8</v>
      </c>
      <c r="F139" s="8">
        <f>VLOOKUP($B139,'[1]TK KHOILUONG'!$B:$AH,5,0)</f>
        <v>0</v>
      </c>
      <c r="G139" s="8">
        <f>VLOOKUP($B139,'[1]TK KHOILUONG'!$B:$AH,6,0)</f>
        <v>0</v>
      </c>
      <c r="H139" s="8">
        <f>VLOOKUP($B139,'[1]TK KHOILUONG'!$B:$AH,7,0)</f>
        <v>0</v>
      </c>
      <c r="I139" s="36">
        <f>VLOOKUP($B139,'[1]TK KHOILUONG'!$B:$AH,8,0)</f>
        <v>8</v>
      </c>
      <c r="J139" s="8">
        <f>VLOOKUP($B139,'[1]TK KHOILUONG'!$B:$AH,9,0)</f>
        <v>1.2</v>
      </c>
      <c r="K139" s="8">
        <f>VLOOKUP($B139,'[1]TK KHOILUONG'!$B:$AH,10,0)</f>
        <v>5.1999999999999993</v>
      </c>
      <c r="L139" s="8">
        <f>VLOOKUP($B139,'[1]TK KHOILUONG'!$B:$AH,11,0)</f>
        <v>0</v>
      </c>
      <c r="M139" s="8">
        <f>VLOOKUP($B139,'[1]TK KHOILUONG'!$B:$AH,12,0)</f>
        <v>0</v>
      </c>
      <c r="N139" s="36">
        <f>VLOOKUP($B139,'[1]TK KHOILUONG'!$B:$AH,13,0)</f>
        <v>6.3999999999999995</v>
      </c>
      <c r="O139" s="8">
        <f>VLOOKUP($B139,'[1]TK KHOILUONG'!$B:$AH,14,0)</f>
        <v>193</v>
      </c>
      <c r="P139" s="8">
        <f>VLOOKUP($B139,'[1]TK KHOILUONG'!$B:$AH,15,0)</f>
        <v>28</v>
      </c>
      <c r="Q139" s="8">
        <f>VLOOKUP($B139,'[1]TK KHOILUONG'!$B:$AH,16,0)</f>
        <v>195</v>
      </c>
      <c r="R139" s="36">
        <f>VLOOKUP($B139,'[1]TK KHOILUONG'!$B:$AH,17,0)</f>
        <v>1.3</v>
      </c>
      <c r="S139" s="8">
        <f>VLOOKUP($B139,'[1]TK KHOILUONG'!$B:$AH,18,0)</f>
        <v>0</v>
      </c>
      <c r="T139" s="8">
        <f>VLOOKUP($B139,'[1]TK KHOILUONG'!$B:$AH,19,0)</f>
        <v>107</v>
      </c>
      <c r="U139" s="8">
        <f>VLOOKUP($B139,'[1]TK KHOILUONG'!$B:$AH,20,0)</f>
        <v>0</v>
      </c>
      <c r="V139" s="36">
        <f>VLOOKUP($B139,'[1]TK KHOILUONG'!$B:$AH,21,0)</f>
        <v>10.7</v>
      </c>
      <c r="W139" s="8">
        <f>VLOOKUP($B139,'[1]TK KHOILUONG'!$B:$AH,22,0)</f>
        <v>0</v>
      </c>
      <c r="X139" s="8">
        <f>VLOOKUP($B139,'[1]TK KHOILUONG'!$B:$AH,23,0)</f>
        <v>0</v>
      </c>
      <c r="Y139" s="36">
        <f>VLOOKUP($B139,'[1]TK KHOILUONG'!$B:$AH,24,0)</f>
        <v>0</v>
      </c>
      <c r="Z139" s="8">
        <f>VLOOKUP($B139,'[1]TK KHOILUONG'!$B:$AH,25,0)</f>
        <v>0</v>
      </c>
      <c r="AA139" s="8">
        <f>VLOOKUP($B139,'[1]TK KHOILUONG'!$B:$AH,26,0)</f>
        <v>0</v>
      </c>
      <c r="AB139" s="36">
        <f>VLOOKUP($B139,'[1]TK KHOILUONG'!$B:$AH,27,0)</f>
        <v>0</v>
      </c>
      <c r="AC139" s="8">
        <f>VLOOKUP($B139,'[1]TK KHOILUONG'!$B:$AH,28,0)</f>
        <v>0</v>
      </c>
      <c r="AD139" s="8">
        <f>VLOOKUP($B139,'[1]TK KHOILUONG'!$B:$AH,29,0)</f>
        <v>0</v>
      </c>
      <c r="AE139" s="36">
        <f>VLOOKUP($B139,'[1]TK KHOILUONG'!$B:$AH,30,0)</f>
        <v>0</v>
      </c>
      <c r="AF139" s="36">
        <f>VLOOKUP($B139,'[1]TK KHOILUONG'!$B:$AH,31,0)</f>
        <v>0</v>
      </c>
      <c r="AG139" s="36">
        <f>VLOOKUP($B139,'[1]TK KHOILUONG'!$B:$AH,32,0)</f>
        <v>12.4</v>
      </c>
      <c r="AH139" s="64">
        <f t="shared" si="2"/>
        <v>38.799999999999997</v>
      </c>
    </row>
    <row r="140" spans="1:34" hidden="1">
      <c r="A140" s="56">
        <f>IF(D140="","",SUBTOTAL(3,$D$4:$D140))</f>
        <v>29</v>
      </c>
      <c r="B140" s="83" t="s">
        <v>410</v>
      </c>
      <c r="C140" s="84" t="s">
        <v>136</v>
      </c>
      <c r="D140" s="85" t="s">
        <v>143</v>
      </c>
      <c r="E140" s="8">
        <f>VLOOKUP($B140,'[1]TK KHOILUONG'!$B:$AH,4,0)</f>
        <v>2</v>
      </c>
      <c r="F140" s="8">
        <f>VLOOKUP($B140,'[1]TK KHOILUONG'!$B:$AH,5,0)</f>
        <v>0</v>
      </c>
      <c r="G140" s="8">
        <f>VLOOKUP($B140,'[1]TK KHOILUONG'!$B:$AH,6,0)</f>
        <v>0</v>
      </c>
      <c r="H140" s="8">
        <f>VLOOKUP($B140,'[1]TK KHOILUONG'!$B:$AH,7,0)</f>
        <v>0</v>
      </c>
      <c r="I140" s="36">
        <f>VLOOKUP($B140,'[1]TK KHOILUONG'!$B:$AH,8,0)</f>
        <v>2</v>
      </c>
      <c r="J140" s="8">
        <f>VLOOKUP($B140,'[1]TK KHOILUONG'!$B:$AH,9,0)</f>
        <v>3.5999999999999996</v>
      </c>
      <c r="K140" s="8">
        <f>VLOOKUP($B140,'[1]TK KHOILUONG'!$B:$AH,10,0)</f>
        <v>2.8</v>
      </c>
      <c r="L140" s="8">
        <f>VLOOKUP($B140,'[1]TK KHOILUONG'!$B:$AH,11,0)</f>
        <v>0</v>
      </c>
      <c r="M140" s="8">
        <f>VLOOKUP($B140,'[1]TK KHOILUONG'!$B:$AH,12,0)</f>
        <v>0</v>
      </c>
      <c r="N140" s="36">
        <f>VLOOKUP($B140,'[1]TK KHOILUONG'!$B:$AH,13,0)</f>
        <v>6.3999999999999995</v>
      </c>
      <c r="O140" s="8">
        <f>VLOOKUP($B140,'[1]TK KHOILUONG'!$B:$AH,14,0)</f>
        <v>96</v>
      </c>
      <c r="P140" s="8">
        <f>VLOOKUP($B140,'[1]TK KHOILUONG'!$B:$AH,15,0)</f>
        <v>99</v>
      </c>
      <c r="Q140" s="8">
        <f>VLOOKUP($B140,'[1]TK KHOILUONG'!$B:$AH,16,0)</f>
        <v>105</v>
      </c>
      <c r="R140" s="36">
        <f>VLOOKUP($B140,'[1]TK KHOILUONG'!$B:$AH,17,0)</f>
        <v>4.5</v>
      </c>
      <c r="S140" s="8">
        <f>VLOOKUP($B140,'[1]TK KHOILUONG'!$B:$AH,18,0)</f>
        <v>0</v>
      </c>
      <c r="T140" s="8">
        <f>VLOOKUP($B140,'[1]TK KHOILUONG'!$B:$AH,19,0)</f>
        <v>0</v>
      </c>
      <c r="U140" s="8">
        <f>VLOOKUP($B140,'[1]TK KHOILUONG'!$B:$AH,20,0)</f>
        <v>0</v>
      </c>
      <c r="V140" s="36">
        <f>VLOOKUP($B140,'[1]TK KHOILUONG'!$B:$AH,21,0)</f>
        <v>0</v>
      </c>
      <c r="W140" s="8">
        <f>VLOOKUP($B140,'[1]TK KHOILUONG'!$B:$AH,22,0)</f>
        <v>0</v>
      </c>
      <c r="X140" s="8">
        <f>VLOOKUP($B140,'[1]TK KHOILUONG'!$B:$AH,23,0)</f>
        <v>0</v>
      </c>
      <c r="Y140" s="36">
        <f>VLOOKUP($B140,'[1]TK KHOILUONG'!$B:$AH,24,0)</f>
        <v>0</v>
      </c>
      <c r="Z140" s="8">
        <f>VLOOKUP($B140,'[1]TK KHOILUONG'!$B:$AH,25,0)</f>
        <v>0</v>
      </c>
      <c r="AA140" s="8">
        <f>VLOOKUP($B140,'[1]TK KHOILUONG'!$B:$AH,26,0)</f>
        <v>0</v>
      </c>
      <c r="AB140" s="36">
        <f>VLOOKUP($B140,'[1]TK KHOILUONG'!$B:$AH,27,0)</f>
        <v>0</v>
      </c>
      <c r="AC140" s="8">
        <f>VLOOKUP($B140,'[1]TK KHOILUONG'!$B:$AH,28,0)</f>
        <v>0</v>
      </c>
      <c r="AD140" s="8">
        <f>VLOOKUP($B140,'[1]TK KHOILUONG'!$B:$AH,29,0)</f>
        <v>0</v>
      </c>
      <c r="AE140" s="36">
        <f>VLOOKUP($B140,'[1]TK KHOILUONG'!$B:$AH,30,0)</f>
        <v>0</v>
      </c>
      <c r="AF140" s="36">
        <f>VLOOKUP($B140,'[1]TK KHOILUONG'!$B:$AH,31,0)</f>
        <v>0</v>
      </c>
      <c r="AG140" s="36">
        <f>VLOOKUP($B140,'[1]TK KHOILUONG'!$B:$AH,32,0)</f>
        <v>0</v>
      </c>
      <c r="AH140" s="64">
        <f t="shared" si="2"/>
        <v>12.9</v>
      </c>
    </row>
    <row r="141" spans="1:34" hidden="1">
      <c r="A141" s="56">
        <f>IF(D141="","",SUBTOTAL(3,$D$4:$D141))</f>
        <v>29</v>
      </c>
      <c r="B141" s="83" t="s">
        <v>411</v>
      </c>
      <c r="C141" s="84" t="s">
        <v>136</v>
      </c>
      <c r="D141" s="85" t="s">
        <v>144</v>
      </c>
      <c r="E141" s="8">
        <f>VLOOKUP($B141,'[1]TK KHOILUONG'!$B:$AH,4,0)</f>
        <v>2</v>
      </c>
      <c r="F141" s="8">
        <f>VLOOKUP($B141,'[1]TK KHOILUONG'!$B:$AH,5,0)</f>
        <v>0</v>
      </c>
      <c r="G141" s="8">
        <f>VLOOKUP($B141,'[1]TK KHOILUONG'!$B:$AH,6,0)</f>
        <v>0</v>
      </c>
      <c r="H141" s="8">
        <f>VLOOKUP($B141,'[1]TK KHOILUONG'!$B:$AH,7,0)</f>
        <v>0</v>
      </c>
      <c r="I141" s="36">
        <f>VLOOKUP($B141,'[1]TK KHOILUONG'!$B:$AH,8,0)</f>
        <v>2</v>
      </c>
      <c r="J141" s="8">
        <f>VLOOKUP($B141,'[1]TK KHOILUONG'!$B:$AH,9,0)</f>
        <v>1.2</v>
      </c>
      <c r="K141" s="8">
        <f>VLOOKUP($B141,'[1]TK KHOILUONG'!$B:$AH,10,0)</f>
        <v>9.1999999999999993</v>
      </c>
      <c r="L141" s="8">
        <f>VLOOKUP($B141,'[1]TK KHOILUONG'!$B:$AH,11,0)</f>
        <v>0</v>
      </c>
      <c r="M141" s="8">
        <f>VLOOKUP($B141,'[1]TK KHOILUONG'!$B:$AH,12,0)</f>
        <v>0</v>
      </c>
      <c r="N141" s="36">
        <f>VLOOKUP($B141,'[1]TK KHOILUONG'!$B:$AH,13,0)</f>
        <v>10.399999999999999</v>
      </c>
      <c r="O141" s="8">
        <f>VLOOKUP($B141,'[1]TK KHOILUONG'!$B:$AH,14,0)</f>
        <v>74</v>
      </c>
      <c r="P141" s="8">
        <f>VLOOKUP($B141,'[1]TK KHOILUONG'!$B:$AH,15,0)</f>
        <v>29</v>
      </c>
      <c r="Q141" s="8">
        <f>VLOOKUP($B141,'[1]TK KHOILUONG'!$B:$AH,16,0)</f>
        <v>89</v>
      </c>
      <c r="R141" s="36">
        <f>VLOOKUP($B141,'[1]TK KHOILUONG'!$B:$AH,17,0)</f>
        <v>0.7</v>
      </c>
      <c r="S141" s="8">
        <f>VLOOKUP($B141,'[1]TK KHOILUONG'!$B:$AH,18,0)</f>
        <v>52</v>
      </c>
      <c r="T141" s="8">
        <f>VLOOKUP($B141,'[1]TK KHOILUONG'!$B:$AH,19,0)</f>
        <v>0</v>
      </c>
      <c r="U141" s="8">
        <f>VLOOKUP($B141,'[1]TK KHOILUONG'!$B:$AH,20,0)</f>
        <v>52</v>
      </c>
      <c r="V141" s="36">
        <f>VLOOKUP($B141,'[1]TK KHOILUONG'!$B:$AH,21,0)</f>
        <v>0</v>
      </c>
      <c r="W141" s="8">
        <f>VLOOKUP($B141,'[1]TK KHOILUONG'!$B:$AH,22,0)</f>
        <v>0</v>
      </c>
      <c r="X141" s="8">
        <f>VLOOKUP($B141,'[1]TK KHOILUONG'!$B:$AH,23,0)</f>
        <v>0</v>
      </c>
      <c r="Y141" s="36">
        <f>VLOOKUP($B141,'[1]TK KHOILUONG'!$B:$AH,24,0)</f>
        <v>0</v>
      </c>
      <c r="Z141" s="8">
        <f>VLOOKUP($B141,'[1]TK KHOILUONG'!$B:$AH,25,0)</f>
        <v>0</v>
      </c>
      <c r="AA141" s="8">
        <f>VLOOKUP($B141,'[1]TK KHOILUONG'!$B:$AH,26,0)</f>
        <v>0</v>
      </c>
      <c r="AB141" s="36">
        <f>VLOOKUP($B141,'[1]TK KHOILUONG'!$B:$AH,27,0)</f>
        <v>0</v>
      </c>
      <c r="AC141" s="8">
        <f>VLOOKUP($B141,'[1]TK KHOILUONG'!$B:$AH,28,0)</f>
        <v>0</v>
      </c>
      <c r="AD141" s="8">
        <f>VLOOKUP($B141,'[1]TK KHOILUONG'!$B:$AH,29,0)</f>
        <v>0</v>
      </c>
      <c r="AE141" s="36">
        <f>VLOOKUP($B141,'[1]TK KHOILUONG'!$B:$AH,30,0)</f>
        <v>0</v>
      </c>
      <c r="AF141" s="36">
        <f>VLOOKUP($B141,'[1]TK KHOILUONG'!$B:$AH,31,0)</f>
        <v>0</v>
      </c>
      <c r="AG141" s="36">
        <f>VLOOKUP($B141,'[1]TK KHOILUONG'!$B:$AH,32,0)</f>
        <v>0</v>
      </c>
      <c r="AH141" s="64">
        <f t="shared" si="2"/>
        <v>13.1</v>
      </c>
    </row>
    <row r="142" spans="1:34" hidden="1">
      <c r="A142" s="56">
        <f>IF(D142="","",SUBTOTAL(3,$D$4:$D142))</f>
        <v>29</v>
      </c>
      <c r="B142" s="83" t="s">
        <v>420</v>
      </c>
      <c r="C142" s="84" t="s">
        <v>136</v>
      </c>
      <c r="D142" s="85" t="s">
        <v>146</v>
      </c>
      <c r="E142" s="8">
        <f>VLOOKUP($B142,'[1]TK KHOILUONG'!$B:$AH,4,0)</f>
        <v>8</v>
      </c>
      <c r="F142" s="8">
        <f>VLOOKUP($B142,'[1]TK KHOILUONG'!$B:$AH,5,0)</f>
        <v>0</v>
      </c>
      <c r="G142" s="8">
        <f>VLOOKUP($B142,'[1]TK KHOILUONG'!$B:$AH,6,0)</f>
        <v>0</v>
      </c>
      <c r="H142" s="8">
        <f>VLOOKUP($B142,'[1]TK KHOILUONG'!$B:$AH,7,0)</f>
        <v>0</v>
      </c>
      <c r="I142" s="36">
        <f>VLOOKUP($B142,'[1]TK KHOILUONG'!$B:$AH,8,0)</f>
        <v>8</v>
      </c>
      <c r="J142" s="8">
        <f>VLOOKUP($B142,'[1]TK KHOILUONG'!$B:$AH,9,0)</f>
        <v>5.1999999999999993</v>
      </c>
      <c r="K142" s="8">
        <f>VLOOKUP($B142,'[1]TK KHOILUONG'!$B:$AH,10,0)</f>
        <v>1.2</v>
      </c>
      <c r="L142" s="8">
        <f>VLOOKUP($B142,'[1]TK KHOILUONG'!$B:$AH,11,0)</f>
        <v>0</v>
      </c>
      <c r="M142" s="8">
        <f>VLOOKUP($B142,'[1]TK KHOILUONG'!$B:$AH,12,0)</f>
        <v>0</v>
      </c>
      <c r="N142" s="36">
        <f>VLOOKUP($B142,'[1]TK KHOILUONG'!$B:$AH,13,0)</f>
        <v>6.3999999999999995</v>
      </c>
      <c r="O142" s="8">
        <f>VLOOKUP($B142,'[1]TK KHOILUONG'!$B:$AH,14,0)</f>
        <v>359</v>
      </c>
      <c r="P142" s="8">
        <f>VLOOKUP($B142,'[1]TK KHOILUONG'!$B:$AH,15,0)</f>
        <v>305</v>
      </c>
      <c r="Q142" s="8">
        <f>VLOOKUP($B142,'[1]TK KHOILUONG'!$B:$AH,16,0)</f>
        <v>325</v>
      </c>
      <c r="R142" s="36">
        <f>VLOOKUP($B142,'[1]TK KHOILUONG'!$B:$AH,17,0)</f>
        <v>16.95</v>
      </c>
      <c r="S142" s="8">
        <f>VLOOKUP($B142,'[1]TK KHOILUONG'!$B:$AH,18,0)</f>
        <v>0</v>
      </c>
      <c r="T142" s="8">
        <f>VLOOKUP($B142,'[1]TK KHOILUONG'!$B:$AH,19,0)</f>
        <v>20</v>
      </c>
      <c r="U142" s="8">
        <f>VLOOKUP($B142,'[1]TK KHOILUONG'!$B:$AH,20,0)</f>
        <v>0</v>
      </c>
      <c r="V142" s="36">
        <f>VLOOKUP($B142,'[1]TK KHOILUONG'!$B:$AH,21,0)</f>
        <v>2</v>
      </c>
      <c r="W142" s="8">
        <f>VLOOKUP($B142,'[1]TK KHOILUONG'!$B:$AH,22,0)</f>
        <v>0</v>
      </c>
      <c r="X142" s="8">
        <f>VLOOKUP($B142,'[1]TK KHOILUONG'!$B:$AH,23,0)</f>
        <v>0</v>
      </c>
      <c r="Y142" s="36">
        <f>VLOOKUP($B142,'[1]TK KHOILUONG'!$B:$AH,24,0)</f>
        <v>0</v>
      </c>
      <c r="Z142" s="8">
        <f>VLOOKUP($B142,'[1]TK KHOILUONG'!$B:$AH,25,0)</f>
        <v>0</v>
      </c>
      <c r="AA142" s="8">
        <f>VLOOKUP($B142,'[1]TK KHOILUONG'!$B:$AH,26,0)</f>
        <v>0</v>
      </c>
      <c r="AB142" s="36">
        <f>VLOOKUP($B142,'[1]TK KHOILUONG'!$B:$AH,27,0)</f>
        <v>0</v>
      </c>
      <c r="AC142" s="8">
        <f>VLOOKUP($B142,'[1]TK KHOILUONG'!$B:$AH,28,0)</f>
        <v>0</v>
      </c>
      <c r="AD142" s="8">
        <f>VLOOKUP($B142,'[1]TK KHOILUONG'!$B:$AH,29,0)</f>
        <v>0</v>
      </c>
      <c r="AE142" s="36">
        <f>VLOOKUP($B142,'[1]TK KHOILUONG'!$B:$AH,30,0)</f>
        <v>0</v>
      </c>
      <c r="AF142" s="36">
        <f>VLOOKUP($B142,'[1]TK KHOILUONG'!$B:$AH,31,0)</f>
        <v>0</v>
      </c>
      <c r="AG142" s="36">
        <f>VLOOKUP($B142,'[1]TK KHOILUONG'!$B:$AH,32,0)</f>
        <v>6.8</v>
      </c>
      <c r="AH142" s="64">
        <f t="shared" si="2"/>
        <v>40.15</v>
      </c>
    </row>
    <row r="143" spans="1:34" hidden="1">
      <c r="A143" s="56">
        <f>IF(D143="","",SUBTOTAL(3,$D$4:$D143))</f>
        <v>29</v>
      </c>
      <c r="B143" s="83" t="s">
        <v>461</v>
      </c>
      <c r="C143" s="84" t="s">
        <v>169</v>
      </c>
      <c r="D143" s="85" t="s">
        <v>197</v>
      </c>
      <c r="E143" s="8">
        <f>VLOOKUP($B143,'[1]TK KHOILUONG'!$B:$AH,4,0)</f>
        <v>0</v>
      </c>
      <c r="F143" s="8">
        <f>VLOOKUP($B143,'[1]TK KHOILUONG'!$B:$AH,5,0)</f>
        <v>0</v>
      </c>
      <c r="G143" s="8">
        <f>VLOOKUP($B143,'[1]TK KHOILUONG'!$B:$AH,6,0)</f>
        <v>0</v>
      </c>
      <c r="H143" s="8">
        <f>VLOOKUP($B143,'[1]TK KHOILUONG'!$B:$AH,7,0)</f>
        <v>0</v>
      </c>
      <c r="I143" s="36">
        <f>VLOOKUP($B143,'[1]TK KHOILUONG'!$B:$AH,8,0)</f>
        <v>0</v>
      </c>
      <c r="J143" s="8">
        <f>VLOOKUP($B143,'[1]TK KHOILUONG'!$B:$AH,9,0)</f>
        <v>0</v>
      </c>
      <c r="K143" s="8">
        <f>VLOOKUP($B143,'[1]TK KHOILUONG'!$B:$AH,10,0)</f>
        <v>0</v>
      </c>
      <c r="L143" s="8">
        <f>VLOOKUP($B143,'[1]TK KHOILUONG'!$B:$AH,11,0)</f>
        <v>0</v>
      </c>
      <c r="M143" s="8">
        <f>VLOOKUP($B143,'[1]TK KHOILUONG'!$B:$AH,12,0)</f>
        <v>0</v>
      </c>
      <c r="N143" s="36">
        <f>VLOOKUP($B143,'[1]TK KHOILUONG'!$B:$AH,13,0)</f>
        <v>0</v>
      </c>
      <c r="O143" s="8">
        <f>VLOOKUP($B143,'[1]TK KHOILUONG'!$B:$AH,14,0)</f>
        <v>103</v>
      </c>
      <c r="P143" s="8">
        <f>VLOOKUP($B143,'[1]TK KHOILUONG'!$B:$AH,15,0)</f>
        <v>308</v>
      </c>
      <c r="Q143" s="8">
        <f>VLOOKUP($B143,'[1]TK KHOILUONG'!$B:$AH,16,0)</f>
        <v>265</v>
      </c>
      <c r="R143" s="36">
        <f>VLOOKUP($B143,'[1]TK KHOILUONG'!$B:$AH,17,0)</f>
        <v>7.3</v>
      </c>
      <c r="S143" s="8">
        <f>VLOOKUP($B143,'[1]TK KHOILUONG'!$B:$AH,18,0)</f>
        <v>0</v>
      </c>
      <c r="T143" s="8">
        <f>VLOOKUP($B143,'[1]TK KHOILUONG'!$B:$AH,19,0)</f>
        <v>0</v>
      </c>
      <c r="U143" s="8">
        <f>VLOOKUP($B143,'[1]TK KHOILUONG'!$B:$AH,20,0)</f>
        <v>0</v>
      </c>
      <c r="V143" s="36">
        <f>VLOOKUP($B143,'[1]TK KHOILUONG'!$B:$AH,21,0)</f>
        <v>0</v>
      </c>
      <c r="W143" s="8">
        <f>VLOOKUP($B143,'[1]TK KHOILUONG'!$B:$AH,22,0)</f>
        <v>0</v>
      </c>
      <c r="X143" s="8">
        <f>VLOOKUP($B143,'[1]TK KHOILUONG'!$B:$AH,23,0)</f>
        <v>0</v>
      </c>
      <c r="Y143" s="36">
        <f>VLOOKUP($B143,'[1]TK KHOILUONG'!$B:$AH,24,0)</f>
        <v>0</v>
      </c>
      <c r="Z143" s="8">
        <f>VLOOKUP($B143,'[1]TK KHOILUONG'!$B:$AH,25,0)</f>
        <v>0</v>
      </c>
      <c r="AA143" s="8">
        <f>VLOOKUP($B143,'[1]TK KHOILUONG'!$B:$AH,26,0)</f>
        <v>0</v>
      </c>
      <c r="AB143" s="36">
        <f>VLOOKUP($B143,'[1]TK KHOILUONG'!$B:$AH,27,0)</f>
        <v>0</v>
      </c>
      <c r="AC143" s="8">
        <f>VLOOKUP($B143,'[1]TK KHOILUONG'!$B:$AH,28,0)</f>
        <v>0</v>
      </c>
      <c r="AD143" s="8">
        <f>VLOOKUP($B143,'[1]TK KHOILUONG'!$B:$AH,29,0)</f>
        <v>0</v>
      </c>
      <c r="AE143" s="36">
        <f>VLOOKUP($B143,'[1]TK KHOILUONG'!$B:$AH,30,0)</f>
        <v>0</v>
      </c>
      <c r="AF143" s="36">
        <f>VLOOKUP($B143,'[1]TK KHOILUONG'!$B:$AH,31,0)</f>
        <v>0</v>
      </c>
      <c r="AG143" s="36">
        <f>VLOOKUP($B143,'[1]TK KHOILUONG'!$B:$AH,32,0)</f>
        <v>0</v>
      </c>
      <c r="AH143" s="64">
        <f t="shared" si="2"/>
        <v>7.3</v>
      </c>
    </row>
    <row r="144" spans="1:34" hidden="1">
      <c r="A144" s="56">
        <f>IF(D144="","",SUBTOTAL(3,$D$4:$D144))</f>
        <v>29</v>
      </c>
      <c r="B144" s="83" t="s">
        <v>450</v>
      </c>
      <c r="C144" s="84" t="s">
        <v>169</v>
      </c>
      <c r="D144" s="85" t="s">
        <v>215</v>
      </c>
      <c r="E144" s="8">
        <f>VLOOKUP($B144,'[1]TK KHOILUONG'!$B:$AH,4,0)</f>
        <v>0</v>
      </c>
      <c r="F144" s="8">
        <f>VLOOKUP($B144,'[1]TK KHOILUONG'!$B:$AH,5,0)</f>
        <v>0</v>
      </c>
      <c r="G144" s="8">
        <f>VLOOKUP($B144,'[1]TK KHOILUONG'!$B:$AH,6,0)</f>
        <v>0</v>
      </c>
      <c r="H144" s="8">
        <f>VLOOKUP($B144,'[1]TK KHOILUONG'!$B:$AH,7,0)</f>
        <v>0</v>
      </c>
      <c r="I144" s="36">
        <f>VLOOKUP($B144,'[1]TK KHOILUONG'!$B:$AH,8,0)</f>
        <v>0</v>
      </c>
      <c r="J144" s="8">
        <f>VLOOKUP($B144,'[1]TK KHOILUONG'!$B:$AH,9,0)</f>
        <v>0</v>
      </c>
      <c r="K144" s="8">
        <f>VLOOKUP($B144,'[1]TK KHOILUONG'!$B:$AH,10,0)</f>
        <v>0</v>
      </c>
      <c r="L144" s="8">
        <f>VLOOKUP($B144,'[1]TK KHOILUONG'!$B:$AH,11,0)</f>
        <v>0</v>
      </c>
      <c r="M144" s="8">
        <f>VLOOKUP($B144,'[1]TK KHOILUONG'!$B:$AH,12,0)</f>
        <v>0</v>
      </c>
      <c r="N144" s="36">
        <f>VLOOKUP($B144,'[1]TK KHOILUONG'!$B:$AH,13,0)</f>
        <v>0</v>
      </c>
      <c r="O144" s="8">
        <f>VLOOKUP($B144,'[1]TK KHOILUONG'!$B:$AH,14,0)</f>
        <v>138</v>
      </c>
      <c r="P144" s="8">
        <f>VLOOKUP($B144,'[1]TK KHOILUONG'!$B:$AH,15,0)</f>
        <v>0</v>
      </c>
      <c r="Q144" s="8">
        <f>VLOOKUP($B144,'[1]TK KHOILUONG'!$B:$AH,16,0)</f>
        <v>64</v>
      </c>
      <c r="R144" s="36">
        <f>VLOOKUP($B144,'[1]TK KHOILUONG'!$B:$AH,17,0)</f>
        <v>3.7</v>
      </c>
      <c r="S144" s="8">
        <f>VLOOKUP($B144,'[1]TK KHOILUONG'!$B:$AH,18,0)</f>
        <v>0</v>
      </c>
      <c r="T144" s="8">
        <f>VLOOKUP($B144,'[1]TK KHOILUONG'!$B:$AH,19,0)</f>
        <v>0</v>
      </c>
      <c r="U144" s="8">
        <f>VLOOKUP($B144,'[1]TK KHOILUONG'!$B:$AH,20,0)</f>
        <v>0</v>
      </c>
      <c r="V144" s="36">
        <f>VLOOKUP($B144,'[1]TK KHOILUONG'!$B:$AH,21,0)</f>
        <v>0</v>
      </c>
      <c r="W144" s="8">
        <f>VLOOKUP($B144,'[1]TK KHOILUONG'!$B:$AH,22,0)</f>
        <v>0</v>
      </c>
      <c r="X144" s="8">
        <f>VLOOKUP($B144,'[1]TK KHOILUONG'!$B:$AH,23,0)</f>
        <v>0</v>
      </c>
      <c r="Y144" s="36">
        <f>VLOOKUP($B144,'[1]TK KHOILUONG'!$B:$AH,24,0)</f>
        <v>0</v>
      </c>
      <c r="Z144" s="8">
        <f>VLOOKUP($B144,'[1]TK KHOILUONG'!$B:$AH,25,0)</f>
        <v>0</v>
      </c>
      <c r="AA144" s="8">
        <f>VLOOKUP($B144,'[1]TK KHOILUONG'!$B:$AH,26,0)</f>
        <v>0</v>
      </c>
      <c r="AB144" s="36">
        <f>VLOOKUP($B144,'[1]TK KHOILUONG'!$B:$AH,27,0)</f>
        <v>0</v>
      </c>
      <c r="AC144" s="8">
        <f>VLOOKUP($B144,'[1]TK KHOILUONG'!$B:$AH,28,0)</f>
        <v>0</v>
      </c>
      <c r="AD144" s="8">
        <f>VLOOKUP($B144,'[1]TK KHOILUONG'!$B:$AH,29,0)</f>
        <v>0</v>
      </c>
      <c r="AE144" s="36">
        <f>VLOOKUP($B144,'[1]TK KHOILUONG'!$B:$AH,30,0)</f>
        <v>0</v>
      </c>
      <c r="AF144" s="36">
        <f>VLOOKUP($B144,'[1]TK KHOILUONG'!$B:$AH,31,0)</f>
        <v>0</v>
      </c>
      <c r="AG144" s="36">
        <f>VLOOKUP($B144,'[1]TK KHOILUONG'!$B:$AH,32,0)</f>
        <v>0</v>
      </c>
      <c r="AH144" s="64">
        <f t="shared" si="2"/>
        <v>3.7</v>
      </c>
    </row>
    <row r="145" spans="1:34" hidden="1">
      <c r="A145" s="56">
        <f>IF(D145="","",SUBTOTAL(3,$D$4:$D145))</f>
        <v>29</v>
      </c>
      <c r="B145" s="83" t="s">
        <v>451</v>
      </c>
      <c r="C145" s="84" t="s">
        <v>169</v>
      </c>
      <c r="D145" s="85" t="s">
        <v>191</v>
      </c>
      <c r="E145" s="8">
        <f>VLOOKUP($B145,'[1]TK KHOILUONG'!$B:$AH,4,0)</f>
        <v>0</v>
      </c>
      <c r="F145" s="8">
        <f>VLOOKUP($B145,'[1]TK KHOILUONG'!$B:$AH,5,0)</f>
        <v>0</v>
      </c>
      <c r="G145" s="8">
        <f>VLOOKUP($B145,'[1]TK KHOILUONG'!$B:$AH,6,0)</f>
        <v>0</v>
      </c>
      <c r="H145" s="8">
        <f>VLOOKUP($B145,'[1]TK KHOILUONG'!$B:$AH,7,0)</f>
        <v>0</v>
      </c>
      <c r="I145" s="36">
        <f>VLOOKUP($B145,'[1]TK KHOILUONG'!$B:$AH,8,0)</f>
        <v>0</v>
      </c>
      <c r="J145" s="8">
        <f>VLOOKUP($B145,'[1]TK KHOILUONG'!$B:$AH,9,0)</f>
        <v>16.799999999999997</v>
      </c>
      <c r="K145" s="8">
        <f>VLOOKUP($B145,'[1]TK KHOILUONG'!$B:$AH,10,0)</f>
        <v>0</v>
      </c>
      <c r="L145" s="8">
        <f>VLOOKUP($B145,'[1]TK KHOILUONG'!$B:$AH,11,0)</f>
        <v>0</v>
      </c>
      <c r="M145" s="8">
        <f>VLOOKUP($B145,'[1]TK KHOILUONG'!$B:$AH,12,0)</f>
        <v>0</v>
      </c>
      <c r="N145" s="36">
        <f>VLOOKUP($B145,'[1]TK KHOILUONG'!$B:$AH,13,0)</f>
        <v>16.799999999999997</v>
      </c>
      <c r="O145" s="8">
        <f>VLOOKUP($B145,'[1]TK KHOILUONG'!$B:$AH,14,0)</f>
        <v>177</v>
      </c>
      <c r="P145" s="8">
        <f>VLOOKUP($B145,'[1]TK KHOILUONG'!$B:$AH,15,0)</f>
        <v>554</v>
      </c>
      <c r="Q145" s="8">
        <f>VLOOKUP($B145,'[1]TK KHOILUONG'!$B:$AH,16,0)</f>
        <v>229</v>
      </c>
      <c r="R145" s="36">
        <f>VLOOKUP($B145,'[1]TK KHOILUONG'!$B:$AH,17,0)</f>
        <v>25.1</v>
      </c>
      <c r="S145" s="8">
        <f>VLOOKUP($B145,'[1]TK KHOILUONG'!$B:$AH,18,0)</f>
        <v>0</v>
      </c>
      <c r="T145" s="8">
        <f>VLOOKUP($B145,'[1]TK KHOILUONG'!$B:$AH,19,0)</f>
        <v>0</v>
      </c>
      <c r="U145" s="8">
        <f>VLOOKUP($B145,'[1]TK KHOILUONG'!$B:$AH,20,0)</f>
        <v>0</v>
      </c>
      <c r="V145" s="36">
        <f>VLOOKUP($B145,'[1]TK KHOILUONG'!$B:$AH,21,0)</f>
        <v>0</v>
      </c>
      <c r="W145" s="8">
        <f>VLOOKUP($B145,'[1]TK KHOILUONG'!$B:$AH,22,0)</f>
        <v>0</v>
      </c>
      <c r="X145" s="8">
        <f>VLOOKUP($B145,'[1]TK KHOILUONG'!$B:$AH,23,0)</f>
        <v>0</v>
      </c>
      <c r="Y145" s="36">
        <f>VLOOKUP($B145,'[1]TK KHOILUONG'!$B:$AH,24,0)</f>
        <v>0</v>
      </c>
      <c r="Z145" s="8">
        <f>VLOOKUP($B145,'[1]TK KHOILUONG'!$B:$AH,25,0)</f>
        <v>0</v>
      </c>
      <c r="AA145" s="8">
        <f>VLOOKUP($B145,'[1]TK KHOILUONG'!$B:$AH,26,0)</f>
        <v>0</v>
      </c>
      <c r="AB145" s="36">
        <f>VLOOKUP($B145,'[1]TK KHOILUONG'!$B:$AH,27,0)</f>
        <v>0</v>
      </c>
      <c r="AC145" s="8">
        <f>VLOOKUP($B145,'[1]TK KHOILUONG'!$B:$AH,28,0)</f>
        <v>0</v>
      </c>
      <c r="AD145" s="8">
        <f>VLOOKUP($B145,'[1]TK KHOILUONG'!$B:$AH,29,0)</f>
        <v>0</v>
      </c>
      <c r="AE145" s="36">
        <f>VLOOKUP($B145,'[1]TK KHOILUONG'!$B:$AH,30,0)</f>
        <v>0</v>
      </c>
      <c r="AF145" s="36">
        <f>VLOOKUP($B145,'[1]TK KHOILUONG'!$B:$AH,31,0)</f>
        <v>0</v>
      </c>
      <c r="AG145" s="36">
        <f>VLOOKUP($B145,'[1]TK KHOILUONG'!$B:$AH,32,0)</f>
        <v>3.6</v>
      </c>
      <c r="AH145" s="64">
        <f t="shared" si="2"/>
        <v>45.5</v>
      </c>
    </row>
    <row r="146" spans="1:34" hidden="1">
      <c r="A146" s="56">
        <f>IF(D146="","",SUBTOTAL(3,$D$4:$D146))</f>
        <v>29</v>
      </c>
      <c r="B146" s="83" t="s">
        <v>467</v>
      </c>
      <c r="C146" s="84" t="s">
        <v>169</v>
      </c>
      <c r="D146" s="85" t="s">
        <v>200</v>
      </c>
      <c r="E146" s="8">
        <f>VLOOKUP($B146,'[1]TK KHOILUONG'!$B:$AH,4,0)</f>
        <v>0</v>
      </c>
      <c r="F146" s="8">
        <f>VLOOKUP($B146,'[1]TK KHOILUONG'!$B:$AH,5,0)</f>
        <v>0</v>
      </c>
      <c r="G146" s="8">
        <f>VLOOKUP($B146,'[1]TK KHOILUONG'!$B:$AH,6,0)</f>
        <v>0</v>
      </c>
      <c r="H146" s="8">
        <f>VLOOKUP($B146,'[1]TK KHOILUONG'!$B:$AH,7,0)</f>
        <v>0</v>
      </c>
      <c r="I146" s="36">
        <f>VLOOKUP($B146,'[1]TK KHOILUONG'!$B:$AH,8,0)</f>
        <v>0</v>
      </c>
      <c r="J146" s="8">
        <f>VLOOKUP($B146,'[1]TK KHOILUONG'!$B:$AH,9,0)</f>
        <v>16.799999999999997</v>
      </c>
      <c r="K146" s="8">
        <f>VLOOKUP($B146,'[1]TK KHOILUONG'!$B:$AH,10,0)</f>
        <v>0</v>
      </c>
      <c r="L146" s="8">
        <f>VLOOKUP($B146,'[1]TK KHOILUONG'!$B:$AH,11,0)</f>
        <v>0</v>
      </c>
      <c r="M146" s="8">
        <f>VLOOKUP($B146,'[1]TK KHOILUONG'!$B:$AH,12,0)</f>
        <v>0</v>
      </c>
      <c r="N146" s="36">
        <f>VLOOKUP($B146,'[1]TK KHOILUONG'!$B:$AH,13,0)</f>
        <v>16.799999999999997</v>
      </c>
      <c r="O146" s="8">
        <f>VLOOKUP($B146,'[1]TK KHOILUONG'!$B:$AH,14,0)</f>
        <v>216</v>
      </c>
      <c r="P146" s="8">
        <f>VLOOKUP($B146,'[1]TK KHOILUONG'!$B:$AH,15,0)</f>
        <v>212</v>
      </c>
      <c r="Q146" s="8">
        <f>VLOOKUP($B146,'[1]TK KHOILUONG'!$B:$AH,16,0)</f>
        <v>201</v>
      </c>
      <c r="R146" s="36">
        <f>VLOOKUP($B146,'[1]TK KHOILUONG'!$B:$AH,17,0)</f>
        <v>11.35</v>
      </c>
      <c r="S146" s="8">
        <f>VLOOKUP($B146,'[1]TK KHOILUONG'!$B:$AH,18,0)</f>
        <v>0</v>
      </c>
      <c r="T146" s="8">
        <f>VLOOKUP($B146,'[1]TK KHOILUONG'!$B:$AH,19,0)</f>
        <v>0</v>
      </c>
      <c r="U146" s="8">
        <f>VLOOKUP($B146,'[1]TK KHOILUONG'!$B:$AH,20,0)</f>
        <v>0</v>
      </c>
      <c r="V146" s="36">
        <f>VLOOKUP($B146,'[1]TK KHOILUONG'!$B:$AH,21,0)</f>
        <v>0</v>
      </c>
      <c r="W146" s="8">
        <f>VLOOKUP($B146,'[1]TK KHOILUONG'!$B:$AH,22,0)</f>
        <v>0</v>
      </c>
      <c r="X146" s="8">
        <f>VLOOKUP($B146,'[1]TK KHOILUONG'!$B:$AH,23,0)</f>
        <v>0</v>
      </c>
      <c r="Y146" s="36">
        <f>VLOOKUP($B146,'[1]TK KHOILUONG'!$B:$AH,24,0)</f>
        <v>0</v>
      </c>
      <c r="Z146" s="8">
        <f>VLOOKUP($B146,'[1]TK KHOILUONG'!$B:$AH,25,0)</f>
        <v>0</v>
      </c>
      <c r="AA146" s="8">
        <f>VLOOKUP($B146,'[1]TK KHOILUONG'!$B:$AH,26,0)</f>
        <v>0</v>
      </c>
      <c r="AB146" s="36">
        <f>VLOOKUP($B146,'[1]TK KHOILUONG'!$B:$AH,27,0)</f>
        <v>0</v>
      </c>
      <c r="AC146" s="8">
        <f>VLOOKUP($B146,'[1]TK KHOILUONG'!$B:$AH,28,0)</f>
        <v>0</v>
      </c>
      <c r="AD146" s="8">
        <f>VLOOKUP($B146,'[1]TK KHOILUONG'!$B:$AH,29,0)</f>
        <v>0</v>
      </c>
      <c r="AE146" s="36">
        <f>VLOOKUP($B146,'[1]TK KHOILUONG'!$B:$AH,30,0)</f>
        <v>0</v>
      </c>
      <c r="AF146" s="36">
        <f>VLOOKUP($B146,'[1]TK KHOILUONG'!$B:$AH,31,0)</f>
        <v>0</v>
      </c>
      <c r="AG146" s="36">
        <f>VLOOKUP($B146,'[1]TK KHOILUONG'!$B:$AH,32,0)</f>
        <v>0</v>
      </c>
      <c r="AH146" s="64">
        <f t="shared" si="2"/>
        <v>28.15</v>
      </c>
    </row>
    <row r="147" spans="1:34" hidden="1">
      <c r="A147" s="56">
        <f>IF(D147="","",SUBTOTAL(3,$D$4:$D147))</f>
        <v>29</v>
      </c>
      <c r="B147" s="83" t="s">
        <v>452</v>
      </c>
      <c r="C147" s="84" t="s">
        <v>169</v>
      </c>
      <c r="D147" s="85" t="s">
        <v>192</v>
      </c>
      <c r="E147" s="8">
        <f>VLOOKUP($B147,'[1]TK KHOILUONG'!$B:$AH,4,0)</f>
        <v>0</v>
      </c>
      <c r="F147" s="8">
        <f>VLOOKUP($B147,'[1]TK KHOILUONG'!$B:$AH,5,0)</f>
        <v>0</v>
      </c>
      <c r="G147" s="8">
        <f>VLOOKUP($B147,'[1]TK KHOILUONG'!$B:$AH,6,0)</f>
        <v>0</v>
      </c>
      <c r="H147" s="8">
        <f>VLOOKUP($B147,'[1]TK KHOILUONG'!$B:$AH,7,0)</f>
        <v>0</v>
      </c>
      <c r="I147" s="36">
        <f>VLOOKUP($B147,'[1]TK KHOILUONG'!$B:$AH,8,0)</f>
        <v>0</v>
      </c>
      <c r="J147" s="8">
        <f>VLOOKUP($B147,'[1]TK KHOILUONG'!$B:$AH,9,0)</f>
        <v>10</v>
      </c>
      <c r="K147" s="8">
        <f>VLOOKUP($B147,'[1]TK KHOILUONG'!$B:$AH,10,0)</f>
        <v>1.2</v>
      </c>
      <c r="L147" s="8">
        <f>VLOOKUP($B147,'[1]TK KHOILUONG'!$B:$AH,11,0)</f>
        <v>0</v>
      </c>
      <c r="M147" s="8">
        <f>VLOOKUP($B147,'[1]TK KHOILUONG'!$B:$AH,12,0)</f>
        <v>0</v>
      </c>
      <c r="N147" s="36">
        <f>VLOOKUP($B147,'[1]TK KHOILUONG'!$B:$AH,13,0)</f>
        <v>11.2</v>
      </c>
      <c r="O147" s="8">
        <f>VLOOKUP($B147,'[1]TK KHOILUONG'!$B:$AH,14,0)</f>
        <v>362</v>
      </c>
      <c r="P147" s="8">
        <f>VLOOKUP($B147,'[1]TK KHOILUONG'!$B:$AH,15,0)</f>
        <v>429</v>
      </c>
      <c r="Q147" s="8">
        <f>VLOOKUP($B147,'[1]TK KHOILUONG'!$B:$AH,16,0)</f>
        <v>339</v>
      </c>
      <c r="R147" s="36">
        <f>VLOOKUP($B147,'[1]TK KHOILUONG'!$B:$AH,17,0)</f>
        <v>22.6</v>
      </c>
      <c r="S147" s="8">
        <f>VLOOKUP($B147,'[1]TK KHOILUONG'!$B:$AH,18,0)</f>
        <v>0</v>
      </c>
      <c r="T147" s="8">
        <f>VLOOKUP($B147,'[1]TK KHOILUONG'!$B:$AH,19,0)</f>
        <v>0</v>
      </c>
      <c r="U147" s="8">
        <f>VLOOKUP($B147,'[1]TK KHOILUONG'!$B:$AH,20,0)</f>
        <v>0</v>
      </c>
      <c r="V147" s="36">
        <f>VLOOKUP($B147,'[1]TK KHOILUONG'!$B:$AH,21,0)</f>
        <v>0</v>
      </c>
      <c r="W147" s="8">
        <f>VLOOKUP($B147,'[1]TK KHOILUONG'!$B:$AH,22,0)</f>
        <v>0</v>
      </c>
      <c r="X147" s="8">
        <f>VLOOKUP($B147,'[1]TK KHOILUONG'!$B:$AH,23,0)</f>
        <v>0</v>
      </c>
      <c r="Y147" s="36">
        <f>VLOOKUP($B147,'[1]TK KHOILUONG'!$B:$AH,24,0)</f>
        <v>0</v>
      </c>
      <c r="Z147" s="8">
        <f>VLOOKUP($B147,'[1]TK KHOILUONG'!$B:$AH,25,0)</f>
        <v>0</v>
      </c>
      <c r="AA147" s="8">
        <f>VLOOKUP($B147,'[1]TK KHOILUONG'!$B:$AH,26,0)</f>
        <v>0</v>
      </c>
      <c r="AB147" s="36">
        <f>VLOOKUP($B147,'[1]TK KHOILUONG'!$B:$AH,27,0)</f>
        <v>0</v>
      </c>
      <c r="AC147" s="8">
        <f>VLOOKUP($B147,'[1]TK KHOILUONG'!$B:$AH,28,0)</f>
        <v>0</v>
      </c>
      <c r="AD147" s="8">
        <f>VLOOKUP($B147,'[1]TK KHOILUONG'!$B:$AH,29,0)</f>
        <v>0</v>
      </c>
      <c r="AE147" s="36">
        <f>VLOOKUP($B147,'[1]TK KHOILUONG'!$B:$AH,30,0)</f>
        <v>0</v>
      </c>
      <c r="AF147" s="36">
        <f>VLOOKUP($B147,'[1]TK KHOILUONG'!$B:$AH,31,0)</f>
        <v>1.2</v>
      </c>
      <c r="AG147" s="36">
        <f>VLOOKUP($B147,'[1]TK KHOILUONG'!$B:$AH,32,0)</f>
        <v>0</v>
      </c>
      <c r="AH147" s="64">
        <f t="shared" si="2"/>
        <v>35</v>
      </c>
    </row>
    <row r="148" spans="1:34" hidden="1">
      <c r="A148" s="56">
        <f>IF(D148="","",SUBTOTAL(3,$D$4:$D148))</f>
        <v>29</v>
      </c>
      <c r="B148" s="24" t="s">
        <v>453</v>
      </c>
      <c r="C148" s="24" t="s">
        <v>169</v>
      </c>
      <c r="D148" s="24" t="s">
        <v>554</v>
      </c>
      <c r="E148" s="8">
        <f>VLOOKUP($B148,'[1]TK KHOILUONG'!$B:$AH,4,0)</f>
        <v>0</v>
      </c>
      <c r="F148" s="8">
        <f>VLOOKUP($B148,'[1]TK KHOILUONG'!$B:$AH,5,0)</f>
        <v>0</v>
      </c>
      <c r="G148" s="8">
        <f>VLOOKUP($B148,'[1]TK KHOILUONG'!$B:$AH,6,0)</f>
        <v>0</v>
      </c>
      <c r="H148" s="8">
        <f>VLOOKUP($B148,'[1]TK KHOILUONG'!$B:$AH,7,0)</f>
        <v>0</v>
      </c>
      <c r="I148" s="36">
        <f>VLOOKUP($B148,'[1]TK KHOILUONG'!$B:$AH,8,0)</f>
        <v>0</v>
      </c>
      <c r="J148" s="8">
        <f>VLOOKUP($B148,'[1]TK KHOILUONG'!$B:$AH,9,0)</f>
        <v>0</v>
      </c>
      <c r="K148" s="8">
        <f>VLOOKUP($B148,'[1]TK KHOILUONG'!$B:$AH,10,0)</f>
        <v>0</v>
      </c>
      <c r="L148" s="8">
        <f>VLOOKUP($B148,'[1]TK KHOILUONG'!$B:$AH,11,0)</f>
        <v>0</v>
      </c>
      <c r="M148" s="8">
        <f>VLOOKUP($B148,'[1]TK KHOILUONG'!$B:$AH,12,0)</f>
        <v>0</v>
      </c>
      <c r="N148" s="36">
        <f>VLOOKUP($B148,'[1]TK KHOILUONG'!$B:$AH,13,0)</f>
        <v>0</v>
      </c>
      <c r="O148" s="8">
        <f>VLOOKUP($B148,'[1]TK KHOILUONG'!$B:$AH,14,0)</f>
        <v>0</v>
      </c>
      <c r="P148" s="8">
        <f>VLOOKUP($B148,'[1]TK KHOILUONG'!$B:$AH,15,0)</f>
        <v>0</v>
      </c>
      <c r="Q148" s="8">
        <f>VLOOKUP($B148,'[1]TK KHOILUONG'!$B:$AH,16,0)</f>
        <v>0</v>
      </c>
      <c r="R148" s="36">
        <f>VLOOKUP($B148,'[1]TK KHOILUONG'!$B:$AH,17,0)</f>
        <v>0</v>
      </c>
      <c r="S148" s="8">
        <f>VLOOKUP($B148,'[1]TK KHOILUONG'!$B:$AH,18,0)</f>
        <v>0</v>
      </c>
      <c r="T148" s="8">
        <f>VLOOKUP($B148,'[1]TK KHOILUONG'!$B:$AH,19,0)</f>
        <v>0</v>
      </c>
      <c r="U148" s="8">
        <f>VLOOKUP($B148,'[1]TK KHOILUONG'!$B:$AH,20,0)</f>
        <v>0</v>
      </c>
      <c r="V148" s="36">
        <f>VLOOKUP($B148,'[1]TK KHOILUONG'!$B:$AH,21,0)</f>
        <v>0</v>
      </c>
      <c r="W148" s="8">
        <f>VLOOKUP($B148,'[1]TK KHOILUONG'!$B:$AH,22,0)</f>
        <v>0</v>
      </c>
      <c r="X148" s="8">
        <f>VLOOKUP($B148,'[1]TK KHOILUONG'!$B:$AH,23,0)</f>
        <v>0</v>
      </c>
      <c r="Y148" s="36">
        <f>VLOOKUP($B148,'[1]TK KHOILUONG'!$B:$AH,24,0)</f>
        <v>0</v>
      </c>
      <c r="Z148" s="8">
        <f>VLOOKUP($B148,'[1]TK KHOILUONG'!$B:$AH,25,0)</f>
        <v>0</v>
      </c>
      <c r="AA148" s="8">
        <f>VLOOKUP($B148,'[1]TK KHOILUONG'!$B:$AH,26,0)</f>
        <v>0</v>
      </c>
      <c r="AB148" s="36">
        <f>VLOOKUP($B148,'[1]TK KHOILUONG'!$B:$AH,27,0)</f>
        <v>0</v>
      </c>
      <c r="AC148" s="8">
        <f>VLOOKUP($B148,'[1]TK KHOILUONG'!$B:$AH,28,0)</f>
        <v>0</v>
      </c>
      <c r="AD148" s="8">
        <f>VLOOKUP($B148,'[1]TK KHOILUONG'!$B:$AH,29,0)</f>
        <v>0</v>
      </c>
      <c r="AE148" s="36">
        <f>VLOOKUP($B148,'[1]TK KHOILUONG'!$B:$AH,30,0)</f>
        <v>0</v>
      </c>
      <c r="AF148" s="36">
        <f>VLOOKUP($B148,'[1]TK KHOILUONG'!$B:$AH,31,0)</f>
        <v>0</v>
      </c>
      <c r="AG148" s="36">
        <f>VLOOKUP($B148,'[1]TK KHOILUONG'!$B:$AH,32,0)</f>
        <v>0</v>
      </c>
      <c r="AH148" s="64">
        <f t="shared" si="2"/>
        <v>0</v>
      </c>
    </row>
    <row r="149" spans="1:34" hidden="1">
      <c r="A149" s="56">
        <f>IF(D149="","",SUBTOTAL(3,$D$4:$D149))</f>
        <v>29</v>
      </c>
      <c r="B149" s="83" t="s">
        <v>422</v>
      </c>
      <c r="C149" s="84" t="s">
        <v>169</v>
      </c>
      <c r="D149" s="85" t="s">
        <v>170</v>
      </c>
      <c r="E149" s="8">
        <f>VLOOKUP($B149,'[1]TK KHOILUONG'!$B:$AH,4,0)</f>
        <v>0</v>
      </c>
      <c r="F149" s="8">
        <f>VLOOKUP($B149,'[1]TK KHOILUONG'!$B:$AH,5,0)</f>
        <v>2</v>
      </c>
      <c r="G149" s="8">
        <f>VLOOKUP($B149,'[1]TK KHOILUONG'!$B:$AH,6,0)</f>
        <v>0</v>
      </c>
      <c r="H149" s="8">
        <f>VLOOKUP($B149,'[1]TK KHOILUONG'!$B:$AH,7,0)</f>
        <v>0</v>
      </c>
      <c r="I149" s="36">
        <f>VLOOKUP($B149,'[1]TK KHOILUONG'!$B:$AH,8,0)</f>
        <v>4</v>
      </c>
      <c r="J149" s="8">
        <f>VLOOKUP($B149,'[1]TK KHOILUONG'!$B:$AH,9,0)</f>
        <v>1.2</v>
      </c>
      <c r="K149" s="8">
        <f>VLOOKUP($B149,'[1]TK KHOILUONG'!$B:$AH,10,0)</f>
        <v>15.599999999999996</v>
      </c>
      <c r="L149" s="8">
        <f>VLOOKUP($B149,'[1]TK KHOILUONG'!$B:$AH,11,0)</f>
        <v>0</v>
      </c>
      <c r="M149" s="8">
        <f>VLOOKUP($B149,'[1]TK KHOILUONG'!$B:$AH,12,0)</f>
        <v>0</v>
      </c>
      <c r="N149" s="36">
        <f>VLOOKUP($B149,'[1]TK KHOILUONG'!$B:$AH,13,0)</f>
        <v>16.799999999999997</v>
      </c>
      <c r="O149" s="8">
        <f>VLOOKUP($B149,'[1]TK KHOILUONG'!$B:$AH,14,0)</f>
        <v>0</v>
      </c>
      <c r="P149" s="8">
        <f>VLOOKUP($B149,'[1]TK KHOILUONG'!$B:$AH,15,0)</f>
        <v>0</v>
      </c>
      <c r="Q149" s="8">
        <f>VLOOKUP($B149,'[1]TK KHOILUONG'!$B:$AH,16,0)</f>
        <v>0</v>
      </c>
      <c r="R149" s="36">
        <f>VLOOKUP($B149,'[1]TK KHOILUONG'!$B:$AH,17,0)</f>
        <v>0</v>
      </c>
      <c r="S149" s="8">
        <f>VLOOKUP($B149,'[1]TK KHOILUONG'!$B:$AH,18,0)</f>
        <v>0</v>
      </c>
      <c r="T149" s="8">
        <f>VLOOKUP($B149,'[1]TK KHOILUONG'!$B:$AH,19,0)</f>
        <v>0</v>
      </c>
      <c r="U149" s="8">
        <f>VLOOKUP($B149,'[1]TK KHOILUONG'!$B:$AH,20,0)</f>
        <v>0</v>
      </c>
      <c r="V149" s="36">
        <f>VLOOKUP($B149,'[1]TK KHOILUONG'!$B:$AH,21,0)</f>
        <v>0</v>
      </c>
      <c r="W149" s="8">
        <f>VLOOKUP($B149,'[1]TK KHOILUONG'!$B:$AH,22,0)</f>
        <v>0</v>
      </c>
      <c r="X149" s="8">
        <f>VLOOKUP($B149,'[1]TK KHOILUONG'!$B:$AH,23,0)</f>
        <v>0</v>
      </c>
      <c r="Y149" s="36">
        <f>VLOOKUP($B149,'[1]TK KHOILUONG'!$B:$AH,24,0)</f>
        <v>0</v>
      </c>
      <c r="Z149" s="8">
        <f>VLOOKUP($B149,'[1]TK KHOILUONG'!$B:$AH,25,0)</f>
        <v>0</v>
      </c>
      <c r="AA149" s="8">
        <f>VLOOKUP($B149,'[1]TK KHOILUONG'!$B:$AH,26,0)</f>
        <v>0</v>
      </c>
      <c r="AB149" s="36">
        <f>VLOOKUP($B149,'[1]TK KHOILUONG'!$B:$AH,27,0)</f>
        <v>0</v>
      </c>
      <c r="AC149" s="8">
        <f>VLOOKUP($B149,'[1]TK KHOILUONG'!$B:$AH,28,0)</f>
        <v>0</v>
      </c>
      <c r="AD149" s="8">
        <f>VLOOKUP($B149,'[1]TK KHOILUONG'!$B:$AH,29,0)</f>
        <v>0</v>
      </c>
      <c r="AE149" s="36">
        <f>VLOOKUP($B149,'[1]TK KHOILUONG'!$B:$AH,30,0)</f>
        <v>0</v>
      </c>
      <c r="AF149" s="36">
        <f>VLOOKUP($B149,'[1]TK KHOILUONG'!$B:$AH,31,0)</f>
        <v>2.4</v>
      </c>
      <c r="AG149" s="36">
        <f>VLOOKUP($B149,'[1]TK KHOILUONG'!$B:$AH,32,0)</f>
        <v>0</v>
      </c>
      <c r="AH149" s="64">
        <f t="shared" si="2"/>
        <v>23.2</v>
      </c>
    </row>
    <row r="150" spans="1:34" hidden="1">
      <c r="A150" s="56">
        <f>IF(D150="","",SUBTOTAL(3,$D$4:$D150))</f>
        <v>29</v>
      </c>
      <c r="B150" s="83" t="s">
        <v>454</v>
      </c>
      <c r="C150" s="84" t="s">
        <v>169</v>
      </c>
      <c r="D150" s="85" t="s">
        <v>208</v>
      </c>
      <c r="E150" s="8">
        <f>VLOOKUP($B150,'[1]TK KHOILUONG'!$B:$AH,4,0)</f>
        <v>0</v>
      </c>
      <c r="F150" s="8">
        <f>VLOOKUP($B150,'[1]TK KHOILUONG'!$B:$AH,5,0)</f>
        <v>0</v>
      </c>
      <c r="G150" s="8">
        <f>VLOOKUP($B150,'[1]TK KHOILUONG'!$B:$AH,6,0)</f>
        <v>0</v>
      </c>
      <c r="H150" s="8">
        <f>VLOOKUP($B150,'[1]TK KHOILUONG'!$B:$AH,7,0)</f>
        <v>0</v>
      </c>
      <c r="I150" s="36">
        <f>VLOOKUP($B150,'[1]TK KHOILUONG'!$B:$AH,8,0)</f>
        <v>0</v>
      </c>
      <c r="J150" s="8">
        <f>VLOOKUP($B150,'[1]TK KHOILUONG'!$B:$AH,9,0)</f>
        <v>0</v>
      </c>
      <c r="K150" s="8">
        <f>VLOOKUP($B150,'[1]TK KHOILUONG'!$B:$AH,10,0)</f>
        <v>0</v>
      </c>
      <c r="L150" s="8">
        <f>VLOOKUP($B150,'[1]TK KHOILUONG'!$B:$AH,11,0)</f>
        <v>0</v>
      </c>
      <c r="M150" s="8">
        <f>VLOOKUP($B150,'[1]TK KHOILUONG'!$B:$AH,12,0)</f>
        <v>0</v>
      </c>
      <c r="N150" s="36">
        <f>VLOOKUP($B150,'[1]TK KHOILUONG'!$B:$AH,13,0)</f>
        <v>0</v>
      </c>
      <c r="O150" s="8">
        <f>VLOOKUP($B150,'[1]TK KHOILUONG'!$B:$AH,14,0)</f>
        <v>0</v>
      </c>
      <c r="P150" s="8">
        <f>VLOOKUP($B150,'[1]TK KHOILUONG'!$B:$AH,15,0)</f>
        <v>0</v>
      </c>
      <c r="Q150" s="8">
        <f>VLOOKUP($B150,'[1]TK KHOILUONG'!$B:$AH,16,0)</f>
        <v>0</v>
      </c>
      <c r="R150" s="36">
        <f>VLOOKUP($B150,'[1]TK KHOILUONG'!$B:$AH,17,0)</f>
        <v>0</v>
      </c>
      <c r="S150" s="8">
        <f>VLOOKUP($B150,'[1]TK KHOILUONG'!$B:$AH,18,0)</f>
        <v>0</v>
      </c>
      <c r="T150" s="8">
        <f>VLOOKUP($B150,'[1]TK KHOILUONG'!$B:$AH,19,0)</f>
        <v>0</v>
      </c>
      <c r="U150" s="8">
        <f>VLOOKUP($B150,'[1]TK KHOILUONG'!$B:$AH,20,0)</f>
        <v>0</v>
      </c>
      <c r="V150" s="36">
        <f>VLOOKUP($B150,'[1]TK KHOILUONG'!$B:$AH,21,0)</f>
        <v>0</v>
      </c>
      <c r="W150" s="8">
        <f>VLOOKUP($B150,'[1]TK KHOILUONG'!$B:$AH,22,0)</f>
        <v>0</v>
      </c>
      <c r="X150" s="8">
        <f>VLOOKUP($B150,'[1]TK KHOILUONG'!$B:$AH,23,0)</f>
        <v>0</v>
      </c>
      <c r="Y150" s="36">
        <f>VLOOKUP($B150,'[1]TK KHOILUONG'!$B:$AH,24,0)</f>
        <v>0</v>
      </c>
      <c r="Z150" s="8">
        <f>VLOOKUP($B150,'[1]TK KHOILUONG'!$B:$AH,25,0)</f>
        <v>0</v>
      </c>
      <c r="AA150" s="8">
        <f>VLOOKUP($B150,'[1]TK KHOILUONG'!$B:$AH,26,0)</f>
        <v>0</v>
      </c>
      <c r="AB150" s="36">
        <f>VLOOKUP($B150,'[1]TK KHOILUONG'!$B:$AH,27,0)</f>
        <v>0</v>
      </c>
      <c r="AC150" s="8">
        <f>VLOOKUP($B150,'[1]TK KHOILUONG'!$B:$AH,28,0)</f>
        <v>0</v>
      </c>
      <c r="AD150" s="8">
        <f>VLOOKUP($B150,'[1]TK KHOILUONG'!$B:$AH,29,0)</f>
        <v>0</v>
      </c>
      <c r="AE150" s="36">
        <f>VLOOKUP($B150,'[1]TK KHOILUONG'!$B:$AH,30,0)</f>
        <v>0</v>
      </c>
      <c r="AF150" s="36">
        <f>VLOOKUP($B150,'[1]TK KHOILUONG'!$B:$AH,31,0)</f>
        <v>0</v>
      </c>
      <c r="AG150" s="36">
        <f>VLOOKUP($B150,'[1]TK KHOILUONG'!$B:$AH,32,0)</f>
        <v>0</v>
      </c>
      <c r="AH150" s="64">
        <f t="shared" si="2"/>
        <v>0</v>
      </c>
    </row>
    <row r="151" spans="1:34" hidden="1">
      <c r="A151" s="56">
        <f>IF(D151="","",SUBTOTAL(3,$D$4:$D151))</f>
        <v>29</v>
      </c>
      <c r="B151" s="83" t="s">
        <v>462</v>
      </c>
      <c r="C151" s="84" t="s">
        <v>169</v>
      </c>
      <c r="D151" s="85" t="s">
        <v>216</v>
      </c>
      <c r="E151" s="8">
        <f>VLOOKUP($B151,'[1]TK KHOILUONG'!$B:$AH,4,0)</f>
        <v>0</v>
      </c>
      <c r="F151" s="8">
        <f>VLOOKUP($B151,'[1]TK KHOILUONG'!$B:$AH,5,0)</f>
        <v>0</v>
      </c>
      <c r="G151" s="8">
        <f>VLOOKUP($B151,'[1]TK KHOILUONG'!$B:$AH,6,0)</f>
        <v>0</v>
      </c>
      <c r="H151" s="8">
        <f>VLOOKUP($B151,'[1]TK KHOILUONG'!$B:$AH,7,0)</f>
        <v>0</v>
      </c>
      <c r="I151" s="36">
        <f>VLOOKUP($B151,'[1]TK KHOILUONG'!$B:$AH,8,0)</f>
        <v>0</v>
      </c>
      <c r="J151" s="8">
        <f>VLOOKUP($B151,'[1]TK KHOILUONG'!$B:$AH,9,0)</f>
        <v>0</v>
      </c>
      <c r="K151" s="8">
        <f>VLOOKUP($B151,'[1]TK KHOILUONG'!$B:$AH,10,0)</f>
        <v>0</v>
      </c>
      <c r="L151" s="8">
        <f>VLOOKUP($B151,'[1]TK KHOILUONG'!$B:$AH,11,0)</f>
        <v>0</v>
      </c>
      <c r="M151" s="8">
        <f>VLOOKUP($B151,'[1]TK KHOILUONG'!$B:$AH,12,0)</f>
        <v>0</v>
      </c>
      <c r="N151" s="36">
        <f>VLOOKUP($B151,'[1]TK KHOILUONG'!$B:$AH,13,0)</f>
        <v>0</v>
      </c>
      <c r="O151" s="8">
        <f>VLOOKUP($B151,'[1]TK KHOILUONG'!$B:$AH,14,0)</f>
        <v>221</v>
      </c>
      <c r="P151" s="8">
        <f>VLOOKUP($B151,'[1]TK KHOILUONG'!$B:$AH,15,0)</f>
        <v>245</v>
      </c>
      <c r="Q151" s="8">
        <f>VLOOKUP($B151,'[1]TK KHOILUONG'!$B:$AH,16,0)</f>
        <v>204</v>
      </c>
      <c r="R151" s="36">
        <f>VLOOKUP($B151,'[1]TK KHOILUONG'!$B:$AH,17,0)</f>
        <v>13.1</v>
      </c>
      <c r="S151" s="8">
        <f>VLOOKUP($B151,'[1]TK KHOILUONG'!$B:$AH,18,0)</f>
        <v>0</v>
      </c>
      <c r="T151" s="8">
        <f>VLOOKUP($B151,'[1]TK KHOILUONG'!$B:$AH,19,0)</f>
        <v>0</v>
      </c>
      <c r="U151" s="8">
        <f>VLOOKUP($B151,'[1]TK KHOILUONG'!$B:$AH,20,0)</f>
        <v>0</v>
      </c>
      <c r="V151" s="36">
        <f>VLOOKUP($B151,'[1]TK KHOILUONG'!$B:$AH,21,0)</f>
        <v>0</v>
      </c>
      <c r="W151" s="8">
        <f>VLOOKUP($B151,'[1]TK KHOILUONG'!$B:$AH,22,0)</f>
        <v>0</v>
      </c>
      <c r="X151" s="8">
        <f>VLOOKUP($B151,'[1]TK KHOILUONG'!$B:$AH,23,0)</f>
        <v>0</v>
      </c>
      <c r="Y151" s="36">
        <f>VLOOKUP($B151,'[1]TK KHOILUONG'!$B:$AH,24,0)</f>
        <v>0</v>
      </c>
      <c r="Z151" s="8">
        <f>VLOOKUP($B151,'[1]TK KHOILUONG'!$B:$AH,25,0)</f>
        <v>0</v>
      </c>
      <c r="AA151" s="8">
        <f>VLOOKUP($B151,'[1]TK KHOILUONG'!$B:$AH,26,0)</f>
        <v>0</v>
      </c>
      <c r="AB151" s="36">
        <f>VLOOKUP($B151,'[1]TK KHOILUONG'!$B:$AH,27,0)</f>
        <v>0</v>
      </c>
      <c r="AC151" s="8">
        <f>VLOOKUP($B151,'[1]TK KHOILUONG'!$B:$AH,28,0)</f>
        <v>0</v>
      </c>
      <c r="AD151" s="8">
        <f>VLOOKUP($B151,'[1]TK KHOILUONG'!$B:$AH,29,0)</f>
        <v>0</v>
      </c>
      <c r="AE151" s="36">
        <f>VLOOKUP($B151,'[1]TK KHOILUONG'!$B:$AH,30,0)</f>
        <v>0</v>
      </c>
      <c r="AF151" s="36">
        <f>VLOOKUP($B151,'[1]TK KHOILUONG'!$B:$AH,31,0)</f>
        <v>0</v>
      </c>
      <c r="AG151" s="36">
        <f>VLOOKUP($B151,'[1]TK KHOILUONG'!$B:$AH,32,0)</f>
        <v>0</v>
      </c>
      <c r="AH151" s="64">
        <f t="shared" si="2"/>
        <v>13.1</v>
      </c>
    </row>
    <row r="152" spans="1:34" hidden="1">
      <c r="A152" s="56">
        <f>IF(D152="","",SUBTOTAL(3,$D$4:$D152))</f>
        <v>29</v>
      </c>
      <c r="B152" s="83" t="s">
        <v>468</v>
      </c>
      <c r="C152" s="84" t="s">
        <v>169</v>
      </c>
      <c r="D152" s="85" t="s">
        <v>201</v>
      </c>
      <c r="E152" s="8">
        <f>VLOOKUP($B152,'[1]TK KHOILUONG'!$B:$AH,4,0)</f>
        <v>2</v>
      </c>
      <c r="F152" s="8">
        <f>VLOOKUP($B152,'[1]TK KHOILUONG'!$B:$AH,5,0)</f>
        <v>0</v>
      </c>
      <c r="G152" s="8">
        <f>VLOOKUP($B152,'[1]TK KHOILUONG'!$B:$AH,6,0)</f>
        <v>0</v>
      </c>
      <c r="H152" s="8">
        <f>VLOOKUP($B152,'[1]TK KHOILUONG'!$B:$AH,7,0)</f>
        <v>0</v>
      </c>
      <c r="I152" s="36">
        <f>VLOOKUP($B152,'[1]TK KHOILUONG'!$B:$AH,8,0)</f>
        <v>2</v>
      </c>
      <c r="J152" s="8">
        <f>VLOOKUP($B152,'[1]TK KHOILUONG'!$B:$AH,9,0)</f>
        <v>11.999999999999998</v>
      </c>
      <c r="K152" s="8">
        <f>VLOOKUP($B152,'[1]TK KHOILUONG'!$B:$AH,10,0)</f>
        <v>6.8</v>
      </c>
      <c r="L152" s="8">
        <f>VLOOKUP($B152,'[1]TK KHOILUONG'!$B:$AH,11,0)</f>
        <v>0</v>
      </c>
      <c r="M152" s="8">
        <f>VLOOKUP($B152,'[1]TK KHOILUONG'!$B:$AH,12,0)</f>
        <v>0</v>
      </c>
      <c r="N152" s="36">
        <f>VLOOKUP($B152,'[1]TK KHOILUONG'!$B:$AH,13,0)</f>
        <v>18.799999999999997</v>
      </c>
      <c r="O152" s="8">
        <f>VLOOKUP($B152,'[1]TK KHOILUONG'!$B:$AH,14,0)</f>
        <v>314</v>
      </c>
      <c r="P152" s="8">
        <f>VLOOKUP($B152,'[1]TK KHOILUONG'!$B:$AH,15,0)</f>
        <v>397</v>
      </c>
      <c r="Q152" s="8">
        <f>VLOOKUP($B152,'[1]TK KHOILUONG'!$B:$AH,16,0)</f>
        <v>282</v>
      </c>
      <c r="R152" s="36">
        <f>VLOOKUP($B152,'[1]TK KHOILUONG'!$B:$AH,17,0)</f>
        <v>21.45</v>
      </c>
      <c r="S152" s="8">
        <f>VLOOKUP($B152,'[1]TK KHOILUONG'!$B:$AH,18,0)</f>
        <v>0</v>
      </c>
      <c r="T152" s="8">
        <f>VLOOKUP($B152,'[1]TK KHOILUONG'!$B:$AH,19,0)</f>
        <v>0</v>
      </c>
      <c r="U152" s="8">
        <f>VLOOKUP($B152,'[1]TK KHOILUONG'!$B:$AH,20,0)</f>
        <v>0</v>
      </c>
      <c r="V152" s="36">
        <f>VLOOKUP($B152,'[1]TK KHOILUONG'!$B:$AH,21,0)</f>
        <v>0</v>
      </c>
      <c r="W152" s="8">
        <f>VLOOKUP($B152,'[1]TK KHOILUONG'!$B:$AH,22,0)</f>
        <v>0</v>
      </c>
      <c r="X152" s="8">
        <f>VLOOKUP($B152,'[1]TK KHOILUONG'!$B:$AH,23,0)</f>
        <v>0</v>
      </c>
      <c r="Y152" s="36">
        <f>VLOOKUP($B152,'[1]TK KHOILUONG'!$B:$AH,24,0)</f>
        <v>0</v>
      </c>
      <c r="Z152" s="8">
        <f>VLOOKUP($B152,'[1]TK KHOILUONG'!$B:$AH,25,0)</f>
        <v>0</v>
      </c>
      <c r="AA152" s="8">
        <f>VLOOKUP($B152,'[1]TK KHOILUONG'!$B:$AH,26,0)</f>
        <v>0</v>
      </c>
      <c r="AB152" s="36">
        <f>VLOOKUP($B152,'[1]TK KHOILUONG'!$B:$AH,27,0)</f>
        <v>0</v>
      </c>
      <c r="AC152" s="8">
        <f>VLOOKUP($B152,'[1]TK KHOILUONG'!$B:$AH,28,0)</f>
        <v>0</v>
      </c>
      <c r="AD152" s="8">
        <f>VLOOKUP($B152,'[1]TK KHOILUONG'!$B:$AH,29,0)</f>
        <v>0</v>
      </c>
      <c r="AE152" s="36">
        <f>VLOOKUP($B152,'[1]TK KHOILUONG'!$B:$AH,30,0)</f>
        <v>0</v>
      </c>
      <c r="AF152" s="36">
        <f>VLOOKUP($B152,'[1]TK KHOILUONG'!$B:$AH,31,0)</f>
        <v>1.2</v>
      </c>
      <c r="AG152" s="36">
        <f>VLOOKUP($B152,'[1]TK KHOILUONG'!$B:$AH,32,0)</f>
        <v>0</v>
      </c>
      <c r="AH152" s="64">
        <f t="shared" si="2"/>
        <v>43.45</v>
      </c>
    </row>
    <row r="153" spans="1:34" hidden="1">
      <c r="A153" s="56">
        <f>IF(D153="","",SUBTOTAL(3,$D$4:$D153))</f>
        <v>29</v>
      </c>
      <c r="B153" s="83" t="s">
        <v>436</v>
      </c>
      <c r="C153" s="84" t="s">
        <v>169</v>
      </c>
      <c r="D153" s="85" t="s">
        <v>181</v>
      </c>
      <c r="E153" s="8">
        <f>VLOOKUP($B153,'[1]TK KHOILUONG'!$B:$AH,4,0)</f>
        <v>0</v>
      </c>
      <c r="F153" s="8">
        <f>VLOOKUP($B153,'[1]TK KHOILUONG'!$B:$AH,5,0)</f>
        <v>0</v>
      </c>
      <c r="G153" s="8">
        <f>VLOOKUP($B153,'[1]TK KHOILUONG'!$B:$AH,6,0)</f>
        <v>0</v>
      </c>
      <c r="H153" s="8">
        <f>VLOOKUP($B153,'[1]TK KHOILUONG'!$B:$AH,7,0)</f>
        <v>0</v>
      </c>
      <c r="I153" s="36">
        <f>VLOOKUP($B153,'[1]TK KHOILUONG'!$B:$AH,8,0)</f>
        <v>0</v>
      </c>
      <c r="J153" s="8">
        <f>VLOOKUP($B153,'[1]TK KHOILUONG'!$B:$AH,9,0)</f>
        <v>0</v>
      </c>
      <c r="K153" s="8">
        <f>VLOOKUP($B153,'[1]TK KHOILUONG'!$B:$AH,10,0)</f>
        <v>0</v>
      </c>
      <c r="L153" s="8">
        <f>VLOOKUP($B153,'[1]TK KHOILUONG'!$B:$AH,11,0)</f>
        <v>0</v>
      </c>
      <c r="M153" s="8">
        <f>VLOOKUP($B153,'[1]TK KHOILUONG'!$B:$AH,12,0)</f>
        <v>0</v>
      </c>
      <c r="N153" s="36">
        <f>VLOOKUP($B153,'[1]TK KHOILUONG'!$B:$AH,13,0)</f>
        <v>0</v>
      </c>
      <c r="O153" s="8">
        <f>VLOOKUP($B153,'[1]TK KHOILUONG'!$B:$AH,14,0)</f>
        <v>0</v>
      </c>
      <c r="P153" s="8">
        <f>VLOOKUP($B153,'[1]TK KHOILUONG'!$B:$AH,15,0)</f>
        <v>0</v>
      </c>
      <c r="Q153" s="8">
        <f>VLOOKUP($B153,'[1]TK KHOILUONG'!$B:$AH,16,0)</f>
        <v>0</v>
      </c>
      <c r="R153" s="36">
        <f>VLOOKUP($B153,'[1]TK KHOILUONG'!$B:$AH,17,0)</f>
        <v>0</v>
      </c>
      <c r="S153" s="8">
        <f>VLOOKUP($B153,'[1]TK KHOILUONG'!$B:$AH,18,0)</f>
        <v>0</v>
      </c>
      <c r="T153" s="8">
        <f>VLOOKUP($B153,'[1]TK KHOILUONG'!$B:$AH,19,0)</f>
        <v>0</v>
      </c>
      <c r="U153" s="8">
        <f>VLOOKUP($B153,'[1]TK KHOILUONG'!$B:$AH,20,0)</f>
        <v>0</v>
      </c>
      <c r="V153" s="36">
        <f>VLOOKUP($B153,'[1]TK KHOILUONG'!$B:$AH,21,0)</f>
        <v>0</v>
      </c>
      <c r="W153" s="8">
        <f>VLOOKUP($B153,'[1]TK KHOILUONG'!$B:$AH,22,0)</f>
        <v>0</v>
      </c>
      <c r="X153" s="8">
        <f>VLOOKUP($B153,'[1]TK KHOILUONG'!$B:$AH,23,0)</f>
        <v>0</v>
      </c>
      <c r="Y153" s="36">
        <f>VLOOKUP($B153,'[1]TK KHOILUONG'!$B:$AH,24,0)</f>
        <v>0</v>
      </c>
      <c r="Z153" s="8">
        <f>VLOOKUP($B153,'[1]TK KHOILUONG'!$B:$AH,25,0)</f>
        <v>0</v>
      </c>
      <c r="AA153" s="8">
        <f>VLOOKUP($B153,'[1]TK KHOILUONG'!$B:$AH,26,0)</f>
        <v>0</v>
      </c>
      <c r="AB153" s="36">
        <f>VLOOKUP($B153,'[1]TK KHOILUONG'!$B:$AH,27,0)</f>
        <v>0</v>
      </c>
      <c r="AC153" s="8">
        <f>VLOOKUP($B153,'[1]TK KHOILUONG'!$B:$AH,28,0)</f>
        <v>0</v>
      </c>
      <c r="AD153" s="8">
        <f>VLOOKUP($B153,'[1]TK KHOILUONG'!$B:$AH,29,0)</f>
        <v>0</v>
      </c>
      <c r="AE153" s="36">
        <f>VLOOKUP($B153,'[1]TK KHOILUONG'!$B:$AH,30,0)</f>
        <v>0</v>
      </c>
      <c r="AF153" s="36">
        <f>VLOOKUP($B153,'[1]TK KHOILUONG'!$B:$AH,31,0)</f>
        <v>0</v>
      </c>
      <c r="AG153" s="36">
        <f>VLOOKUP($B153,'[1]TK KHOILUONG'!$B:$AH,32,0)</f>
        <v>0</v>
      </c>
      <c r="AH153" s="64">
        <f t="shared" si="2"/>
        <v>0</v>
      </c>
    </row>
    <row r="154" spans="1:34" hidden="1">
      <c r="A154" s="56">
        <f>IF(D154="","",SUBTOTAL(3,$D$4:$D154))</f>
        <v>29</v>
      </c>
      <c r="B154" s="83" t="s">
        <v>469</v>
      </c>
      <c r="C154" s="84" t="s">
        <v>169</v>
      </c>
      <c r="D154" s="85" t="s">
        <v>202</v>
      </c>
      <c r="E154" s="8">
        <f>VLOOKUP($B154,'[1]TK KHOILUONG'!$B:$AH,4,0)</f>
        <v>2</v>
      </c>
      <c r="F154" s="8">
        <f>VLOOKUP($B154,'[1]TK KHOILUONG'!$B:$AH,5,0)</f>
        <v>0</v>
      </c>
      <c r="G154" s="8">
        <f>VLOOKUP($B154,'[1]TK KHOILUONG'!$B:$AH,6,0)</f>
        <v>0</v>
      </c>
      <c r="H154" s="8">
        <f>VLOOKUP($B154,'[1]TK KHOILUONG'!$B:$AH,7,0)</f>
        <v>0</v>
      </c>
      <c r="I154" s="36">
        <f>VLOOKUP($B154,'[1]TK KHOILUONG'!$B:$AH,8,0)</f>
        <v>2</v>
      </c>
      <c r="J154" s="8">
        <f>VLOOKUP($B154,'[1]TK KHOILUONG'!$B:$AH,9,0)</f>
        <v>8.8000000000000007</v>
      </c>
      <c r="K154" s="8">
        <f>VLOOKUP($B154,'[1]TK KHOILUONG'!$B:$AH,10,0)</f>
        <v>0</v>
      </c>
      <c r="L154" s="8">
        <f>VLOOKUP($B154,'[1]TK KHOILUONG'!$B:$AH,11,0)</f>
        <v>0</v>
      </c>
      <c r="M154" s="8">
        <f>VLOOKUP($B154,'[1]TK KHOILUONG'!$B:$AH,12,0)</f>
        <v>0</v>
      </c>
      <c r="N154" s="36">
        <f>VLOOKUP($B154,'[1]TK KHOILUONG'!$B:$AH,13,0)</f>
        <v>8.8000000000000007</v>
      </c>
      <c r="O154" s="8">
        <f>VLOOKUP($B154,'[1]TK KHOILUONG'!$B:$AH,14,0)</f>
        <v>238</v>
      </c>
      <c r="P154" s="8">
        <f>VLOOKUP($B154,'[1]TK KHOILUONG'!$B:$AH,15,0)</f>
        <v>240</v>
      </c>
      <c r="Q154" s="8">
        <f>VLOOKUP($B154,'[1]TK KHOILUONG'!$B:$AH,16,0)</f>
        <v>132</v>
      </c>
      <c r="R154" s="36">
        <f>VLOOKUP($B154,'[1]TK KHOILUONG'!$B:$AH,17,0)</f>
        <v>17.3</v>
      </c>
      <c r="S154" s="8">
        <f>VLOOKUP($B154,'[1]TK KHOILUONG'!$B:$AH,18,0)</f>
        <v>0</v>
      </c>
      <c r="T154" s="8">
        <f>VLOOKUP($B154,'[1]TK KHOILUONG'!$B:$AH,19,0)</f>
        <v>0</v>
      </c>
      <c r="U154" s="8">
        <f>VLOOKUP($B154,'[1]TK KHOILUONG'!$B:$AH,20,0)</f>
        <v>0</v>
      </c>
      <c r="V154" s="36">
        <f>VLOOKUP($B154,'[1]TK KHOILUONG'!$B:$AH,21,0)</f>
        <v>0</v>
      </c>
      <c r="W154" s="8">
        <f>VLOOKUP($B154,'[1]TK KHOILUONG'!$B:$AH,22,0)</f>
        <v>0</v>
      </c>
      <c r="X154" s="8">
        <f>VLOOKUP($B154,'[1]TK KHOILUONG'!$B:$AH,23,0)</f>
        <v>0</v>
      </c>
      <c r="Y154" s="36">
        <f>VLOOKUP($B154,'[1]TK KHOILUONG'!$B:$AH,24,0)</f>
        <v>0</v>
      </c>
      <c r="Z154" s="8">
        <f>VLOOKUP($B154,'[1]TK KHOILUONG'!$B:$AH,25,0)</f>
        <v>0</v>
      </c>
      <c r="AA154" s="8">
        <f>VLOOKUP($B154,'[1]TK KHOILUONG'!$B:$AH,26,0)</f>
        <v>0</v>
      </c>
      <c r="AB154" s="36">
        <f>VLOOKUP($B154,'[1]TK KHOILUONG'!$B:$AH,27,0)</f>
        <v>0</v>
      </c>
      <c r="AC154" s="8">
        <f>VLOOKUP($B154,'[1]TK KHOILUONG'!$B:$AH,28,0)</f>
        <v>0</v>
      </c>
      <c r="AD154" s="8">
        <f>VLOOKUP($B154,'[1]TK KHOILUONG'!$B:$AH,29,0)</f>
        <v>0</v>
      </c>
      <c r="AE154" s="36">
        <f>VLOOKUP($B154,'[1]TK KHOILUONG'!$B:$AH,30,0)</f>
        <v>0</v>
      </c>
      <c r="AF154" s="36">
        <f>VLOOKUP($B154,'[1]TK KHOILUONG'!$B:$AH,31,0)</f>
        <v>1.2</v>
      </c>
      <c r="AG154" s="36">
        <f>VLOOKUP($B154,'[1]TK KHOILUONG'!$B:$AH,32,0)</f>
        <v>0</v>
      </c>
      <c r="AH154" s="64">
        <f t="shared" si="2"/>
        <v>29.3</v>
      </c>
    </row>
    <row r="155" spans="1:34" hidden="1">
      <c r="A155" s="56">
        <f>IF(D155="","",SUBTOTAL(3,$D$4:$D155))</f>
        <v>29</v>
      </c>
      <c r="B155" s="83" t="s">
        <v>470</v>
      </c>
      <c r="C155" s="84" t="s">
        <v>169</v>
      </c>
      <c r="D155" s="85" t="s">
        <v>561</v>
      </c>
      <c r="E155" s="8">
        <f>VLOOKUP($B155,'[1]TK KHOILUONG'!$B:$AH,4,0)</f>
        <v>0</v>
      </c>
      <c r="F155" s="8">
        <f>VLOOKUP($B155,'[1]TK KHOILUONG'!$B:$AH,5,0)</f>
        <v>0</v>
      </c>
      <c r="G155" s="8">
        <f>VLOOKUP($B155,'[1]TK KHOILUONG'!$B:$AH,6,0)</f>
        <v>0</v>
      </c>
      <c r="H155" s="8">
        <f>VLOOKUP($B155,'[1]TK KHOILUONG'!$B:$AH,7,0)</f>
        <v>0</v>
      </c>
      <c r="I155" s="36">
        <f>VLOOKUP($B155,'[1]TK KHOILUONG'!$B:$AH,8,0)</f>
        <v>0</v>
      </c>
      <c r="J155" s="8">
        <f>VLOOKUP($B155,'[1]TK KHOILUONG'!$B:$AH,9,0)</f>
        <v>0</v>
      </c>
      <c r="K155" s="8">
        <f>VLOOKUP($B155,'[1]TK KHOILUONG'!$B:$AH,10,0)</f>
        <v>0</v>
      </c>
      <c r="L155" s="8">
        <f>VLOOKUP($B155,'[1]TK KHOILUONG'!$B:$AH,11,0)</f>
        <v>0</v>
      </c>
      <c r="M155" s="8">
        <f>VLOOKUP($B155,'[1]TK KHOILUONG'!$B:$AH,12,0)</f>
        <v>0</v>
      </c>
      <c r="N155" s="36">
        <f>VLOOKUP($B155,'[1]TK KHOILUONG'!$B:$AH,13,0)</f>
        <v>0</v>
      </c>
      <c r="O155" s="8">
        <f>VLOOKUP($B155,'[1]TK KHOILUONG'!$B:$AH,14,0)</f>
        <v>73</v>
      </c>
      <c r="P155" s="8">
        <f>VLOOKUP($B155,'[1]TK KHOILUONG'!$B:$AH,15,0)</f>
        <v>96</v>
      </c>
      <c r="Q155" s="8">
        <f>VLOOKUP($B155,'[1]TK KHOILUONG'!$B:$AH,16,0)</f>
        <v>123</v>
      </c>
      <c r="R155" s="36">
        <f>VLOOKUP($B155,'[1]TK KHOILUONG'!$B:$AH,17,0)</f>
        <v>2.2999999999999998</v>
      </c>
      <c r="S155" s="8">
        <f>VLOOKUP($B155,'[1]TK KHOILUONG'!$B:$AH,18,0)</f>
        <v>0</v>
      </c>
      <c r="T155" s="8">
        <f>VLOOKUP($B155,'[1]TK KHOILUONG'!$B:$AH,19,0)</f>
        <v>0</v>
      </c>
      <c r="U155" s="8">
        <f>VLOOKUP($B155,'[1]TK KHOILUONG'!$B:$AH,20,0)</f>
        <v>0</v>
      </c>
      <c r="V155" s="36">
        <f>VLOOKUP($B155,'[1]TK KHOILUONG'!$B:$AH,21,0)</f>
        <v>0</v>
      </c>
      <c r="W155" s="8">
        <f>VLOOKUP($B155,'[1]TK KHOILUONG'!$B:$AH,22,0)</f>
        <v>0</v>
      </c>
      <c r="X155" s="8">
        <f>VLOOKUP($B155,'[1]TK KHOILUONG'!$B:$AH,23,0)</f>
        <v>0</v>
      </c>
      <c r="Y155" s="36">
        <f>VLOOKUP($B155,'[1]TK KHOILUONG'!$B:$AH,24,0)</f>
        <v>0</v>
      </c>
      <c r="Z155" s="8">
        <f>VLOOKUP($B155,'[1]TK KHOILUONG'!$B:$AH,25,0)</f>
        <v>0</v>
      </c>
      <c r="AA155" s="8">
        <f>VLOOKUP($B155,'[1]TK KHOILUONG'!$B:$AH,26,0)</f>
        <v>0</v>
      </c>
      <c r="AB155" s="36">
        <f>VLOOKUP($B155,'[1]TK KHOILUONG'!$B:$AH,27,0)</f>
        <v>0</v>
      </c>
      <c r="AC155" s="8">
        <f>VLOOKUP($B155,'[1]TK KHOILUONG'!$B:$AH,28,0)</f>
        <v>0</v>
      </c>
      <c r="AD155" s="8">
        <f>VLOOKUP($B155,'[1]TK KHOILUONG'!$B:$AH,29,0)</f>
        <v>0</v>
      </c>
      <c r="AE155" s="36">
        <f>VLOOKUP($B155,'[1]TK KHOILUONG'!$B:$AH,30,0)</f>
        <v>0</v>
      </c>
      <c r="AF155" s="36">
        <f>VLOOKUP($B155,'[1]TK KHOILUONG'!$B:$AH,31,0)</f>
        <v>0</v>
      </c>
      <c r="AG155" s="36">
        <f>VLOOKUP($B155,'[1]TK KHOILUONG'!$B:$AH,32,0)</f>
        <v>0</v>
      </c>
      <c r="AH155" s="64">
        <f t="shared" si="2"/>
        <v>2.2999999999999998</v>
      </c>
    </row>
    <row r="156" spans="1:34" hidden="1">
      <c r="A156" s="56">
        <f>IF(D156="","",SUBTOTAL(3,$D$4:$D156))</f>
        <v>29</v>
      </c>
      <c r="B156" s="24" t="s">
        <v>471</v>
      </c>
      <c r="C156" s="24" t="s">
        <v>169</v>
      </c>
      <c r="D156" s="24" t="s">
        <v>557</v>
      </c>
      <c r="E156" s="8">
        <f>VLOOKUP($B156,'[1]TK KHOILUONG'!$B:$AH,4,0)</f>
        <v>0</v>
      </c>
      <c r="F156" s="8">
        <f>VLOOKUP($B156,'[1]TK KHOILUONG'!$B:$AH,5,0)</f>
        <v>0</v>
      </c>
      <c r="G156" s="8">
        <f>VLOOKUP($B156,'[1]TK KHOILUONG'!$B:$AH,6,0)</f>
        <v>0</v>
      </c>
      <c r="H156" s="8">
        <f>VLOOKUP($B156,'[1]TK KHOILUONG'!$B:$AH,7,0)</f>
        <v>0</v>
      </c>
      <c r="I156" s="36">
        <f>VLOOKUP($B156,'[1]TK KHOILUONG'!$B:$AH,8,0)</f>
        <v>0</v>
      </c>
      <c r="J156" s="8">
        <f>VLOOKUP($B156,'[1]TK KHOILUONG'!$B:$AH,9,0)</f>
        <v>0</v>
      </c>
      <c r="K156" s="8">
        <f>VLOOKUP($B156,'[1]TK KHOILUONG'!$B:$AH,10,0)</f>
        <v>0</v>
      </c>
      <c r="L156" s="8">
        <f>VLOOKUP($B156,'[1]TK KHOILUONG'!$B:$AH,11,0)</f>
        <v>0</v>
      </c>
      <c r="M156" s="8">
        <f>VLOOKUP($B156,'[1]TK KHOILUONG'!$B:$AH,12,0)</f>
        <v>0</v>
      </c>
      <c r="N156" s="36">
        <f>VLOOKUP($B156,'[1]TK KHOILUONG'!$B:$AH,13,0)</f>
        <v>0</v>
      </c>
      <c r="O156" s="8">
        <f>VLOOKUP($B156,'[1]TK KHOILUONG'!$B:$AH,14,0)</f>
        <v>0</v>
      </c>
      <c r="P156" s="8">
        <f>VLOOKUP($B156,'[1]TK KHOILUONG'!$B:$AH,15,0)</f>
        <v>0</v>
      </c>
      <c r="Q156" s="8">
        <f>VLOOKUP($B156,'[1]TK KHOILUONG'!$B:$AH,16,0)</f>
        <v>0</v>
      </c>
      <c r="R156" s="36">
        <f>VLOOKUP($B156,'[1]TK KHOILUONG'!$B:$AH,17,0)</f>
        <v>0</v>
      </c>
      <c r="S156" s="8">
        <f>VLOOKUP($B156,'[1]TK KHOILUONG'!$B:$AH,18,0)</f>
        <v>0</v>
      </c>
      <c r="T156" s="8">
        <f>VLOOKUP($B156,'[1]TK KHOILUONG'!$B:$AH,19,0)</f>
        <v>0</v>
      </c>
      <c r="U156" s="8">
        <f>VLOOKUP($B156,'[1]TK KHOILUONG'!$B:$AH,20,0)</f>
        <v>0</v>
      </c>
      <c r="V156" s="36">
        <f>VLOOKUP($B156,'[1]TK KHOILUONG'!$B:$AH,21,0)</f>
        <v>0</v>
      </c>
      <c r="W156" s="8">
        <f>VLOOKUP($B156,'[1]TK KHOILUONG'!$B:$AH,22,0)</f>
        <v>0</v>
      </c>
      <c r="X156" s="8">
        <f>VLOOKUP($B156,'[1]TK KHOILUONG'!$B:$AH,23,0)</f>
        <v>0</v>
      </c>
      <c r="Y156" s="36">
        <f>VLOOKUP($B156,'[1]TK KHOILUONG'!$B:$AH,24,0)</f>
        <v>0</v>
      </c>
      <c r="Z156" s="8">
        <f>VLOOKUP($B156,'[1]TK KHOILUONG'!$B:$AH,25,0)</f>
        <v>0</v>
      </c>
      <c r="AA156" s="8">
        <f>VLOOKUP($B156,'[1]TK KHOILUONG'!$B:$AH,26,0)</f>
        <v>0</v>
      </c>
      <c r="AB156" s="36">
        <f>VLOOKUP($B156,'[1]TK KHOILUONG'!$B:$AH,27,0)</f>
        <v>0</v>
      </c>
      <c r="AC156" s="8">
        <f>VLOOKUP($B156,'[1]TK KHOILUONG'!$B:$AH,28,0)</f>
        <v>0</v>
      </c>
      <c r="AD156" s="8">
        <f>VLOOKUP($B156,'[1]TK KHOILUONG'!$B:$AH,29,0)</f>
        <v>0</v>
      </c>
      <c r="AE156" s="36">
        <f>VLOOKUP($B156,'[1]TK KHOILUONG'!$B:$AH,30,0)</f>
        <v>0</v>
      </c>
      <c r="AF156" s="36">
        <f>VLOOKUP($B156,'[1]TK KHOILUONG'!$B:$AH,31,0)</f>
        <v>0</v>
      </c>
      <c r="AG156" s="36">
        <f>VLOOKUP($B156,'[1]TK KHOILUONG'!$B:$AH,32,0)</f>
        <v>0</v>
      </c>
      <c r="AH156" s="64">
        <f t="shared" si="2"/>
        <v>0</v>
      </c>
    </row>
    <row r="157" spans="1:34" hidden="1">
      <c r="A157" s="56">
        <f>IF(D157="","",SUBTOTAL(3,$D$4:$D157))</f>
        <v>29</v>
      </c>
      <c r="B157" s="93" t="s">
        <v>455</v>
      </c>
      <c r="C157" s="94" t="s">
        <v>169</v>
      </c>
      <c r="D157" s="94" t="s">
        <v>555</v>
      </c>
      <c r="E157" s="8">
        <f>VLOOKUP($B157,'[1]TK KHOILUONG'!$B:$AH,4,0)</f>
        <v>0</v>
      </c>
      <c r="F157" s="8">
        <f>VLOOKUP($B157,'[1]TK KHOILUONG'!$B:$AH,5,0)</f>
        <v>0</v>
      </c>
      <c r="G157" s="8">
        <f>VLOOKUP($B157,'[1]TK KHOILUONG'!$B:$AH,6,0)</f>
        <v>0</v>
      </c>
      <c r="H157" s="8">
        <f>VLOOKUP($B157,'[1]TK KHOILUONG'!$B:$AH,7,0)</f>
        <v>0</v>
      </c>
      <c r="I157" s="36">
        <f>VLOOKUP($B157,'[1]TK KHOILUONG'!$B:$AH,8,0)</f>
        <v>0</v>
      </c>
      <c r="J157" s="8">
        <f>VLOOKUP($B157,'[1]TK KHOILUONG'!$B:$AH,9,0)</f>
        <v>0</v>
      </c>
      <c r="K157" s="8">
        <f>VLOOKUP($B157,'[1]TK KHOILUONG'!$B:$AH,10,0)</f>
        <v>0</v>
      </c>
      <c r="L157" s="8">
        <f>VLOOKUP($B157,'[1]TK KHOILUONG'!$B:$AH,11,0)</f>
        <v>0</v>
      </c>
      <c r="M157" s="8">
        <f>VLOOKUP($B157,'[1]TK KHOILUONG'!$B:$AH,12,0)</f>
        <v>0</v>
      </c>
      <c r="N157" s="36">
        <f>VLOOKUP($B157,'[1]TK KHOILUONG'!$B:$AH,13,0)</f>
        <v>0</v>
      </c>
      <c r="O157" s="8">
        <f>VLOOKUP($B157,'[1]TK KHOILUONG'!$B:$AH,14,0)</f>
        <v>0</v>
      </c>
      <c r="P157" s="8">
        <f>VLOOKUP($B157,'[1]TK KHOILUONG'!$B:$AH,15,0)</f>
        <v>0</v>
      </c>
      <c r="Q157" s="8">
        <f>VLOOKUP($B157,'[1]TK KHOILUONG'!$B:$AH,16,0)</f>
        <v>0</v>
      </c>
      <c r="R157" s="36">
        <f>VLOOKUP($B157,'[1]TK KHOILUONG'!$B:$AH,17,0)</f>
        <v>0</v>
      </c>
      <c r="S157" s="8">
        <f>VLOOKUP($B157,'[1]TK KHOILUONG'!$B:$AH,18,0)</f>
        <v>0</v>
      </c>
      <c r="T157" s="8">
        <f>VLOOKUP($B157,'[1]TK KHOILUONG'!$B:$AH,19,0)</f>
        <v>0</v>
      </c>
      <c r="U157" s="8">
        <f>VLOOKUP($B157,'[1]TK KHOILUONG'!$B:$AH,20,0)</f>
        <v>0</v>
      </c>
      <c r="V157" s="36">
        <f>VLOOKUP($B157,'[1]TK KHOILUONG'!$B:$AH,21,0)</f>
        <v>0</v>
      </c>
      <c r="W157" s="8">
        <f>VLOOKUP($B157,'[1]TK KHOILUONG'!$B:$AH,22,0)</f>
        <v>0</v>
      </c>
      <c r="X157" s="8">
        <f>VLOOKUP($B157,'[1]TK KHOILUONG'!$B:$AH,23,0)</f>
        <v>0</v>
      </c>
      <c r="Y157" s="36">
        <f>VLOOKUP($B157,'[1]TK KHOILUONG'!$B:$AH,24,0)</f>
        <v>0</v>
      </c>
      <c r="Z157" s="8">
        <f>VLOOKUP($B157,'[1]TK KHOILUONG'!$B:$AH,25,0)</f>
        <v>0</v>
      </c>
      <c r="AA157" s="8">
        <f>VLOOKUP($B157,'[1]TK KHOILUONG'!$B:$AH,26,0)</f>
        <v>0</v>
      </c>
      <c r="AB157" s="36">
        <f>VLOOKUP($B157,'[1]TK KHOILUONG'!$B:$AH,27,0)</f>
        <v>0</v>
      </c>
      <c r="AC157" s="8">
        <f>VLOOKUP($B157,'[1]TK KHOILUONG'!$B:$AH,28,0)</f>
        <v>0</v>
      </c>
      <c r="AD157" s="8">
        <f>VLOOKUP($B157,'[1]TK KHOILUONG'!$B:$AH,29,0)</f>
        <v>0</v>
      </c>
      <c r="AE157" s="36">
        <f>VLOOKUP($B157,'[1]TK KHOILUONG'!$B:$AH,30,0)</f>
        <v>0</v>
      </c>
      <c r="AF157" s="36">
        <f>VLOOKUP($B157,'[1]TK KHOILUONG'!$B:$AH,31,0)</f>
        <v>0</v>
      </c>
      <c r="AG157" s="36">
        <f>VLOOKUP($B157,'[1]TK KHOILUONG'!$B:$AH,32,0)</f>
        <v>0</v>
      </c>
      <c r="AH157" s="64">
        <f t="shared" si="2"/>
        <v>0</v>
      </c>
    </row>
    <row r="158" spans="1:34" hidden="1">
      <c r="A158" s="56">
        <f>IF(D158="","",SUBTOTAL(3,$D$4:$D158))</f>
        <v>29</v>
      </c>
      <c r="B158" s="83" t="s">
        <v>423</v>
      </c>
      <c r="C158" s="84" t="s">
        <v>169</v>
      </c>
      <c r="D158" s="85" t="s">
        <v>171</v>
      </c>
      <c r="E158" s="8">
        <f>VLOOKUP($B158,'[1]TK KHOILUONG'!$B:$AH,4,0)</f>
        <v>0</v>
      </c>
      <c r="F158" s="8">
        <f>VLOOKUP($B158,'[1]TK KHOILUONG'!$B:$AH,5,0)</f>
        <v>0</v>
      </c>
      <c r="G158" s="8">
        <f>VLOOKUP($B158,'[1]TK KHOILUONG'!$B:$AH,6,0)</f>
        <v>0</v>
      </c>
      <c r="H158" s="8">
        <f>VLOOKUP($B158,'[1]TK KHOILUONG'!$B:$AH,7,0)</f>
        <v>0</v>
      </c>
      <c r="I158" s="36">
        <f>VLOOKUP($B158,'[1]TK KHOILUONG'!$B:$AH,8,0)</f>
        <v>0</v>
      </c>
      <c r="J158" s="8">
        <f>VLOOKUP($B158,'[1]TK KHOILUONG'!$B:$AH,9,0)</f>
        <v>7.6</v>
      </c>
      <c r="K158" s="8">
        <f>VLOOKUP($B158,'[1]TK KHOILUONG'!$B:$AH,10,0)</f>
        <v>0</v>
      </c>
      <c r="L158" s="8">
        <f>VLOOKUP($B158,'[1]TK KHOILUONG'!$B:$AH,11,0)</f>
        <v>0</v>
      </c>
      <c r="M158" s="8">
        <f>VLOOKUP($B158,'[1]TK KHOILUONG'!$B:$AH,12,0)</f>
        <v>0</v>
      </c>
      <c r="N158" s="36">
        <f>VLOOKUP($B158,'[1]TK KHOILUONG'!$B:$AH,13,0)</f>
        <v>7.6</v>
      </c>
      <c r="O158" s="8">
        <f>VLOOKUP($B158,'[1]TK KHOILUONG'!$B:$AH,14,0)</f>
        <v>0</v>
      </c>
      <c r="P158" s="8">
        <f>VLOOKUP($B158,'[1]TK KHOILUONG'!$B:$AH,15,0)</f>
        <v>0</v>
      </c>
      <c r="Q158" s="8">
        <f>VLOOKUP($B158,'[1]TK KHOILUONG'!$B:$AH,16,0)</f>
        <v>0</v>
      </c>
      <c r="R158" s="36">
        <f>VLOOKUP($B158,'[1]TK KHOILUONG'!$B:$AH,17,0)</f>
        <v>0</v>
      </c>
      <c r="S158" s="8">
        <f>VLOOKUP($B158,'[1]TK KHOILUONG'!$B:$AH,18,0)</f>
        <v>0</v>
      </c>
      <c r="T158" s="8">
        <f>VLOOKUP($B158,'[1]TK KHOILUONG'!$B:$AH,19,0)</f>
        <v>0</v>
      </c>
      <c r="U158" s="8">
        <f>VLOOKUP($B158,'[1]TK KHOILUONG'!$B:$AH,20,0)</f>
        <v>0</v>
      </c>
      <c r="V158" s="36">
        <f>VLOOKUP($B158,'[1]TK KHOILUONG'!$B:$AH,21,0)</f>
        <v>0</v>
      </c>
      <c r="W158" s="8">
        <f>VLOOKUP($B158,'[1]TK KHOILUONG'!$B:$AH,22,0)</f>
        <v>0</v>
      </c>
      <c r="X158" s="8">
        <f>VLOOKUP($B158,'[1]TK KHOILUONG'!$B:$AH,23,0)</f>
        <v>0</v>
      </c>
      <c r="Y158" s="36">
        <f>VLOOKUP($B158,'[1]TK KHOILUONG'!$B:$AH,24,0)</f>
        <v>0</v>
      </c>
      <c r="Z158" s="8">
        <f>VLOOKUP($B158,'[1]TK KHOILUONG'!$B:$AH,25,0)</f>
        <v>0</v>
      </c>
      <c r="AA158" s="8">
        <f>VLOOKUP($B158,'[1]TK KHOILUONG'!$B:$AH,26,0)</f>
        <v>0</v>
      </c>
      <c r="AB158" s="36">
        <f>VLOOKUP($B158,'[1]TK KHOILUONG'!$B:$AH,27,0)</f>
        <v>0</v>
      </c>
      <c r="AC158" s="8">
        <f>VLOOKUP($B158,'[1]TK KHOILUONG'!$B:$AH,28,0)</f>
        <v>0</v>
      </c>
      <c r="AD158" s="8">
        <f>VLOOKUP($B158,'[1]TK KHOILUONG'!$B:$AH,29,0)</f>
        <v>0</v>
      </c>
      <c r="AE158" s="36">
        <f>VLOOKUP($B158,'[1]TK KHOILUONG'!$B:$AH,30,0)</f>
        <v>0</v>
      </c>
      <c r="AF158" s="36">
        <f>VLOOKUP($B158,'[1]TK KHOILUONG'!$B:$AH,31,0)</f>
        <v>1.2</v>
      </c>
      <c r="AG158" s="36">
        <f>VLOOKUP($B158,'[1]TK KHOILUONG'!$B:$AH,32,0)</f>
        <v>0</v>
      </c>
      <c r="AH158" s="64">
        <f t="shared" si="2"/>
        <v>8.8000000000000007</v>
      </c>
    </row>
    <row r="159" spans="1:34" hidden="1">
      <c r="A159" s="56">
        <f>IF(D159="","",SUBTOTAL(3,$D$4:$D159))</f>
        <v>29</v>
      </c>
      <c r="B159" s="83" t="s">
        <v>480</v>
      </c>
      <c r="C159" s="84" t="s">
        <v>169</v>
      </c>
      <c r="D159" s="85" t="s">
        <v>280</v>
      </c>
      <c r="E159" s="8">
        <f>VLOOKUP($B159,'[1]TK KHOILUONG'!$B:$AH,4,0)</f>
        <v>0</v>
      </c>
      <c r="F159" s="8">
        <f>VLOOKUP($B159,'[1]TK KHOILUONG'!$B:$AH,5,0)</f>
        <v>0</v>
      </c>
      <c r="G159" s="8">
        <f>VLOOKUP($B159,'[1]TK KHOILUONG'!$B:$AH,6,0)</f>
        <v>0</v>
      </c>
      <c r="H159" s="8">
        <f>VLOOKUP($B159,'[1]TK KHOILUONG'!$B:$AH,7,0)</f>
        <v>0</v>
      </c>
      <c r="I159" s="36">
        <f>VLOOKUP($B159,'[1]TK KHOILUONG'!$B:$AH,8,0)</f>
        <v>0</v>
      </c>
      <c r="J159" s="8">
        <f>VLOOKUP($B159,'[1]TK KHOILUONG'!$B:$AH,9,0)</f>
        <v>0</v>
      </c>
      <c r="K159" s="8">
        <f>VLOOKUP($B159,'[1]TK KHOILUONG'!$B:$AH,10,0)</f>
        <v>0</v>
      </c>
      <c r="L159" s="8">
        <f>VLOOKUP($B159,'[1]TK KHOILUONG'!$B:$AH,11,0)</f>
        <v>0</v>
      </c>
      <c r="M159" s="8">
        <f>VLOOKUP($B159,'[1]TK KHOILUONG'!$B:$AH,12,0)</f>
        <v>0</v>
      </c>
      <c r="N159" s="36">
        <f>VLOOKUP($B159,'[1]TK KHOILUONG'!$B:$AH,13,0)</f>
        <v>0</v>
      </c>
      <c r="O159" s="8">
        <f>VLOOKUP($B159,'[1]TK KHOILUONG'!$B:$AH,14,0)</f>
        <v>0</v>
      </c>
      <c r="P159" s="8">
        <f>VLOOKUP($B159,'[1]TK KHOILUONG'!$B:$AH,15,0)</f>
        <v>0</v>
      </c>
      <c r="Q159" s="8">
        <f>VLOOKUP($B159,'[1]TK KHOILUONG'!$B:$AH,16,0)</f>
        <v>0</v>
      </c>
      <c r="R159" s="36">
        <f>VLOOKUP($B159,'[1]TK KHOILUONG'!$B:$AH,17,0)</f>
        <v>0</v>
      </c>
      <c r="S159" s="8">
        <f>VLOOKUP($B159,'[1]TK KHOILUONG'!$B:$AH,18,0)</f>
        <v>0</v>
      </c>
      <c r="T159" s="8">
        <f>VLOOKUP($B159,'[1]TK KHOILUONG'!$B:$AH,19,0)</f>
        <v>0</v>
      </c>
      <c r="U159" s="8">
        <f>VLOOKUP($B159,'[1]TK KHOILUONG'!$B:$AH,20,0)</f>
        <v>0</v>
      </c>
      <c r="V159" s="36">
        <f>VLOOKUP($B159,'[1]TK KHOILUONG'!$B:$AH,21,0)</f>
        <v>0</v>
      </c>
      <c r="W159" s="8">
        <f>VLOOKUP($B159,'[1]TK KHOILUONG'!$B:$AH,22,0)</f>
        <v>0</v>
      </c>
      <c r="X159" s="8">
        <f>VLOOKUP($B159,'[1]TK KHOILUONG'!$B:$AH,23,0)</f>
        <v>0</v>
      </c>
      <c r="Y159" s="36">
        <f>VLOOKUP($B159,'[1]TK KHOILUONG'!$B:$AH,24,0)</f>
        <v>0</v>
      </c>
      <c r="Z159" s="8">
        <f>VLOOKUP($B159,'[1]TK KHOILUONG'!$B:$AH,25,0)</f>
        <v>0</v>
      </c>
      <c r="AA159" s="8">
        <f>VLOOKUP($B159,'[1]TK KHOILUONG'!$B:$AH,26,0)</f>
        <v>0</v>
      </c>
      <c r="AB159" s="36">
        <f>VLOOKUP($B159,'[1]TK KHOILUONG'!$B:$AH,27,0)</f>
        <v>0</v>
      </c>
      <c r="AC159" s="8">
        <f>VLOOKUP($B159,'[1]TK KHOILUONG'!$B:$AH,28,0)</f>
        <v>0</v>
      </c>
      <c r="AD159" s="8">
        <f>VLOOKUP($B159,'[1]TK KHOILUONG'!$B:$AH,29,0)</f>
        <v>0</v>
      </c>
      <c r="AE159" s="36">
        <f>VLOOKUP($B159,'[1]TK KHOILUONG'!$B:$AH,30,0)</f>
        <v>0</v>
      </c>
      <c r="AF159" s="36">
        <f>VLOOKUP($B159,'[1]TK KHOILUONG'!$B:$AH,31,0)</f>
        <v>0</v>
      </c>
      <c r="AG159" s="36">
        <f>VLOOKUP($B159,'[1]TK KHOILUONG'!$B:$AH,32,0)</f>
        <v>0</v>
      </c>
      <c r="AH159" s="64">
        <f t="shared" si="2"/>
        <v>0</v>
      </c>
    </row>
    <row r="160" spans="1:34" hidden="1">
      <c r="A160" s="56">
        <f>IF(D160="","",SUBTOTAL(3,$D$4:$D160))</f>
        <v>29</v>
      </c>
      <c r="B160" s="83" t="s">
        <v>437</v>
      </c>
      <c r="C160" s="84" t="s">
        <v>169</v>
      </c>
      <c r="D160" s="85" t="s">
        <v>553</v>
      </c>
      <c r="E160" s="8">
        <f>VLOOKUP($B160,'[1]TK KHOILUONG'!$B:$AH,4,0)</f>
        <v>0</v>
      </c>
      <c r="F160" s="8">
        <f>VLOOKUP($B160,'[1]TK KHOILUONG'!$B:$AH,5,0)</f>
        <v>0</v>
      </c>
      <c r="G160" s="8">
        <f>VLOOKUP($B160,'[1]TK KHOILUONG'!$B:$AH,6,0)</f>
        <v>0</v>
      </c>
      <c r="H160" s="8">
        <f>VLOOKUP($B160,'[1]TK KHOILUONG'!$B:$AH,7,0)</f>
        <v>0</v>
      </c>
      <c r="I160" s="36">
        <f>VLOOKUP($B160,'[1]TK KHOILUONG'!$B:$AH,8,0)</f>
        <v>0</v>
      </c>
      <c r="J160" s="8">
        <f>VLOOKUP($B160,'[1]TK KHOILUONG'!$B:$AH,9,0)</f>
        <v>0</v>
      </c>
      <c r="K160" s="8">
        <f>VLOOKUP($B160,'[1]TK KHOILUONG'!$B:$AH,10,0)</f>
        <v>0</v>
      </c>
      <c r="L160" s="8">
        <f>VLOOKUP($B160,'[1]TK KHOILUONG'!$B:$AH,11,0)</f>
        <v>0</v>
      </c>
      <c r="M160" s="8">
        <f>VLOOKUP($B160,'[1]TK KHOILUONG'!$B:$AH,12,0)</f>
        <v>0</v>
      </c>
      <c r="N160" s="36">
        <f>VLOOKUP($B160,'[1]TK KHOILUONG'!$B:$AH,13,0)</f>
        <v>0</v>
      </c>
      <c r="O160" s="8">
        <f>VLOOKUP($B160,'[1]TK KHOILUONG'!$B:$AH,14,0)</f>
        <v>0</v>
      </c>
      <c r="P160" s="8">
        <f>VLOOKUP($B160,'[1]TK KHOILUONG'!$B:$AH,15,0)</f>
        <v>0</v>
      </c>
      <c r="Q160" s="8">
        <f>VLOOKUP($B160,'[1]TK KHOILUONG'!$B:$AH,16,0)</f>
        <v>0</v>
      </c>
      <c r="R160" s="36">
        <f>VLOOKUP($B160,'[1]TK KHOILUONG'!$B:$AH,17,0)</f>
        <v>0</v>
      </c>
      <c r="S160" s="8">
        <f>VLOOKUP($B160,'[1]TK KHOILUONG'!$B:$AH,18,0)</f>
        <v>0</v>
      </c>
      <c r="T160" s="8">
        <f>VLOOKUP($B160,'[1]TK KHOILUONG'!$B:$AH,19,0)</f>
        <v>0</v>
      </c>
      <c r="U160" s="8">
        <f>VLOOKUP($B160,'[1]TK KHOILUONG'!$B:$AH,20,0)</f>
        <v>0</v>
      </c>
      <c r="V160" s="36">
        <f>VLOOKUP($B160,'[1]TK KHOILUONG'!$B:$AH,21,0)</f>
        <v>0</v>
      </c>
      <c r="W160" s="8">
        <f>VLOOKUP($B160,'[1]TK KHOILUONG'!$B:$AH,22,0)</f>
        <v>0</v>
      </c>
      <c r="X160" s="8">
        <f>VLOOKUP($B160,'[1]TK KHOILUONG'!$B:$AH,23,0)</f>
        <v>0</v>
      </c>
      <c r="Y160" s="36">
        <f>VLOOKUP($B160,'[1]TK KHOILUONG'!$B:$AH,24,0)</f>
        <v>0</v>
      </c>
      <c r="Z160" s="8">
        <f>VLOOKUP($B160,'[1]TK KHOILUONG'!$B:$AH,25,0)</f>
        <v>0</v>
      </c>
      <c r="AA160" s="8">
        <f>VLOOKUP($B160,'[1]TK KHOILUONG'!$B:$AH,26,0)</f>
        <v>0</v>
      </c>
      <c r="AB160" s="36">
        <f>VLOOKUP($B160,'[1]TK KHOILUONG'!$B:$AH,27,0)</f>
        <v>0</v>
      </c>
      <c r="AC160" s="8">
        <f>VLOOKUP($B160,'[1]TK KHOILUONG'!$B:$AH,28,0)</f>
        <v>0</v>
      </c>
      <c r="AD160" s="8">
        <f>VLOOKUP($B160,'[1]TK KHOILUONG'!$B:$AH,29,0)</f>
        <v>0</v>
      </c>
      <c r="AE160" s="36">
        <f>VLOOKUP($B160,'[1]TK KHOILUONG'!$B:$AH,30,0)</f>
        <v>0</v>
      </c>
      <c r="AF160" s="36">
        <f>VLOOKUP($B160,'[1]TK KHOILUONG'!$B:$AH,31,0)</f>
        <v>0</v>
      </c>
      <c r="AG160" s="36">
        <f>VLOOKUP($B160,'[1]TK KHOILUONG'!$B:$AH,32,0)</f>
        <v>0</v>
      </c>
      <c r="AH160" s="64">
        <f t="shared" si="2"/>
        <v>0</v>
      </c>
    </row>
    <row r="161" spans="1:34" hidden="1">
      <c r="A161" s="56">
        <f>IF(D161="","",SUBTOTAL(3,$D$4:$D161))</f>
        <v>29</v>
      </c>
      <c r="B161" s="83" t="s">
        <v>442</v>
      </c>
      <c r="C161" s="84" t="s">
        <v>169</v>
      </c>
      <c r="D161" s="85" t="s">
        <v>182</v>
      </c>
      <c r="E161" s="8">
        <f>VLOOKUP($B161,'[1]TK KHOILUONG'!$B:$AH,4,0)</f>
        <v>0</v>
      </c>
      <c r="F161" s="8">
        <f>VLOOKUP($B161,'[1]TK KHOILUONG'!$B:$AH,5,0)</f>
        <v>0</v>
      </c>
      <c r="G161" s="8">
        <f>VLOOKUP($B161,'[1]TK KHOILUONG'!$B:$AH,6,0)</f>
        <v>0</v>
      </c>
      <c r="H161" s="8">
        <f>VLOOKUP($B161,'[1]TK KHOILUONG'!$B:$AH,7,0)</f>
        <v>0</v>
      </c>
      <c r="I161" s="36">
        <f>VLOOKUP($B161,'[1]TK KHOILUONG'!$B:$AH,8,0)</f>
        <v>0</v>
      </c>
      <c r="J161" s="8">
        <f>VLOOKUP($B161,'[1]TK KHOILUONG'!$B:$AH,9,0)</f>
        <v>0</v>
      </c>
      <c r="K161" s="8">
        <f>VLOOKUP($B161,'[1]TK KHOILUONG'!$B:$AH,10,0)</f>
        <v>0</v>
      </c>
      <c r="L161" s="8">
        <f>VLOOKUP($B161,'[1]TK KHOILUONG'!$B:$AH,11,0)</f>
        <v>0</v>
      </c>
      <c r="M161" s="8">
        <f>VLOOKUP($B161,'[1]TK KHOILUONG'!$B:$AH,12,0)</f>
        <v>0</v>
      </c>
      <c r="N161" s="36">
        <f>VLOOKUP($B161,'[1]TK KHOILUONG'!$B:$AH,13,0)</f>
        <v>0</v>
      </c>
      <c r="O161" s="8">
        <f>VLOOKUP($B161,'[1]TK KHOILUONG'!$B:$AH,14,0)</f>
        <v>0</v>
      </c>
      <c r="P161" s="8">
        <f>VLOOKUP($B161,'[1]TK KHOILUONG'!$B:$AH,15,0)</f>
        <v>0</v>
      </c>
      <c r="Q161" s="8">
        <f>VLOOKUP($B161,'[1]TK KHOILUONG'!$B:$AH,16,0)</f>
        <v>0</v>
      </c>
      <c r="R161" s="36">
        <f>VLOOKUP($B161,'[1]TK KHOILUONG'!$B:$AH,17,0)</f>
        <v>0</v>
      </c>
      <c r="S161" s="8">
        <f>VLOOKUP($B161,'[1]TK KHOILUONG'!$B:$AH,18,0)</f>
        <v>0</v>
      </c>
      <c r="T161" s="8">
        <f>VLOOKUP($B161,'[1]TK KHOILUONG'!$B:$AH,19,0)</f>
        <v>0</v>
      </c>
      <c r="U161" s="8">
        <f>VLOOKUP($B161,'[1]TK KHOILUONG'!$B:$AH,20,0)</f>
        <v>0</v>
      </c>
      <c r="V161" s="36">
        <f>VLOOKUP($B161,'[1]TK KHOILUONG'!$B:$AH,21,0)</f>
        <v>0</v>
      </c>
      <c r="W161" s="8">
        <f>VLOOKUP($B161,'[1]TK KHOILUONG'!$B:$AH,22,0)</f>
        <v>0</v>
      </c>
      <c r="X161" s="8">
        <f>VLOOKUP($B161,'[1]TK KHOILUONG'!$B:$AH,23,0)</f>
        <v>0</v>
      </c>
      <c r="Y161" s="36">
        <f>VLOOKUP($B161,'[1]TK KHOILUONG'!$B:$AH,24,0)</f>
        <v>0</v>
      </c>
      <c r="Z161" s="8">
        <f>VLOOKUP($B161,'[1]TK KHOILUONG'!$B:$AH,25,0)</f>
        <v>0</v>
      </c>
      <c r="AA161" s="8">
        <f>VLOOKUP($B161,'[1]TK KHOILUONG'!$B:$AH,26,0)</f>
        <v>0</v>
      </c>
      <c r="AB161" s="36">
        <f>VLOOKUP($B161,'[1]TK KHOILUONG'!$B:$AH,27,0)</f>
        <v>0</v>
      </c>
      <c r="AC161" s="8">
        <f>VLOOKUP($B161,'[1]TK KHOILUONG'!$B:$AH,28,0)</f>
        <v>0</v>
      </c>
      <c r="AD161" s="8">
        <f>VLOOKUP($B161,'[1]TK KHOILUONG'!$B:$AH,29,0)</f>
        <v>0</v>
      </c>
      <c r="AE161" s="36">
        <f>VLOOKUP($B161,'[1]TK KHOILUONG'!$B:$AH,30,0)</f>
        <v>0</v>
      </c>
      <c r="AF161" s="36">
        <f>VLOOKUP($B161,'[1]TK KHOILUONG'!$B:$AH,31,0)</f>
        <v>0</v>
      </c>
      <c r="AG161" s="36">
        <f>VLOOKUP($B161,'[1]TK KHOILUONG'!$B:$AH,32,0)</f>
        <v>0</v>
      </c>
      <c r="AH161" s="64">
        <f t="shared" si="2"/>
        <v>0</v>
      </c>
    </row>
    <row r="162" spans="1:34" hidden="1">
      <c r="A162" s="56">
        <f>IF(D162="","",SUBTOTAL(3,$D$4:$D162))</f>
        <v>29</v>
      </c>
      <c r="B162" s="83" t="s">
        <v>443</v>
      </c>
      <c r="C162" s="84" t="s">
        <v>169</v>
      </c>
      <c r="D162" s="85" t="s">
        <v>281</v>
      </c>
      <c r="E162" s="8">
        <f>VLOOKUP($B162,'[1]TK KHOILUONG'!$B:$AH,4,0)</f>
        <v>0</v>
      </c>
      <c r="F162" s="8">
        <f>VLOOKUP($B162,'[1]TK KHOILUONG'!$B:$AH,5,0)</f>
        <v>0</v>
      </c>
      <c r="G162" s="8">
        <f>VLOOKUP($B162,'[1]TK KHOILUONG'!$B:$AH,6,0)</f>
        <v>0</v>
      </c>
      <c r="H162" s="8">
        <f>VLOOKUP($B162,'[1]TK KHOILUONG'!$B:$AH,7,0)</f>
        <v>0</v>
      </c>
      <c r="I162" s="36">
        <f>VLOOKUP($B162,'[1]TK KHOILUONG'!$B:$AH,8,0)</f>
        <v>0</v>
      </c>
      <c r="J162" s="8">
        <f>VLOOKUP($B162,'[1]TK KHOILUONG'!$B:$AH,9,0)</f>
        <v>1.2</v>
      </c>
      <c r="K162" s="8">
        <f>VLOOKUP($B162,'[1]TK KHOILUONG'!$B:$AH,10,0)</f>
        <v>10.4</v>
      </c>
      <c r="L162" s="8">
        <f>VLOOKUP($B162,'[1]TK KHOILUONG'!$B:$AH,11,0)</f>
        <v>0</v>
      </c>
      <c r="M162" s="8">
        <f>VLOOKUP($B162,'[1]TK KHOILUONG'!$B:$AH,12,0)</f>
        <v>0</v>
      </c>
      <c r="N162" s="36">
        <f>VLOOKUP($B162,'[1]TK KHOILUONG'!$B:$AH,13,0)</f>
        <v>11.6</v>
      </c>
      <c r="O162" s="8">
        <f>VLOOKUP($B162,'[1]TK KHOILUONG'!$B:$AH,14,0)</f>
        <v>0</v>
      </c>
      <c r="P162" s="8">
        <f>VLOOKUP($B162,'[1]TK KHOILUONG'!$B:$AH,15,0)</f>
        <v>0</v>
      </c>
      <c r="Q162" s="8">
        <f>VLOOKUP($B162,'[1]TK KHOILUONG'!$B:$AH,16,0)</f>
        <v>0</v>
      </c>
      <c r="R162" s="36">
        <f>VLOOKUP($B162,'[1]TK KHOILUONG'!$B:$AH,17,0)</f>
        <v>0</v>
      </c>
      <c r="S162" s="8">
        <f>VLOOKUP($B162,'[1]TK KHOILUONG'!$B:$AH,18,0)</f>
        <v>0</v>
      </c>
      <c r="T162" s="8">
        <f>VLOOKUP($B162,'[1]TK KHOILUONG'!$B:$AH,19,0)</f>
        <v>0</v>
      </c>
      <c r="U162" s="8">
        <f>VLOOKUP($B162,'[1]TK KHOILUONG'!$B:$AH,20,0)</f>
        <v>0</v>
      </c>
      <c r="V162" s="36">
        <f>VLOOKUP($B162,'[1]TK KHOILUONG'!$B:$AH,21,0)</f>
        <v>0</v>
      </c>
      <c r="W162" s="8">
        <f>VLOOKUP($B162,'[1]TK KHOILUONG'!$B:$AH,22,0)</f>
        <v>0</v>
      </c>
      <c r="X162" s="8">
        <f>VLOOKUP($B162,'[1]TK KHOILUONG'!$B:$AH,23,0)</f>
        <v>0</v>
      </c>
      <c r="Y162" s="36">
        <f>VLOOKUP($B162,'[1]TK KHOILUONG'!$B:$AH,24,0)</f>
        <v>0</v>
      </c>
      <c r="Z162" s="8">
        <f>VLOOKUP($B162,'[1]TK KHOILUONG'!$B:$AH,25,0)</f>
        <v>0</v>
      </c>
      <c r="AA162" s="8">
        <f>VLOOKUP($B162,'[1]TK KHOILUONG'!$B:$AH,26,0)</f>
        <v>0</v>
      </c>
      <c r="AB162" s="36">
        <f>VLOOKUP($B162,'[1]TK KHOILUONG'!$B:$AH,27,0)</f>
        <v>0</v>
      </c>
      <c r="AC162" s="8">
        <f>VLOOKUP($B162,'[1]TK KHOILUONG'!$B:$AH,28,0)</f>
        <v>0</v>
      </c>
      <c r="AD162" s="8">
        <f>VLOOKUP($B162,'[1]TK KHOILUONG'!$B:$AH,29,0)</f>
        <v>0</v>
      </c>
      <c r="AE162" s="36">
        <f>VLOOKUP($B162,'[1]TK KHOILUONG'!$B:$AH,30,0)</f>
        <v>0</v>
      </c>
      <c r="AF162" s="36">
        <f>VLOOKUP($B162,'[1]TK KHOILUONG'!$B:$AH,31,0)</f>
        <v>1.2</v>
      </c>
      <c r="AG162" s="36">
        <f>VLOOKUP($B162,'[1]TK KHOILUONG'!$B:$AH,32,0)</f>
        <v>0</v>
      </c>
      <c r="AH162" s="64">
        <f t="shared" si="2"/>
        <v>12.8</v>
      </c>
    </row>
    <row r="163" spans="1:34" hidden="1">
      <c r="A163" s="56">
        <f>IF(D163="","",SUBTOTAL(3,$D$4:$D163))</f>
        <v>29</v>
      </c>
      <c r="B163" s="83" t="s">
        <v>444</v>
      </c>
      <c r="C163" s="84" t="s">
        <v>169</v>
      </c>
      <c r="D163" s="85" t="s">
        <v>209</v>
      </c>
      <c r="E163" s="8">
        <f>VLOOKUP($B163,'[1]TK KHOILUONG'!$B:$AH,4,0)</f>
        <v>0</v>
      </c>
      <c r="F163" s="8">
        <f>VLOOKUP($B163,'[1]TK KHOILUONG'!$B:$AH,5,0)</f>
        <v>0</v>
      </c>
      <c r="G163" s="8">
        <f>VLOOKUP($B163,'[1]TK KHOILUONG'!$B:$AH,6,0)</f>
        <v>0</v>
      </c>
      <c r="H163" s="8">
        <f>VLOOKUP($B163,'[1]TK KHOILUONG'!$B:$AH,7,0)</f>
        <v>0</v>
      </c>
      <c r="I163" s="36">
        <f>VLOOKUP($B163,'[1]TK KHOILUONG'!$B:$AH,8,0)</f>
        <v>0</v>
      </c>
      <c r="J163" s="8">
        <f>VLOOKUP($B163,'[1]TK KHOILUONG'!$B:$AH,9,0)</f>
        <v>0</v>
      </c>
      <c r="K163" s="8">
        <f>VLOOKUP($B163,'[1]TK KHOILUONG'!$B:$AH,10,0)</f>
        <v>13.199999999999998</v>
      </c>
      <c r="L163" s="8">
        <f>VLOOKUP($B163,'[1]TK KHOILUONG'!$B:$AH,11,0)</f>
        <v>0</v>
      </c>
      <c r="M163" s="8">
        <f>VLOOKUP($B163,'[1]TK KHOILUONG'!$B:$AH,12,0)</f>
        <v>0</v>
      </c>
      <c r="N163" s="36">
        <f>VLOOKUP($B163,'[1]TK KHOILUONG'!$B:$AH,13,0)</f>
        <v>13.199999999999998</v>
      </c>
      <c r="O163" s="8">
        <f>VLOOKUP($B163,'[1]TK KHOILUONG'!$B:$AH,14,0)</f>
        <v>0</v>
      </c>
      <c r="P163" s="8">
        <f>VLOOKUP($B163,'[1]TK KHOILUONG'!$B:$AH,15,0)</f>
        <v>0</v>
      </c>
      <c r="Q163" s="8">
        <f>VLOOKUP($B163,'[1]TK KHOILUONG'!$B:$AH,16,0)</f>
        <v>0</v>
      </c>
      <c r="R163" s="36">
        <f>VLOOKUP($B163,'[1]TK KHOILUONG'!$B:$AH,17,0)</f>
        <v>0</v>
      </c>
      <c r="S163" s="8">
        <f>VLOOKUP($B163,'[1]TK KHOILUONG'!$B:$AH,18,0)</f>
        <v>0</v>
      </c>
      <c r="T163" s="8">
        <f>VLOOKUP($B163,'[1]TK KHOILUONG'!$B:$AH,19,0)</f>
        <v>0</v>
      </c>
      <c r="U163" s="8">
        <f>VLOOKUP($B163,'[1]TK KHOILUONG'!$B:$AH,20,0)</f>
        <v>0</v>
      </c>
      <c r="V163" s="36">
        <f>VLOOKUP($B163,'[1]TK KHOILUONG'!$B:$AH,21,0)</f>
        <v>0</v>
      </c>
      <c r="W163" s="8">
        <f>VLOOKUP($B163,'[1]TK KHOILUONG'!$B:$AH,22,0)</f>
        <v>0</v>
      </c>
      <c r="X163" s="8">
        <f>VLOOKUP($B163,'[1]TK KHOILUONG'!$B:$AH,23,0)</f>
        <v>0</v>
      </c>
      <c r="Y163" s="36">
        <f>VLOOKUP($B163,'[1]TK KHOILUONG'!$B:$AH,24,0)</f>
        <v>0</v>
      </c>
      <c r="Z163" s="8">
        <f>VLOOKUP($B163,'[1]TK KHOILUONG'!$B:$AH,25,0)</f>
        <v>0</v>
      </c>
      <c r="AA163" s="8">
        <f>VLOOKUP($B163,'[1]TK KHOILUONG'!$B:$AH,26,0)</f>
        <v>0</v>
      </c>
      <c r="AB163" s="36">
        <f>VLOOKUP($B163,'[1]TK KHOILUONG'!$B:$AH,27,0)</f>
        <v>0</v>
      </c>
      <c r="AC163" s="8">
        <f>VLOOKUP($B163,'[1]TK KHOILUONG'!$B:$AH,28,0)</f>
        <v>0</v>
      </c>
      <c r="AD163" s="8">
        <f>VLOOKUP($B163,'[1]TK KHOILUONG'!$B:$AH,29,0)</f>
        <v>0</v>
      </c>
      <c r="AE163" s="36">
        <f>VLOOKUP($B163,'[1]TK KHOILUONG'!$B:$AH,30,0)</f>
        <v>0</v>
      </c>
      <c r="AF163" s="36">
        <f>VLOOKUP($B163,'[1]TK KHOILUONG'!$B:$AH,31,0)</f>
        <v>0</v>
      </c>
      <c r="AG163" s="36">
        <f>VLOOKUP($B163,'[1]TK KHOILUONG'!$B:$AH,32,0)</f>
        <v>0</v>
      </c>
      <c r="AH163" s="64">
        <f t="shared" si="2"/>
        <v>13.2</v>
      </c>
    </row>
    <row r="164" spans="1:34" hidden="1">
      <c r="A164" s="56">
        <f>IF(D164="","",SUBTOTAL(3,$D$4:$D164))</f>
        <v>29</v>
      </c>
      <c r="B164" s="83" t="s">
        <v>438</v>
      </c>
      <c r="C164" s="84" t="s">
        <v>169</v>
      </c>
      <c r="D164" s="85" t="s">
        <v>282</v>
      </c>
      <c r="E164" s="8">
        <f>VLOOKUP($B164,'[1]TK KHOILUONG'!$B:$AH,4,0)</f>
        <v>0</v>
      </c>
      <c r="F164" s="8">
        <f>VLOOKUP($B164,'[1]TK KHOILUONG'!$B:$AH,5,0)</f>
        <v>0</v>
      </c>
      <c r="G164" s="8">
        <f>VLOOKUP($B164,'[1]TK KHOILUONG'!$B:$AH,6,0)</f>
        <v>0</v>
      </c>
      <c r="H164" s="8">
        <f>VLOOKUP($B164,'[1]TK KHOILUONG'!$B:$AH,7,0)</f>
        <v>0</v>
      </c>
      <c r="I164" s="36">
        <f>VLOOKUP($B164,'[1]TK KHOILUONG'!$B:$AH,8,0)</f>
        <v>0</v>
      </c>
      <c r="J164" s="8">
        <f>VLOOKUP($B164,'[1]TK KHOILUONG'!$B:$AH,9,0)</f>
        <v>0</v>
      </c>
      <c r="K164" s="8">
        <f>VLOOKUP($B164,'[1]TK KHOILUONG'!$B:$AH,10,0)</f>
        <v>0</v>
      </c>
      <c r="L164" s="8">
        <f>VLOOKUP($B164,'[1]TK KHOILUONG'!$B:$AH,11,0)</f>
        <v>0</v>
      </c>
      <c r="M164" s="8">
        <f>VLOOKUP($B164,'[1]TK KHOILUONG'!$B:$AH,12,0)</f>
        <v>0</v>
      </c>
      <c r="N164" s="36">
        <f>VLOOKUP($B164,'[1]TK KHOILUONG'!$B:$AH,13,0)</f>
        <v>0</v>
      </c>
      <c r="O164" s="8">
        <f>VLOOKUP($B164,'[1]TK KHOILUONG'!$B:$AH,14,0)</f>
        <v>0</v>
      </c>
      <c r="P164" s="8">
        <f>VLOOKUP($B164,'[1]TK KHOILUONG'!$B:$AH,15,0)</f>
        <v>0</v>
      </c>
      <c r="Q164" s="8">
        <f>VLOOKUP($B164,'[1]TK KHOILUONG'!$B:$AH,16,0)</f>
        <v>0</v>
      </c>
      <c r="R164" s="36">
        <f>VLOOKUP($B164,'[1]TK KHOILUONG'!$B:$AH,17,0)</f>
        <v>0</v>
      </c>
      <c r="S164" s="8">
        <f>VLOOKUP($B164,'[1]TK KHOILUONG'!$B:$AH,18,0)</f>
        <v>0</v>
      </c>
      <c r="T164" s="8">
        <f>VLOOKUP($B164,'[1]TK KHOILUONG'!$B:$AH,19,0)</f>
        <v>0</v>
      </c>
      <c r="U164" s="8">
        <f>VLOOKUP($B164,'[1]TK KHOILUONG'!$B:$AH,20,0)</f>
        <v>0</v>
      </c>
      <c r="V164" s="36">
        <f>VLOOKUP($B164,'[1]TK KHOILUONG'!$B:$AH,21,0)</f>
        <v>0</v>
      </c>
      <c r="W164" s="8">
        <f>VLOOKUP($B164,'[1]TK KHOILUONG'!$B:$AH,22,0)</f>
        <v>0</v>
      </c>
      <c r="X164" s="8">
        <f>VLOOKUP($B164,'[1]TK KHOILUONG'!$B:$AH,23,0)</f>
        <v>0</v>
      </c>
      <c r="Y164" s="36">
        <f>VLOOKUP($B164,'[1]TK KHOILUONG'!$B:$AH,24,0)</f>
        <v>0</v>
      </c>
      <c r="Z164" s="8">
        <f>VLOOKUP($B164,'[1]TK KHOILUONG'!$B:$AH,25,0)</f>
        <v>0</v>
      </c>
      <c r="AA164" s="8">
        <f>VLOOKUP($B164,'[1]TK KHOILUONG'!$B:$AH,26,0)</f>
        <v>0</v>
      </c>
      <c r="AB164" s="36">
        <f>VLOOKUP($B164,'[1]TK KHOILUONG'!$B:$AH,27,0)</f>
        <v>0</v>
      </c>
      <c r="AC164" s="8">
        <f>VLOOKUP($B164,'[1]TK KHOILUONG'!$B:$AH,28,0)</f>
        <v>0</v>
      </c>
      <c r="AD164" s="8">
        <f>VLOOKUP($B164,'[1]TK KHOILUONG'!$B:$AH,29,0)</f>
        <v>0</v>
      </c>
      <c r="AE164" s="36">
        <f>VLOOKUP($B164,'[1]TK KHOILUONG'!$B:$AH,30,0)</f>
        <v>0</v>
      </c>
      <c r="AF164" s="36">
        <f>VLOOKUP($B164,'[1]TK KHOILUONG'!$B:$AH,31,0)</f>
        <v>0</v>
      </c>
      <c r="AG164" s="36">
        <f>VLOOKUP($B164,'[1]TK KHOILUONG'!$B:$AH,32,0)</f>
        <v>0</v>
      </c>
      <c r="AH164" s="64">
        <f t="shared" si="2"/>
        <v>0</v>
      </c>
    </row>
    <row r="165" spans="1:34" hidden="1">
      <c r="A165" s="56">
        <f>IF(D165="","",SUBTOTAL(3,$D$4:$D165))</f>
        <v>29</v>
      </c>
      <c r="B165" s="83" t="s">
        <v>439</v>
      </c>
      <c r="C165" s="84" t="s">
        <v>169</v>
      </c>
      <c r="D165" s="85" t="s">
        <v>183</v>
      </c>
      <c r="E165" s="8">
        <f>VLOOKUP($B165,'[1]TK KHOILUONG'!$B:$AH,4,0)</f>
        <v>0</v>
      </c>
      <c r="F165" s="8">
        <f>VLOOKUP($B165,'[1]TK KHOILUONG'!$B:$AH,5,0)</f>
        <v>0</v>
      </c>
      <c r="G165" s="8">
        <f>VLOOKUP($B165,'[1]TK KHOILUONG'!$B:$AH,6,0)</f>
        <v>0</v>
      </c>
      <c r="H165" s="8">
        <f>VLOOKUP($B165,'[1]TK KHOILUONG'!$B:$AH,7,0)</f>
        <v>0</v>
      </c>
      <c r="I165" s="36">
        <f>VLOOKUP($B165,'[1]TK KHOILUONG'!$B:$AH,8,0)</f>
        <v>0</v>
      </c>
      <c r="J165" s="8">
        <f>VLOOKUP($B165,'[1]TK KHOILUONG'!$B:$AH,9,0)</f>
        <v>0</v>
      </c>
      <c r="K165" s="8">
        <f>VLOOKUP($B165,'[1]TK KHOILUONG'!$B:$AH,10,0)</f>
        <v>0</v>
      </c>
      <c r="L165" s="8">
        <f>VLOOKUP($B165,'[1]TK KHOILUONG'!$B:$AH,11,0)</f>
        <v>0</v>
      </c>
      <c r="M165" s="8">
        <f>VLOOKUP($B165,'[1]TK KHOILUONG'!$B:$AH,12,0)</f>
        <v>0</v>
      </c>
      <c r="N165" s="36">
        <f>VLOOKUP($B165,'[1]TK KHOILUONG'!$B:$AH,13,0)</f>
        <v>0</v>
      </c>
      <c r="O165" s="8">
        <f>VLOOKUP($B165,'[1]TK KHOILUONG'!$B:$AH,14,0)</f>
        <v>0</v>
      </c>
      <c r="P165" s="8">
        <f>VLOOKUP($B165,'[1]TK KHOILUONG'!$B:$AH,15,0)</f>
        <v>0</v>
      </c>
      <c r="Q165" s="8">
        <f>VLOOKUP($B165,'[1]TK KHOILUONG'!$B:$AH,16,0)</f>
        <v>0</v>
      </c>
      <c r="R165" s="36">
        <f>VLOOKUP($B165,'[1]TK KHOILUONG'!$B:$AH,17,0)</f>
        <v>0</v>
      </c>
      <c r="S165" s="8">
        <f>VLOOKUP($B165,'[1]TK KHOILUONG'!$B:$AH,18,0)</f>
        <v>0</v>
      </c>
      <c r="T165" s="8">
        <f>VLOOKUP($B165,'[1]TK KHOILUONG'!$B:$AH,19,0)</f>
        <v>0</v>
      </c>
      <c r="U165" s="8">
        <f>VLOOKUP($B165,'[1]TK KHOILUONG'!$B:$AH,20,0)</f>
        <v>0</v>
      </c>
      <c r="V165" s="36">
        <f>VLOOKUP($B165,'[1]TK KHOILUONG'!$B:$AH,21,0)</f>
        <v>0</v>
      </c>
      <c r="W165" s="8">
        <f>VLOOKUP($B165,'[1]TK KHOILUONG'!$B:$AH,22,0)</f>
        <v>0</v>
      </c>
      <c r="X165" s="8">
        <f>VLOOKUP($B165,'[1]TK KHOILUONG'!$B:$AH,23,0)</f>
        <v>0</v>
      </c>
      <c r="Y165" s="36">
        <f>VLOOKUP($B165,'[1]TK KHOILUONG'!$B:$AH,24,0)</f>
        <v>0</v>
      </c>
      <c r="Z165" s="8">
        <f>VLOOKUP($B165,'[1]TK KHOILUONG'!$B:$AH,25,0)</f>
        <v>0</v>
      </c>
      <c r="AA165" s="8">
        <f>VLOOKUP($B165,'[1]TK KHOILUONG'!$B:$AH,26,0)</f>
        <v>0</v>
      </c>
      <c r="AB165" s="36">
        <f>VLOOKUP($B165,'[1]TK KHOILUONG'!$B:$AH,27,0)</f>
        <v>0</v>
      </c>
      <c r="AC165" s="8">
        <f>VLOOKUP($B165,'[1]TK KHOILUONG'!$B:$AH,28,0)</f>
        <v>0</v>
      </c>
      <c r="AD165" s="8">
        <f>VLOOKUP($B165,'[1]TK KHOILUONG'!$B:$AH,29,0)</f>
        <v>0</v>
      </c>
      <c r="AE165" s="36">
        <f>VLOOKUP($B165,'[1]TK KHOILUONG'!$B:$AH,30,0)</f>
        <v>0</v>
      </c>
      <c r="AF165" s="36">
        <f>VLOOKUP($B165,'[1]TK KHOILUONG'!$B:$AH,31,0)</f>
        <v>0</v>
      </c>
      <c r="AG165" s="36">
        <f>VLOOKUP($B165,'[1]TK KHOILUONG'!$B:$AH,32,0)</f>
        <v>0</v>
      </c>
      <c r="AH165" s="64">
        <f t="shared" si="2"/>
        <v>0</v>
      </c>
    </row>
    <row r="166" spans="1:34" hidden="1">
      <c r="A166" s="56">
        <f>IF(D166="","",SUBTOTAL(3,$D$4:$D166))</f>
        <v>29</v>
      </c>
      <c r="B166" s="83" t="s">
        <v>445</v>
      </c>
      <c r="C166" s="84" t="s">
        <v>169</v>
      </c>
      <c r="D166" s="85" t="s">
        <v>186</v>
      </c>
      <c r="E166" s="8">
        <f>VLOOKUP($B166,'[1]TK KHOILUONG'!$B:$AH,4,0)</f>
        <v>0</v>
      </c>
      <c r="F166" s="8">
        <f>VLOOKUP($B166,'[1]TK KHOILUONG'!$B:$AH,5,0)</f>
        <v>2</v>
      </c>
      <c r="G166" s="8">
        <f>VLOOKUP($B166,'[1]TK KHOILUONG'!$B:$AH,6,0)</f>
        <v>0</v>
      </c>
      <c r="H166" s="8">
        <f>VLOOKUP($B166,'[1]TK KHOILUONG'!$B:$AH,7,0)</f>
        <v>0</v>
      </c>
      <c r="I166" s="36">
        <f>VLOOKUP($B166,'[1]TK KHOILUONG'!$B:$AH,8,0)</f>
        <v>4</v>
      </c>
      <c r="J166" s="8">
        <f>VLOOKUP($B166,'[1]TK KHOILUONG'!$B:$AH,9,0)</f>
        <v>13.199999999999998</v>
      </c>
      <c r="K166" s="8">
        <f>VLOOKUP($B166,'[1]TK KHOILUONG'!$B:$AH,10,0)</f>
        <v>3.5999999999999996</v>
      </c>
      <c r="L166" s="8">
        <f>VLOOKUP($B166,'[1]TK KHOILUONG'!$B:$AH,11,0)</f>
        <v>0</v>
      </c>
      <c r="M166" s="8">
        <f>VLOOKUP($B166,'[1]TK KHOILUONG'!$B:$AH,12,0)</f>
        <v>0</v>
      </c>
      <c r="N166" s="36">
        <f>VLOOKUP($B166,'[1]TK KHOILUONG'!$B:$AH,13,0)</f>
        <v>16.799999999999997</v>
      </c>
      <c r="O166" s="8">
        <f>VLOOKUP($B166,'[1]TK KHOILUONG'!$B:$AH,14,0)</f>
        <v>0</v>
      </c>
      <c r="P166" s="8">
        <f>VLOOKUP($B166,'[1]TK KHOILUONG'!$B:$AH,15,0)</f>
        <v>0</v>
      </c>
      <c r="Q166" s="8">
        <f>VLOOKUP($B166,'[1]TK KHOILUONG'!$B:$AH,16,0)</f>
        <v>0</v>
      </c>
      <c r="R166" s="36">
        <f>VLOOKUP($B166,'[1]TK KHOILUONG'!$B:$AH,17,0)</f>
        <v>0</v>
      </c>
      <c r="S166" s="8">
        <f>VLOOKUP($B166,'[1]TK KHOILUONG'!$B:$AH,18,0)</f>
        <v>0</v>
      </c>
      <c r="T166" s="8">
        <f>VLOOKUP($B166,'[1]TK KHOILUONG'!$B:$AH,19,0)</f>
        <v>0</v>
      </c>
      <c r="U166" s="8">
        <f>VLOOKUP($B166,'[1]TK KHOILUONG'!$B:$AH,20,0)</f>
        <v>0</v>
      </c>
      <c r="V166" s="36">
        <f>VLOOKUP($B166,'[1]TK KHOILUONG'!$B:$AH,21,0)</f>
        <v>0</v>
      </c>
      <c r="W166" s="8">
        <f>VLOOKUP($B166,'[1]TK KHOILUONG'!$B:$AH,22,0)</f>
        <v>0</v>
      </c>
      <c r="X166" s="8">
        <f>VLOOKUP($B166,'[1]TK KHOILUONG'!$B:$AH,23,0)</f>
        <v>0</v>
      </c>
      <c r="Y166" s="36">
        <f>VLOOKUP($B166,'[1]TK KHOILUONG'!$B:$AH,24,0)</f>
        <v>0</v>
      </c>
      <c r="Z166" s="8">
        <f>VLOOKUP($B166,'[1]TK KHOILUONG'!$B:$AH,25,0)</f>
        <v>0</v>
      </c>
      <c r="AA166" s="8">
        <f>VLOOKUP($B166,'[1]TK KHOILUONG'!$B:$AH,26,0)</f>
        <v>0</v>
      </c>
      <c r="AB166" s="36">
        <f>VLOOKUP($B166,'[1]TK KHOILUONG'!$B:$AH,27,0)</f>
        <v>0</v>
      </c>
      <c r="AC166" s="8">
        <f>VLOOKUP($B166,'[1]TK KHOILUONG'!$B:$AH,28,0)</f>
        <v>0</v>
      </c>
      <c r="AD166" s="8">
        <f>VLOOKUP($B166,'[1]TK KHOILUONG'!$B:$AH,29,0)</f>
        <v>0</v>
      </c>
      <c r="AE166" s="36">
        <f>VLOOKUP($B166,'[1]TK KHOILUONG'!$B:$AH,30,0)</f>
        <v>0</v>
      </c>
      <c r="AF166" s="36">
        <f>VLOOKUP($B166,'[1]TK KHOILUONG'!$B:$AH,31,0)</f>
        <v>0</v>
      </c>
      <c r="AG166" s="36">
        <f>VLOOKUP($B166,'[1]TK KHOILUONG'!$B:$AH,32,0)</f>
        <v>0</v>
      </c>
      <c r="AH166" s="64">
        <f t="shared" si="2"/>
        <v>20.8</v>
      </c>
    </row>
    <row r="167" spans="1:34" hidden="1">
      <c r="A167" s="56">
        <f>IF(D167="","",SUBTOTAL(3,$D$4:$D167))</f>
        <v>29</v>
      </c>
      <c r="B167" s="83" t="s">
        <v>440</v>
      </c>
      <c r="C167" s="84" t="s">
        <v>169</v>
      </c>
      <c r="D167" s="85" t="s">
        <v>184</v>
      </c>
      <c r="E167" s="8">
        <f>VLOOKUP($B167,'[1]TK KHOILUONG'!$B:$AH,4,0)</f>
        <v>0</v>
      </c>
      <c r="F167" s="8">
        <f>VLOOKUP($B167,'[1]TK KHOILUONG'!$B:$AH,5,0)</f>
        <v>0</v>
      </c>
      <c r="G167" s="8">
        <f>VLOOKUP($B167,'[1]TK KHOILUONG'!$B:$AH,6,0)</f>
        <v>0</v>
      </c>
      <c r="H167" s="8">
        <f>VLOOKUP($B167,'[1]TK KHOILUONG'!$B:$AH,7,0)</f>
        <v>0</v>
      </c>
      <c r="I167" s="36">
        <f>VLOOKUP($B167,'[1]TK KHOILUONG'!$B:$AH,8,0)</f>
        <v>0</v>
      </c>
      <c r="J167" s="8">
        <f>VLOOKUP($B167,'[1]TK KHOILUONG'!$B:$AH,9,0)</f>
        <v>0</v>
      </c>
      <c r="K167" s="8">
        <f>VLOOKUP($B167,'[1]TK KHOILUONG'!$B:$AH,10,0)</f>
        <v>0</v>
      </c>
      <c r="L167" s="8">
        <f>VLOOKUP($B167,'[1]TK KHOILUONG'!$B:$AH,11,0)</f>
        <v>0</v>
      </c>
      <c r="M167" s="8">
        <f>VLOOKUP($B167,'[1]TK KHOILUONG'!$B:$AH,12,0)</f>
        <v>0</v>
      </c>
      <c r="N167" s="36">
        <f>VLOOKUP($B167,'[1]TK KHOILUONG'!$B:$AH,13,0)</f>
        <v>0</v>
      </c>
      <c r="O167" s="8">
        <f>VLOOKUP($B167,'[1]TK KHOILUONG'!$B:$AH,14,0)</f>
        <v>0</v>
      </c>
      <c r="P167" s="8">
        <f>VLOOKUP($B167,'[1]TK KHOILUONG'!$B:$AH,15,0)</f>
        <v>0</v>
      </c>
      <c r="Q167" s="8">
        <f>VLOOKUP($B167,'[1]TK KHOILUONG'!$B:$AH,16,0)</f>
        <v>0</v>
      </c>
      <c r="R167" s="36">
        <f>VLOOKUP($B167,'[1]TK KHOILUONG'!$B:$AH,17,0)</f>
        <v>0</v>
      </c>
      <c r="S167" s="8">
        <f>VLOOKUP($B167,'[1]TK KHOILUONG'!$B:$AH,18,0)</f>
        <v>0</v>
      </c>
      <c r="T167" s="8">
        <f>VLOOKUP($B167,'[1]TK KHOILUONG'!$B:$AH,19,0)</f>
        <v>0</v>
      </c>
      <c r="U167" s="8">
        <f>VLOOKUP($B167,'[1]TK KHOILUONG'!$B:$AH,20,0)</f>
        <v>0</v>
      </c>
      <c r="V167" s="36">
        <f>VLOOKUP($B167,'[1]TK KHOILUONG'!$B:$AH,21,0)</f>
        <v>0</v>
      </c>
      <c r="W167" s="8">
        <f>VLOOKUP($B167,'[1]TK KHOILUONG'!$B:$AH,22,0)</f>
        <v>0</v>
      </c>
      <c r="X167" s="8">
        <f>VLOOKUP($B167,'[1]TK KHOILUONG'!$B:$AH,23,0)</f>
        <v>0</v>
      </c>
      <c r="Y167" s="36">
        <f>VLOOKUP($B167,'[1]TK KHOILUONG'!$B:$AH,24,0)</f>
        <v>0</v>
      </c>
      <c r="Z167" s="8">
        <f>VLOOKUP($B167,'[1]TK KHOILUONG'!$B:$AH,25,0)</f>
        <v>0</v>
      </c>
      <c r="AA167" s="8">
        <f>VLOOKUP($B167,'[1]TK KHOILUONG'!$B:$AH,26,0)</f>
        <v>0</v>
      </c>
      <c r="AB167" s="36">
        <f>VLOOKUP($B167,'[1]TK KHOILUONG'!$B:$AH,27,0)</f>
        <v>0</v>
      </c>
      <c r="AC167" s="8">
        <f>VLOOKUP($B167,'[1]TK KHOILUONG'!$B:$AH,28,0)</f>
        <v>0</v>
      </c>
      <c r="AD167" s="8">
        <f>VLOOKUP($B167,'[1]TK KHOILUONG'!$B:$AH,29,0)</f>
        <v>0</v>
      </c>
      <c r="AE167" s="36">
        <f>VLOOKUP($B167,'[1]TK KHOILUONG'!$B:$AH,30,0)</f>
        <v>0</v>
      </c>
      <c r="AF167" s="36">
        <f>VLOOKUP($B167,'[1]TK KHOILUONG'!$B:$AH,31,0)</f>
        <v>0</v>
      </c>
      <c r="AG167" s="36">
        <f>VLOOKUP($B167,'[1]TK KHOILUONG'!$B:$AH,32,0)</f>
        <v>0</v>
      </c>
      <c r="AH167" s="64">
        <f t="shared" si="2"/>
        <v>0</v>
      </c>
    </row>
    <row r="168" spans="1:34" hidden="1">
      <c r="A168" s="56">
        <f>IF(D168="","",SUBTOTAL(3,$D$4:$D168))</f>
        <v>29</v>
      </c>
      <c r="B168" s="83" t="s">
        <v>441</v>
      </c>
      <c r="C168" s="84" t="s">
        <v>169</v>
      </c>
      <c r="D168" s="85" t="s">
        <v>185</v>
      </c>
      <c r="E168" s="8">
        <f>VLOOKUP($B168,'[1]TK KHOILUONG'!$B:$AH,4,0)</f>
        <v>0</v>
      </c>
      <c r="F168" s="8">
        <f>VLOOKUP($B168,'[1]TK KHOILUONG'!$B:$AH,5,0)</f>
        <v>0</v>
      </c>
      <c r="G168" s="8">
        <f>VLOOKUP($B168,'[1]TK KHOILUONG'!$B:$AH,6,0)</f>
        <v>0</v>
      </c>
      <c r="H168" s="8">
        <f>VLOOKUP($B168,'[1]TK KHOILUONG'!$B:$AH,7,0)</f>
        <v>0</v>
      </c>
      <c r="I168" s="36">
        <f>VLOOKUP($B168,'[1]TK KHOILUONG'!$B:$AH,8,0)</f>
        <v>0</v>
      </c>
      <c r="J168" s="8">
        <f>VLOOKUP($B168,'[1]TK KHOILUONG'!$B:$AH,9,0)</f>
        <v>0</v>
      </c>
      <c r="K168" s="8">
        <f>VLOOKUP($B168,'[1]TK KHOILUONG'!$B:$AH,10,0)</f>
        <v>0</v>
      </c>
      <c r="L168" s="8">
        <f>VLOOKUP($B168,'[1]TK KHOILUONG'!$B:$AH,11,0)</f>
        <v>0</v>
      </c>
      <c r="M168" s="8">
        <f>VLOOKUP($B168,'[1]TK KHOILUONG'!$B:$AH,12,0)</f>
        <v>0</v>
      </c>
      <c r="N168" s="36">
        <f>VLOOKUP($B168,'[1]TK KHOILUONG'!$B:$AH,13,0)</f>
        <v>0</v>
      </c>
      <c r="O168" s="8">
        <f>VLOOKUP($B168,'[1]TK KHOILUONG'!$B:$AH,14,0)</f>
        <v>0</v>
      </c>
      <c r="P168" s="8">
        <f>VLOOKUP($B168,'[1]TK KHOILUONG'!$B:$AH,15,0)</f>
        <v>0</v>
      </c>
      <c r="Q168" s="8">
        <f>VLOOKUP($B168,'[1]TK KHOILUONG'!$B:$AH,16,0)</f>
        <v>0</v>
      </c>
      <c r="R168" s="36">
        <f>VLOOKUP($B168,'[1]TK KHOILUONG'!$B:$AH,17,0)</f>
        <v>0</v>
      </c>
      <c r="S168" s="8">
        <f>VLOOKUP($B168,'[1]TK KHOILUONG'!$B:$AH,18,0)</f>
        <v>0</v>
      </c>
      <c r="T168" s="8">
        <f>VLOOKUP($B168,'[1]TK KHOILUONG'!$B:$AH,19,0)</f>
        <v>0</v>
      </c>
      <c r="U168" s="8">
        <f>VLOOKUP($B168,'[1]TK KHOILUONG'!$B:$AH,20,0)</f>
        <v>0</v>
      </c>
      <c r="V168" s="36">
        <f>VLOOKUP($B168,'[1]TK KHOILUONG'!$B:$AH,21,0)</f>
        <v>0</v>
      </c>
      <c r="W168" s="8">
        <f>VLOOKUP($B168,'[1]TK KHOILUONG'!$B:$AH,22,0)</f>
        <v>0</v>
      </c>
      <c r="X168" s="8">
        <f>VLOOKUP($B168,'[1]TK KHOILUONG'!$B:$AH,23,0)</f>
        <v>0</v>
      </c>
      <c r="Y168" s="36">
        <f>VLOOKUP($B168,'[1]TK KHOILUONG'!$B:$AH,24,0)</f>
        <v>0</v>
      </c>
      <c r="Z168" s="8">
        <f>VLOOKUP($B168,'[1]TK KHOILUONG'!$B:$AH,25,0)</f>
        <v>0</v>
      </c>
      <c r="AA168" s="8">
        <f>VLOOKUP($B168,'[1]TK KHOILUONG'!$B:$AH,26,0)</f>
        <v>0</v>
      </c>
      <c r="AB168" s="36">
        <f>VLOOKUP($B168,'[1]TK KHOILUONG'!$B:$AH,27,0)</f>
        <v>0</v>
      </c>
      <c r="AC168" s="8">
        <f>VLOOKUP($B168,'[1]TK KHOILUONG'!$B:$AH,28,0)</f>
        <v>0</v>
      </c>
      <c r="AD168" s="8">
        <f>VLOOKUP($B168,'[1]TK KHOILUONG'!$B:$AH,29,0)</f>
        <v>0</v>
      </c>
      <c r="AE168" s="36">
        <f>VLOOKUP($B168,'[1]TK KHOILUONG'!$B:$AH,30,0)</f>
        <v>0</v>
      </c>
      <c r="AF168" s="36">
        <f>VLOOKUP($B168,'[1]TK KHOILUONG'!$B:$AH,31,0)</f>
        <v>0</v>
      </c>
      <c r="AG168" s="36">
        <f>VLOOKUP($B168,'[1]TK KHOILUONG'!$B:$AH,32,0)</f>
        <v>0</v>
      </c>
      <c r="AH168" s="64">
        <f t="shared" si="2"/>
        <v>0</v>
      </c>
    </row>
    <row r="169" spans="1:34" hidden="1">
      <c r="A169" s="56">
        <f>IF(D169="","",SUBTOTAL(3,$D$4:$D169))</f>
        <v>29</v>
      </c>
      <c r="B169" s="83" t="s">
        <v>446</v>
      </c>
      <c r="C169" s="84" t="s">
        <v>169</v>
      </c>
      <c r="D169" s="85" t="s">
        <v>190</v>
      </c>
      <c r="E169" s="8">
        <f>VLOOKUP($B169,'[1]TK KHOILUONG'!$B:$AH,4,0)</f>
        <v>0</v>
      </c>
      <c r="F169" s="8">
        <f>VLOOKUP($B169,'[1]TK KHOILUONG'!$B:$AH,5,0)</f>
        <v>2</v>
      </c>
      <c r="G169" s="8">
        <f>VLOOKUP($B169,'[1]TK KHOILUONG'!$B:$AH,6,0)</f>
        <v>0</v>
      </c>
      <c r="H169" s="8">
        <f>VLOOKUP($B169,'[1]TK KHOILUONG'!$B:$AH,7,0)</f>
        <v>0</v>
      </c>
      <c r="I169" s="36">
        <f>VLOOKUP($B169,'[1]TK KHOILUONG'!$B:$AH,8,0)</f>
        <v>4</v>
      </c>
      <c r="J169" s="8">
        <f>VLOOKUP($B169,'[1]TK KHOILUONG'!$B:$AH,9,0)</f>
        <v>13.999999999999998</v>
      </c>
      <c r="K169" s="8">
        <f>VLOOKUP($B169,'[1]TK KHOILUONG'!$B:$AH,10,0)</f>
        <v>2.4</v>
      </c>
      <c r="L169" s="8">
        <f>VLOOKUP($B169,'[1]TK KHOILUONG'!$B:$AH,11,0)</f>
        <v>0</v>
      </c>
      <c r="M169" s="8">
        <f>VLOOKUP($B169,'[1]TK KHOILUONG'!$B:$AH,12,0)</f>
        <v>0</v>
      </c>
      <c r="N169" s="36">
        <f>VLOOKUP($B169,'[1]TK KHOILUONG'!$B:$AH,13,0)</f>
        <v>16.399999999999999</v>
      </c>
      <c r="O169" s="8">
        <f>VLOOKUP($B169,'[1]TK KHOILUONG'!$B:$AH,14,0)</f>
        <v>0</v>
      </c>
      <c r="P169" s="8">
        <f>VLOOKUP($B169,'[1]TK KHOILUONG'!$B:$AH,15,0)</f>
        <v>0</v>
      </c>
      <c r="Q169" s="8">
        <f>VLOOKUP($B169,'[1]TK KHOILUONG'!$B:$AH,16,0)</f>
        <v>0</v>
      </c>
      <c r="R169" s="36">
        <f>VLOOKUP($B169,'[1]TK KHOILUONG'!$B:$AH,17,0)</f>
        <v>0</v>
      </c>
      <c r="S169" s="8">
        <f>VLOOKUP($B169,'[1]TK KHOILUONG'!$B:$AH,18,0)</f>
        <v>0</v>
      </c>
      <c r="T169" s="8">
        <f>VLOOKUP($B169,'[1]TK KHOILUONG'!$B:$AH,19,0)</f>
        <v>0</v>
      </c>
      <c r="U169" s="8">
        <f>VLOOKUP($B169,'[1]TK KHOILUONG'!$B:$AH,20,0)</f>
        <v>0</v>
      </c>
      <c r="V169" s="36">
        <f>VLOOKUP($B169,'[1]TK KHOILUONG'!$B:$AH,21,0)</f>
        <v>0</v>
      </c>
      <c r="W169" s="8">
        <f>VLOOKUP($B169,'[1]TK KHOILUONG'!$B:$AH,22,0)</f>
        <v>0</v>
      </c>
      <c r="X169" s="8">
        <f>VLOOKUP($B169,'[1]TK KHOILUONG'!$B:$AH,23,0)</f>
        <v>0</v>
      </c>
      <c r="Y169" s="36">
        <f>VLOOKUP($B169,'[1]TK KHOILUONG'!$B:$AH,24,0)</f>
        <v>0</v>
      </c>
      <c r="Z169" s="8">
        <f>VLOOKUP($B169,'[1]TK KHOILUONG'!$B:$AH,25,0)</f>
        <v>0</v>
      </c>
      <c r="AA169" s="8">
        <f>VLOOKUP($B169,'[1]TK KHOILUONG'!$B:$AH,26,0)</f>
        <v>0</v>
      </c>
      <c r="AB169" s="36">
        <f>VLOOKUP($B169,'[1]TK KHOILUONG'!$B:$AH,27,0)</f>
        <v>0</v>
      </c>
      <c r="AC169" s="8">
        <f>VLOOKUP($B169,'[1]TK KHOILUONG'!$B:$AH,28,0)</f>
        <v>0</v>
      </c>
      <c r="AD169" s="8">
        <f>VLOOKUP($B169,'[1]TK KHOILUONG'!$B:$AH,29,0)</f>
        <v>0</v>
      </c>
      <c r="AE169" s="36">
        <f>VLOOKUP($B169,'[1]TK KHOILUONG'!$B:$AH,30,0)</f>
        <v>0</v>
      </c>
      <c r="AF169" s="36">
        <f>VLOOKUP($B169,'[1]TK KHOILUONG'!$B:$AH,31,0)</f>
        <v>1.2</v>
      </c>
      <c r="AG169" s="36">
        <f>VLOOKUP($B169,'[1]TK KHOILUONG'!$B:$AH,32,0)</f>
        <v>0</v>
      </c>
      <c r="AH169" s="64">
        <f t="shared" si="2"/>
        <v>21.6</v>
      </c>
    </row>
    <row r="170" spans="1:34" hidden="1">
      <c r="A170" s="56">
        <f>IF(D170="","",SUBTOTAL(3,$D$4:$D170))</f>
        <v>29</v>
      </c>
      <c r="B170" s="83" t="s">
        <v>460</v>
      </c>
      <c r="C170" s="84" t="s">
        <v>169</v>
      </c>
      <c r="D170" s="85" t="s">
        <v>193</v>
      </c>
      <c r="E170" s="8">
        <f>VLOOKUP($B170,'[1]TK KHOILUONG'!$B:$AH,4,0)</f>
        <v>0</v>
      </c>
      <c r="F170" s="8">
        <f>VLOOKUP($B170,'[1]TK KHOILUONG'!$B:$AH,5,0)</f>
        <v>0</v>
      </c>
      <c r="G170" s="8">
        <f>VLOOKUP($B170,'[1]TK KHOILUONG'!$B:$AH,6,0)</f>
        <v>0</v>
      </c>
      <c r="H170" s="8">
        <f>VLOOKUP($B170,'[1]TK KHOILUONG'!$B:$AH,7,0)</f>
        <v>0</v>
      </c>
      <c r="I170" s="36">
        <f>VLOOKUP($B170,'[1]TK KHOILUONG'!$B:$AH,8,0)</f>
        <v>0</v>
      </c>
      <c r="J170" s="8">
        <f>VLOOKUP($B170,'[1]TK KHOILUONG'!$B:$AH,9,0)</f>
        <v>0</v>
      </c>
      <c r="K170" s="8">
        <f>VLOOKUP($B170,'[1]TK KHOILUONG'!$B:$AH,10,0)</f>
        <v>0</v>
      </c>
      <c r="L170" s="8">
        <f>VLOOKUP($B170,'[1]TK KHOILUONG'!$B:$AH,11,0)</f>
        <v>0</v>
      </c>
      <c r="M170" s="8">
        <f>VLOOKUP($B170,'[1]TK KHOILUONG'!$B:$AH,12,0)</f>
        <v>0</v>
      </c>
      <c r="N170" s="36">
        <f>VLOOKUP($B170,'[1]TK KHOILUONG'!$B:$AH,13,0)</f>
        <v>0</v>
      </c>
      <c r="O170" s="8">
        <f>VLOOKUP($B170,'[1]TK KHOILUONG'!$B:$AH,14,0)</f>
        <v>0</v>
      </c>
      <c r="P170" s="8">
        <f>VLOOKUP($B170,'[1]TK KHOILUONG'!$B:$AH,15,0)</f>
        <v>0</v>
      </c>
      <c r="Q170" s="8">
        <f>VLOOKUP($B170,'[1]TK KHOILUONG'!$B:$AH,16,0)</f>
        <v>211</v>
      </c>
      <c r="R170" s="36">
        <f>VLOOKUP($B170,'[1]TK KHOILUONG'!$B:$AH,17,0)</f>
        <v>-10.55</v>
      </c>
      <c r="S170" s="8">
        <f>VLOOKUP($B170,'[1]TK KHOILUONG'!$B:$AH,18,0)</f>
        <v>0</v>
      </c>
      <c r="T170" s="8">
        <f>VLOOKUP($B170,'[1]TK KHOILUONG'!$B:$AH,19,0)</f>
        <v>0</v>
      </c>
      <c r="U170" s="8">
        <f>VLOOKUP($B170,'[1]TK KHOILUONG'!$B:$AH,20,0)</f>
        <v>0</v>
      </c>
      <c r="V170" s="36">
        <f>VLOOKUP($B170,'[1]TK KHOILUONG'!$B:$AH,21,0)</f>
        <v>0</v>
      </c>
      <c r="W170" s="8">
        <f>VLOOKUP($B170,'[1]TK KHOILUONG'!$B:$AH,22,0)</f>
        <v>0</v>
      </c>
      <c r="X170" s="8">
        <f>VLOOKUP($B170,'[1]TK KHOILUONG'!$B:$AH,23,0)</f>
        <v>0</v>
      </c>
      <c r="Y170" s="36">
        <f>VLOOKUP($B170,'[1]TK KHOILUONG'!$B:$AH,24,0)</f>
        <v>0</v>
      </c>
      <c r="Z170" s="8">
        <f>VLOOKUP($B170,'[1]TK KHOILUONG'!$B:$AH,25,0)</f>
        <v>0</v>
      </c>
      <c r="AA170" s="8">
        <f>VLOOKUP($B170,'[1]TK KHOILUONG'!$B:$AH,26,0)</f>
        <v>0</v>
      </c>
      <c r="AB170" s="36">
        <f>VLOOKUP($B170,'[1]TK KHOILUONG'!$B:$AH,27,0)</f>
        <v>0</v>
      </c>
      <c r="AC170" s="8">
        <f>VLOOKUP($B170,'[1]TK KHOILUONG'!$B:$AH,28,0)</f>
        <v>0</v>
      </c>
      <c r="AD170" s="8">
        <f>VLOOKUP($B170,'[1]TK KHOILUONG'!$B:$AH,29,0)</f>
        <v>0</v>
      </c>
      <c r="AE170" s="36">
        <f>VLOOKUP($B170,'[1]TK KHOILUONG'!$B:$AH,30,0)</f>
        <v>0</v>
      </c>
      <c r="AF170" s="36">
        <f>VLOOKUP($B170,'[1]TK KHOILUONG'!$B:$AH,31,0)</f>
        <v>0</v>
      </c>
      <c r="AG170" s="36">
        <f>VLOOKUP($B170,'[1]TK KHOILUONG'!$B:$AH,32,0)</f>
        <v>0</v>
      </c>
      <c r="AH170" s="64">
        <f t="shared" si="2"/>
        <v>-10.55</v>
      </c>
    </row>
    <row r="171" spans="1:34" hidden="1">
      <c r="A171" s="56">
        <f>IF(D171="","",SUBTOTAL(3,$D$4:$D171))</f>
        <v>29</v>
      </c>
      <c r="B171" s="83" t="s">
        <v>456</v>
      </c>
      <c r="C171" s="84" t="s">
        <v>169</v>
      </c>
      <c r="D171" s="85" t="s">
        <v>194</v>
      </c>
      <c r="E171" s="8">
        <f>VLOOKUP($B171,'[1]TK KHOILUONG'!$B:$AH,4,0)</f>
        <v>6</v>
      </c>
      <c r="F171" s="8">
        <f>VLOOKUP($B171,'[1]TK KHOILUONG'!$B:$AH,5,0)</f>
        <v>0</v>
      </c>
      <c r="G171" s="8">
        <f>VLOOKUP($B171,'[1]TK KHOILUONG'!$B:$AH,6,0)</f>
        <v>0</v>
      </c>
      <c r="H171" s="8">
        <f>VLOOKUP($B171,'[1]TK KHOILUONG'!$B:$AH,7,0)</f>
        <v>0</v>
      </c>
      <c r="I171" s="36">
        <f>VLOOKUP($B171,'[1]TK KHOILUONG'!$B:$AH,8,0)</f>
        <v>6</v>
      </c>
      <c r="J171" s="8">
        <f>VLOOKUP($B171,'[1]TK KHOILUONG'!$B:$AH,9,0)</f>
        <v>3.5999999999999996</v>
      </c>
      <c r="K171" s="8">
        <f>VLOOKUP($B171,'[1]TK KHOILUONG'!$B:$AH,10,0)</f>
        <v>0</v>
      </c>
      <c r="L171" s="8">
        <f>VLOOKUP($B171,'[1]TK KHOILUONG'!$B:$AH,11,0)</f>
        <v>0</v>
      </c>
      <c r="M171" s="8">
        <f>VLOOKUP($B171,'[1]TK KHOILUONG'!$B:$AH,12,0)</f>
        <v>0</v>
      </c>
      <c r="N171" s="36">
        <f>VLOOKUP($B171,'[1]TK KHOILUONG'!$B:$AH,13,0)</f>
        <v>3.5999999999999996</v>
      </c>
      <c r="O171" s="8">
        <f>VLOOKUP($B171,'[1]TK KHOILUONG'!$B:$AH,14,0)</f>
        <v>555</v>
      </c>
      <c r="P171" s="8">
        <f>VLOOKUP($B171,'[1]TK KHOILUONG'!$B:$AH,15,0)</f>
        <v>357</v>
      </c>
      <c r="Q171" s="8">
        <f>VLOOKUP($B171,'[1]TK KHOILUONG'!$B:$AH,16,0)</f>
        <v>273</v>
      </c>
      <c r="R171" s="36">
        <f>VLOOKUP($B171,'[1]TK KHOILUONG'!$B:$AH,17,0)</f>
        <v>31.95</v>
      </c>
      <c r="S171" s="8">
        <f>VLOOKUP($B171,'[1]TK KHOILUONG'!$B:$AH,18,0)</f>
        <v>0</v>
      </c>
      <c r="T171" s="8">
        <f>VLOOKUP($B171,'[1]TK KHOILUONG'!$B:$AH,19,0)</f>
        <v>0</v>
      </c>
      <c r="U171" s="8">
        <f>VLOOKUP($B171,'[1]TK KHOILUONG'!$B:$AH,20,0)</f>
        <v>0</v>
      </c>
      <c r="V171" s="36">
        <f>VLOOKUP($B171,'[1]TK KHOILUONG'!$B:$AH,21,0)</f>
        <v>0</v>
      </c>
      <c r="W171" s="8">
        <f>VLOOKUP($B171,'[1]TK KHOILUONG'!$B:$AH,22,0)</f>
        <v>0</v>
      </c>
      <c r="X171" s="8">
        <f>VLOOKUP($B171,'[1]TK KHOILUONG'!$B:$AH,23,0)</f>
        <v>0</v>
      </c>
      <c r="Y171" s="36">
        <f>VLOOKUP($B171,'[1]TK KHOILUONG'!$B:$AH,24,0)</f>
        <v>0</v>
      </c>
      <c r="Z171" s="8">
        <f>VLOOKUP($B171,'[1]TK KHOILUONG'!$B:$AH,25,0)</f>
        <v>0</v>
      </c>
      <c r="AA171" s="8">
        <f>VLOOKUP($B171,'[1]TK KHOILUONG'!$B:$AH,26,0)</f>
        <v>0</v>
      </c>
      <c r="AB171" s="36">
        <f>VLOOKUP($B171,'[1]TK KHOILUONG'!$B:$AH,27,0)</f>
        <v>0</v>
      </c>
      <c r="AC171" s="8">
        <f>VLOOKUP($B171,'[1]TK KHOILUONG'!$B:$AH,28,0)</f>
        <v>0</v>
      </c>
      <c r="AD171" s="8">
        <f>VLOOKUP($B171,'[1]TK KHOILUONG'!$B:$AH,29,0)</f>
        <v>0</v>
      </c>
      <c r="AE171" s="36">
        <f>VLOOKUP($B171,'[1]TK KHOILUONG'!$B:$AH,30,0)</f>
        <v>0</v>
      </c>
      <c r="AF171" s="36">
        <f>VLOOKUP($B171,'[1]TK KHOILUONG'!$B:$AH,31,0)</f>
        <v>1.2</v>
      </c>
      <c r="AG171" s="36">
        <f>VLOOKUP($B171,'[1]TK KHOILUONG'!$B:$AH,32,0)</f>
        <v>7.2</v>
      </c>
      <c r="AH171" s="64">
        <f t="shared" si="2"/>
        <v>49.95</v>
      </c>
    </row>
    <row r="172" spans="1:34" hidden="1">
      <c r="A172" s="56">
        <f>IF(D172="","",SUBTOTAL(3,$D$4:$D172))</f>
        <v>29</v>
      </c>
      <c r="B172" s="83" t="s">
        <v>424</v>
      </c>
      <c r="C172" s="84" t="s">
        <v>169</v>
      </c>
      <c r="D172" s="85" t="s">
        <v>172</v>
      </c>
      <c r="E172" s="8">
        <f>VLOOKUP($B172,'[1]TK KHOILUONG'!$B:$AH,4,0)</f>
        <v>0</v>
      </c>
      <c r="F172" s="8">
        <f>VLOOKUP($B172,'[1]TK KHOILUONG'!$B:$AH,5,0)</f>
        <v>2</v>
      </c>
      <c r="G172" s="8">
        <f>VLOOKUP($B172,'[1]TK KHOILUONG'!$B:$AH,6,0)</f>
        <v>0</v>
      </c>
      <c r="H172" s="8">
        <f>VLOOKUP($B172,'[1]TK KHOILUONG'!$B:$AH,7,0)</f>
        <v>0</v>
      </c>
      <c r="I172" s="36">
        <f>VLOOKUP($B172,'[1]TK KHOILUONG'!$B:$AH,8,0)</f>
        <v>4</v>
      </c>
      <c r="J172" s="8">
        <f>VLOOKUP($B172,'[1]TK KHOILUONG'!$B:$AH,9,0)</f>
        <v>3.5999999999999996</v>
      </c>
      <c r="K172" s="8">
        <f>VLOOKUP($B172,'[1]TK KHOILUONG'!$B:$AH,10,0)</f>
        <v>8.4</v>
      </c>
      <c r="L172" s="8">
        <f>VLOOKUP($B172,'[1]TK KHOILUONG'!$B:$AH,11,0)</f>
        <v>0</v>
      </c>
      <c r="M172" s="8">
        <f>VLOOKUP($B172,'[1]TK KHOILUONG'!$B:$AH,12,0)</f>
        <v>0</v>
      </c>
      <c r="N172" s="36">
        <f>VLOOKUP($B172,'[1]TK KHOILUONG'!$B:$AH,13,0)</f>
        <v>12</v>
      </c>
      <c r="O172" s="8">
        <f>VLOOKUP($B172,'[1]TK KHOILUONG'!$B:$AH,14,0)</f>
        <v>0</v>
      </c>
      <c r="P172" s="8">
        <f>VLOOKUP($B172,'[1]TK KHOILUONG'!$B:$AH,15,0)</f>
        <v>0</v>
      </c>
      <c r="Q172" s="8">
        <f>VLOOKUP($B172,'[1]TK KHOILUONG'!$B:$AH,16,0)</f>
        <v>0</v>
      </c>
      <c r="R172" s="36">
        <f>VLOOKUP($B172,'[1]TK KHOILUONG'!$B:$AH,17,0)</f>
        <v>0</v>
      </c>
      <c r="S172" s="8">
        <f>VLOOKUP($B172,'[1]TK KHOILUONG'!$B:$AH,18,0)</f>
        <v>0</v>
      </c>
      <c r="T172" s="8">
        <f>VLOOKUP($B172,'[1]TK KHOILUONG'!$B:$AH,19,0)</f>
        <v>0</v>
      </c>
      <c r="U172" s="8">
        <f>VLOOKUP($B172,'[1]TK KHOILUONG'!$B:$AH,20,0)</f>
        <v>0</v>
      </c>
      <c r="V172" s="36">
        <f>VLOOKUP($B172,'[1]TK KHOILUONG'!$B:$AH,21,0)</f>
        <v>0</v>
      </c>
      <c r="W172" s="8">
        <f>VLOOKUP($B172,'[1]TK KHOILUONG'!$B:$AH,22,0)</f>
        <v>0</v>
      </c>
      <c r="X172" s="8">
        <f>VLOOKUP($B172,'[1]TK KHOILUONG'!$B:$AH,23,0)</f>
        <v>0</v>
      </c>
      <c r="Y172" s="36">
        <f>VLOOKUP($B172,'[1]TK KHOILUONG'!$B:$AH,24,0)</f>
        <v>0</v>
      </c>
      <c r="Z172" s="8">
        <f>VLOOKUP($B172,'[1]TK KHOILUONG'!$B:$AH,25,0)</f>
        <v>0</v>
      </c>
      <c r="AA172" s="8">
        <f>VLOOKUP($B172,'[1]TK KHOILUONG'!$B:$AH,26,0)</f>
        <v>0</v>
      </c>
      <c r="AB172" s="36">
        <f>VLOOKUP($B172,'[1]TK KHOILUONG'!$B:$AH,27,0)</f>
        <v>0</v>
      </c>
      <c r="AC172" s="8">
        <f>VLOOKUP($B172,'[1]TK KHOILUONG'!$B:$AH,28,0)</f>
        <v>0</v>
      </c>
      <c r="AD172" s="8">
        <f>VLOOKUP($B172,'[1]TK KHOILUONG'!$B:$AH,29,0)</f>
        <v>0</v>
      </c>
      <c r="AE172" s="36">
        <f>VLOOKUP($B172,'[1]TK KHOILUONG'!$B:$AH,30,0)</f>
        <v>0</v>
      </c>
      <c r="AF172" s="36">
        <f>VLOOKUP($B172,'[1]TK KHOILUONG'!$B:$AH,31,0)</f>
        <v>2.4</v>
      </c>
      <c r="AG172" s="36">
        <f>VLOOKUP($B172,'[1]TK KHOILUONG'!$B:$AH,32,0)</f>
        <v>0</v>
      </c>
      <c r="AH172" s="64">
        <f t="shared" si="2"/>
        <v>18.399999999999999</v>
      </c>
    </row>
    <row r="173" spans="1:34" hidden="1">
      <c r="A173" s="56">
        <f>IF(D173="","",SUBTOTAL(3,$D$4:$D173))</f>
        <v>29</v>
      </c>
      <c r="B173" s="83" t="s">
        <v>472</v>
      </c>
      <c r="C173" s="84" t="s">
        <v>169</v>
      </c>
      <c r="D173" s="85" t="s">
        <v>203</v>
      </c>
      <c r="E173" s="8">
        <f>VLOOKUP($B173,'[1]TK KHOILUONG'!$B:$AH,4,0)</f>
        <v>2</v>
      </c>
      <c r="F173" s="8">
        <f>VLOOKUP($B173,'[1]TK KHOILUONG'!$B:$AH,5,0)</f>
        <v>0</v>
      </c>
      <c r="G173" s="8">
        <f>VLOOKUP($B173,'[1]TK KHOILUONG'!$B:$AH,6,0)</f>
        <v>0</v>
      </c>
      <c r="H173" s="8">
        <f>VLOOKUP($B173,'[1]TK KHOILUONG'!$B:$AH,7,0)</f>
        <v>0</v>
      </c>
      <c r="I173" s="36">
        <f>VLOOKUP($B173,'[1]TK KHOILUONG'!$B:$AH,8,0)</f>
        <v>2</v>
      </c>
      <c r="J173" s="8">
        <f>VLOOKUP($B173,'[1]TK KHOILUONG'!$B:$AH,9,0)</f>
        <v>9.6</v>
      </c>
      <c r="K173" s="8">
        <f>VLOOKUP($B173,'[1]TK KHOILUONG'!$B:$AH,10,0)</f>
        <v>2.4</v>
      </c>
      <c r="L173" s="8">
        <f>VLOOKUP($B173,'[1]TK KHOILUONG'!$B:$AH,11,0)</f>
        <v>0</v>
      </c>
      <c r="M173" s="8">
        <f>VLOOKUP($B173,'[1]TK KHOILUONG'!$B:$AH,12,0)</f>
        <v>0</v>
      </c>
      <c r="N173" s="36">
        <f>VLOOKUP($B173,'[1]TK KHOILUONG'!$B:$AH,13,0)</f>
        <v>12</v>
      </c>
      <c r="O173" s="8">
        <f>VLOOKUP($B173,'[1]TK KHOILUONG'!$B:$AH,14,0)</f>
        <v>212</v>
      </c>
      <c r="P173" s="8">
        <f>VLOOKUP($B173,'[1]TK KHOILUONG'!$B:$AH,15,0)</f>
        <v>216</v>
      </c>
      <c r="Q173" s="8">
        <f>VLOOKUP($B173,'[1]TK KHOILUONG'!$B:$AH,16,0)</f>
        <v>232</v>
      </c>
      <c r="R173" s="36">
        <f>VLOOKUP($B173,'[1]TK KHOILUONG'!$B:$AH,17,0)</f>
        <v>9.8000000000000007</v>
      </c>
      <c r="S173" s="8">
        <f>VLOOKUP($B173,'[1]TK KHOILUONG'!$B:$AH,18,0)</f>
        <v>0</v>
      </c>
      <c r="T173" s="8">
        <f>VLOOKUP($B173,'[1]TK KHOILUONG'!$B:$AH,19,0)</f>
        <v>0</v>
      </c>
      <c r="U173" s="8">
        <f>VLOOKUP($B173,'[1]TK KHOILUONG'!$B:$AH,20,0)</f>
        <v>0</v>
      </c>
      <c r="V173" s="36">
        <f>VLOOKUP($B173,'[1]TK KHOILUONG'!$B:$AH,21,0)</f>
        <v>0</v>
      </c>
      <c r="W173" s="8">
        <f>VLOOKUP($B173,'[1]TK KHOILUONG'!$B:$AH,22,0)</f>
        <v>0</v>
      </c>
      <c r="X173" s="8">
        <f>VLOOKUP($B173,'[1]TK KHOILUONG'!$B:$AH,23,0)</f>
        <v>0</v>
      </c>
      <c r="Y173" s="36">
        <f>VLOOKUP($B173,'[1]TK KHOILUONG'!$B:$AH,24,0)</f>
        <v>0</v>
      </c>
      <c r="Z173" s="8">
        <f>VLOOKUP($B173,'[1]TK KHOILUONG'!$B:$AH,25,0)</f>
        <v>0</v>
      </c>
      <c r="AA173" s="8">
        <f>VLOOKUP($B173,'[1]TK KHOILUONG'!$B:$AH,26,0)</f>
        <v>0</v>
      </c>
      <c r="AB173" s="36">
        <f>VLOOKUP($B173,'[1]TK KHOILUONG'!$B:$AH,27,0)</f>
        <v>0</v>
      </c>
      <c r="AC173" s="8">
        <f>VLOOKUP($B173,'[1]TK KHOILUONG'!$B:$AH,28,0)</f>
        <v>0</v>
      </c>
      <c r="AD173" s="8">
        <f>VLOOKUP($B173,'[1]TK KHOILUONG'!$B:$AH,29,0)</f>
        <v>0</v>
      </c>
      <c r="AE173" s="36">
        <f>VLOOKUP($B173,'[1]TK KHOILUONG'!$B:$AH,30,0)</f>
        <v>0</v>
      </c>
      <c r="AF173" s="36">
        <f>VLOOKUP($B173,'[1]TK KHOILUONG'!$B:$AH,31,0)</f>
        <v>0</v>
      </c>
      <c r="AG173" s="36">
        <f>VLOOKUP($B173,'[1]TK KHOILUONG'!$B:$AH,32,0)</f>
        <v>0</v>
      </c>
      <c r="AH173" s="64">
        <f t="shared" si="2"/>
        <v>23.8</v>
      </c>
    </row>
    <row r="174" spans="1:34" hidden="1">
      <c r="A174" s="56">
        <f>IF(D174="","",SUBTOTAL(3,$D$4:$D174))</f>
        <v>29</v>
      </c>
      <c r="B174" s="83" t="s">
        <v>447</v>
      </c>
      <c r="C174" s="84" t="s">
        <v>169</v>
      </c>
      <c r="D174" s="85" t="s">
        <v>187</v>
      </c>
      <c r="E174" s="8">
        <f>VLOOKUP($B174,'[1]TK KHOILUONG'!$B:$AH,4,0)</f>
        <v>0</v>
      </c>
      <c r="F174" s="8">
        <f>VLOOKUP($B174,'[1]TK KHOILUONG'!$B:$AH,5,0)</f>
        <v>0</v>
      </c>
      <c r="G174" s="8">
        <f>VLOOKUP($B174,'[1]TK KHOILUONG'!$B:$AH,6,0)</f>
        <v>0</v>
      </c>
      <c r="H174" s="8">
        <f>VLOOKUP($B174,'[1]TK KHOILUONG'!$B:$AH,7,0)</f>
        <v>0</v>
      </c>
      <c r="I174" s="36">
        <f>VLOOKUP($B174,'[1]TK KHOILUONG'!$B:$AH,8,0)</f>
        <v>0</v>
      </c>
      <c r="J174" s="8">
        <f>VLOOKUP($B174,'[1]TK KHOILUONG'!$B:$AH,9,0)</f>
        <v>9.6</v>
      </c>
      <c r="K174" s="8">
        <f>VLOOKUP($B174,'[1]TK KHOILUONG'!$B:$AH,10,0)</f>
        <v>0</v>
      </c>
      <c r="L174" s="8">
        <f>VLOOKUP($B174,'[1]TK KHOILUONG'!$B:$AH,11,0)</f>
        <v>0</v>
      </c>
      <c r="M174" s="8">
        <f>VLOOKUP($B174,'[1]TK KHOILUONG'!$B:$AH,12,0)</f>
        <v>0</v>
      </c>
      <c r="N174" s="36">
        <f>VLOOKUP($B174,'[1]TK KHOILUONG'!$B:$AH,13,0)</f>
        <v>9.6</v>
      </c>
      <c r="O174" s="8">
        <f>VLOOKUP($B174,'[1]TK KHOILUONG'!$B:$AH,14,0)</f>
        <v>0</v>
      </c>
      <c r="P174" s="8">
        <f>VLOOKUP($B174,'[1]TK KHOILUONG'!$B:$AH,15,0)</f>
        <v>45</v>
      </c>
      <c r="Q174" s="8">
        <f>VLOOKUP($B174,'[1]TK KHOILUONG'!$B:$AH,16,0)</f>
        <v>0</v>
      </c>
      <c r="R174" s="36">
        <f>VLOOKUP($B174,'[1]TK KHOILUONG'!$B:$AH,17,0)</f>
        <v>2.25</v>
      </c>
      <c r="S174" s="8">
        <f>VLOOKUP($B174,'[1]TK KHOILUONG'!$B:$AH,18,0)</f>
        <v>0</v>
      </c>
      <c r="T174" s="8">
        <f>VLOOKUP($B174,'[1]TK KHOILUONG'!$B:$AH,19,0)</f>
        <v>0</v>
      </c>
      <c r="U174" s="8">
        <f>VLOOKUP($B174,'[1]TK KHOILUONG'!$B:$AH,20,0)</f>
        <v>0</v>
      </c>
      <c r="V174" s="36">
        <f>VLOOKUP($B174,'[1]TK KHOILUONG'!$B:$AH,21,0)</f>
        <v>0</v>
      </c>
      <c r="W174" s="8">
        <f>VLOOKUP($B174,'[1]TK KHOILUONG'!$B:$AH,22,0)</f>
        <v>0</v>
      </c>
      <c r="X174" s="8">
        <f>VLOOKUP($B174,'[1]TK KHOILUONG'!$B:$AH,23,0)</f>
        <v>0</v>
      </c>
      <c r="Y174" s="36">
        <f>VLOOKUP($B174,'[1]TK KHOILUONG'!$B:$AH,24,0)</f>
        <v>0</v>
      </c>
      <c r="Z174" s="8">
        <f>VLOOKUP($B174,'[1]TK KHOILUONG'!$B:$AH,25,0)</f>
        <v>0</v>
      </c>
      <c r="AA174" s="8">
        <f>VLOOKUP($B174,'[1]TK KHOILUONG'!$B:$AH,26,0)</f>
        <v>0</v>
      </c>
      <c r="AB174" s="36">
        <f>VLOOKUP($B174,'[1]TK KHOILUONG'!$B:$AH,27,0)</f>
        <v>0</v>
      </c>
      <c r="AC174" s="8">
        <f>VLOOKUP($B174,'[1]TK KHOILUONG'!$B:$AH,28,0)</f>
        <v>0</v>
      </c>
      <c r="AD174" s="8">
        <f>VLOOKUP($B174,'[1]TK KHOILUONG'!$B:$AH,29,0)</f>
        <v>0</v>
      </c>
      <c r="AE174" s="36">
        <f>VLOOKUP($B174,'[1]TK KHOILUONG'!$B:$AH,30,0)</f>
        <v>0</v>
      </c>
      <c r="AF174" s="36">
        <f>VLOOKUP($B174,'[1]TK KHOILUONG'!$B:$AH,31,0)</f>
        <v>0</v>
      </c>
      <c r="AG174" s="36">
        <f>VLOOKUP($B174,'[1]TK KHOILUONG'!$B:$AH,32,0)</f>
        <v>3.6</v>
      </c>
      <c r="AH174" s="64">
        <f t="shared" si="2"/>
        <v>15.45</v>
      </c>
    </row>
    <row r="175" spans="1:34" hidden="1">
      <c r="A175" s="56">
        <f>IF(D175="","",SUBTOTAL(3,$D$4:$D175))</f>
        <v>29</v>
      </c>
      <c r="B175" s="83" t="s">
        <v>463</v>
      </c>
      <c r="C175" s="84" t="s">
        <v>169</v>
      </c>
      <c r="D175" s="85" t="s">
        <v>217</v>
      </c>
      <c r="E175" s="8">
        <f>VLOOKUP($B175,'[1]TK KHOILUONG'!$B:$AH,4,0)</f>
        <v>0</v>
      </c>
      <c r="F175" s="8">
        <f>VLOOKUP($B175,'[1]TK KHOILUONG'!$B:$AH,5,0)</f>
        <v>0</v>
      </c>
      <c r="G175" s="8">
        <f>VLOOKUP($B175,'[1]TK KHOILUONG'!$B:$AH,6,0)</f>
        <v>0</v>
      </c>
      <c r="H175" s="8">
        <f>VLOOKUP($B175,'[1]TK KHOILUONG'!$B:$AH,7,0)</f>
        <v>0</v>
      </c>
      <c r="I175" s="36">
        <f>VLOOKUP($B175,'[1]TK KHOILUONG'!$B:$AH,8,0)</f>
        <v>0</v>
      </c>
      <c r="J175" s="8">
        <f>VLOOKUP($B175,'[1]TK KHOILUONG'!$B:$AH,9,0)</f>
        <v>0</v>
      </c>
      <c r="K175" s="8">
        <f>VLOOKUP($B175,'[1]TK KHOILUONG'!$B:$AH,10,0)</f>
        <v>0</v>
      </c>
      <c r="L175" s="8">
        <f>VLOOKUP($B175,'[1]TK KHOILUONG'!$B:$AH,11,0)</f>
        <v>0</v>
      </c>
      <c r="M175" s="8">
        <f>VLOOKUP($B175,'[1]TK KHOILUONG'!$B:$AH,12,0)</f>
        <v>0</v>
      </c>
      <c r="N175" s="36">
        <f>VLOOKUP($B175,'[1]TK KHOILUONG'!$B:$AH,13,0)</f>
        <v>0</v>
      </c>
      <c r="O175" s="8">
        <f>VLOOKUP($B175,'[1]TK KHOILUONG'!$B:$AH,14,0)</f>
        <v>250</v>
      </c>
      <c r="P175" s="8">
        <f>VLOOKUP($B175,'[1]TK KHOILUONG'!$B:$AH,15,0)</f>
        <v>0</v>
      </c>
      <c r="Q175" s="8">
        <f>VLOOKUP($B175,'[1]TK KHOILUONG'!$B:$AH,16,0)</f>
        <v>87</v>
      </c>
      <c r="R175" s="36">
        <f>VLOOKUP($B175,'[1]TK KHOILUONG'!$B:$AH,17,0)</f>
        <v>8.15</v>
      </c>
      <c r="S175" s="8">
        <f>VLOOKUP($B175,'[1]TK KHOILUONG'!$B:$AH,18,0)</f>
        <v>0</v>
      </c>
      <c r="T175" s="8">
        <f>VLOOKUP($B175,'[1]TK KHOILUONG'!$B:$AH,19,0)</f>
        <v>0</v>
      </c>
      <c r="U175" s="8">
        <f>VLOOKUP($B175,'[1]TK KHOILUONG'!$B:$AH,20,0)</f>
        <v>0</v>
      </c>
      <c r="V175" s="36">
        <f>VLOOKUP($B175,'[1]TK KHOILUONG'!$B:$AH,21,0)</f>
        <v>0</v>
      </c>
      <c r="W175" s="8">
        <f>VLOOKUP($B175,'[1]TK KHOILUONG'!$B:$AH,22,0)</f>
        <v>0</v>
      </c>
      <c r="X175" s="8">
        <f>VLOOKUP($B175,'[1]TK KHOILUONG'!$B:$AH,23,0)</f>
        <v>0</v>
      </c>
      <c r="Y175" s="36">
        <f>VLOOKUP($B175,'[1]TK KHOILUONG'!$B:$AH,24,0)</f>
        <v>0</v>
      </c>
      <c r="Z175" s="8">
        <f>VLOOKUP($B175,'[1]TK KHOILUONG'!$B:$AH,25,0)</f>
        <v>0</v>
      </c>
      <c r="AA175" s="8">
        <f>VLOOKUP($B175,'[1]TK KHOILUONG'!$B:$AH,26,0)</f>
        <v>0</v>
      </c>
      <c r="AB175" s="36">
        <f>VLOOKUP($B175,'[1]TK KHOILUONG'!$B:$AH,27,0)</f>
        <v>0</v>
      </c>
      <c r="AC175" s="8">
        <f>VLOOKUP($B175,'[1]TK KHOILUONG'!$B:$AH,28,0)</f>
        <v>0</v>
      </c>
      <c r="AD175" s="8">
        <f>VLOOKUP($B175,'[1]TK KHOILUONG'!$B:$AH,29,0)</f>
        <v>0</v>
      </c>
      <c r="AE175" s="36">
        <f>VLOOKUP($B175,'[1]TK KHOILUONG'!$B:$AH,30,0)</f>
        <v>0</v>
      </c>
      <c r="AF175" s="36">
        <f>VLOOKUP($B175,'[1]TK KHOILUONG'!$B:$AH,31,0)</f>
        <v>0</v>
      </c>
      <c r="AG175" s="36">
        <f>VLOOKUP($B175,'[1]TK KHOILUONG'!$B:$AH,32,0)</f>
        <v>0</v>
      </c>
      <c r="AH175" s="64">
        <f t="shared" si="2"/>
        <v>8.15</v>
      </c>
    </row>
    <row r="176" spans="1:34" hidden="1">
      <c r="A176" s="56">
        <f>IF(D176="","",SUBTOTAL(3,$D$4:$D176))</f>
        <v>29</v>
      </c>
      <c r="B176" s="83" t="s">
        <v>435</v>
      </c>
      <c r="C176" s="84" t="s">
        <v>169</v>
      </c>
      <c r="D176" s="85" t="s">
        <v>173</v>
      </c>
      <c r="E176" s="8">
        <f>VLOOKUP($B176,'[1]TK KHOILUONG'!$B:$AH,4,0)</f>
        <v>0</v>
      </c>
      <c r="F176" s="8">
        <f>VLOOKUP($B176,'[1]TK KHOILUONG'!$B:$AH,5,0)</f>
        <v>11</v>
      </c>
      <c r="G176" s="8">
        <f>VLOOKUP($B176,'[1]TK KHOILUONG'!$B:$AH,6,0)</f>
        <v>0</v>
      </c>
      <c r="H176" s="8">
        <f>VLOOKUP($B176,'[1]TK KHOILUONG'!$B:$AH,7,0)</f>
        <v>0</v>
      </c>
      <c r="I176" s="36">
        <f>VLOOKUP($B176,'[1]TK KHOILUONG'!$B:$AH,8,0)</f>
        <v>22</v>
      </c>
      <c r="J176" s="8">
        <f>VLOOKUP($B176,'[1]TK KHOILUONG'!$B:$AH,9,0)</f>
        <v>3.5999999999999996</v>
      </c>
      <c r="K176" s="8">
        <f>VLOOKUP($B176,'[1]TK KHOILUONG'!$B:$AH,10,0)</f>
        <v>0</v>
      </c>
      <c r="L176" s="8">
        <f>VLOOKUP($B176,'[1]TK KHOILUONG'!$B:$AH,11,0)</f>
        <v>0</v>
      </c>
      <c r="M176" s="8">
        <f>VLOOKUP($B176,'[1]TK KHOILUONG'!$B:$AH,12,0)</f>
        <v>0</v>
      </c>
      <c r="N176" s="36">
        <f>VLOOKUP($B176,'[1]TK KHOILUONG'!$B:$AH,13,0)</f>
        <v>3.5999999999999996</v>
      </c>
      <c r="O176" s="8">
        <f>VLOOKUP($B176,'[1]TK KHOILUONG'!$B:$AH,14,0)</f>
        <v>0</v>
      </c>
      <c r="P176" s="8">
        <f>VLOOKUP($B176,'[1]TK KHOILUONG'!$B:$AH,15,0)</f>
        <v>0</v>
      </c>
      <c r="Q176" s="8">
        <f>VLOOKUP($B176,'[1]TK KHOILUONG'!$B:$AH,16,0)</f>
        <v>0</v>
      </c>
      <c r="R176" s="36">
        <f>VLOOKUP($B176,'[1]TK KHOILUONG'!$B:$AH,17,0)</f>
        <v>0</v>
      </c>
      <c r="S176" s="8">
        <f>VLOOKUP($B176,'[1]TK KHOILUONG'!$B:$AH,18,0)</f>
        <v>0</v>
      </c>
      <c r="T176" s="8">
        <f>VLOOKUP($B176,'[1]TK KHOILUONG'!$B:$AH,19,0)</f>
        <v>0</v>
      </c>
      <c r="U176" s="8">
        <f>VLOOKUP($B176,'[1]TK KHOILUONG'!$B:$AH,20,0)</f>
        <v>0</v>
      </c>
      <c r="V176" s="36">
        <f>VLOOKUP($B176,'[1]TK KHOILUONG'!$B:$AH,21,0)</f>
        <v>0</v>
      </c>
      <c r="W176" s="8">
        <f>VLOOKUP($B176,'[1]TK KHOILUONG'!$B:$AH,22,0)</f>
        <v>0</v>
      </c>
      <c r="X176" s="8">
        <f>VLOOKUP($B176,'[1]TK KHOILUONG'!$B:$AH,23,0)</f>
        <v>0</v>
      </c>
      <c r="Y176" s="36">
        <f>VLOOKUP($B176,'[1]TK KHOILUONG'!$B:$AH,24,0)</f>
        <v>0</v>
      </c>
      <c r="Z176" s="8">
        <f>VLOOKUP($B176,'[1]TK KHOILUONG'!$B:$AH,25,0)</f>
        <v>0</v>
      </c>
      <c r="AA176" s="8">
        <f>VLOOKUP($B176,'[1]TK KHOILUONG'!$B:$AH,26,0)</f>
        <v>0</v>
      </c>
      <c r="AB176" s="36">
        <f>VLOOKUP($B176,'[1]TK KHOILUONG'!$B:$AH,27,0)</f>
        <v>0</v>
      </c>
      <c r="AC176" s="8">
        <f>VLOOKUP($B176,'[1]TK KHOILUONG'!$B:$AH,28,0)</f>
        <v>0</v>
      </c>
      <c r="AD176" s="8">
        <f>VLOOKUP($B176,'[1]TK KHOILUONG'!$B:$AH,29,0)</f>
        <v>0</v>
      </c>
      <c r="AE176" s="36">
        <f>VLOOKUP($B176,'[1]TK KHOILUONG'!$B:$AH,30,0)</f>
        <v>0</v>
      </c>
      <c r="AF176" s="36">
        <f>VLOOKUP($B176,'[1]TK KHOILUONG'!$B:$AH,31,0)</f>
        <v>0</v>
      </c>
      <c r="AG176" s="36">
        <f>VLOOKUP($B176,'[1]TK KHOILUONG'!$B:$AH,32,0)</f>
        <v>1.2</v>
      </c>
      <c r="AH176" s="64">
        <f t="shared" si="2"/>
        <v>26.8</v>
      </c>
    </row>
    <row r="177" spans="1:34" hidden="1">
      <c r="A177" s="56">
        <f>IF(D177="","",SUBTOTAL(3,$D$4:$D177))</f>
        <v>29</v>
      </c>
      <c r="B177" s="83" t="s">
        <v>464</v>
      </c>
      <c r="C177" s="84" t="s">
        <v>169</v>
      </c>
      <c r="D177" s="85" t="s">
        <v>198</v>
      </c>
      <c r="E177" s="8">
        <f>VLOOKUP($B177,'[1]TK KHOILUONG'!$B:$AH,4,0)</f>
        <v>0</v>
      </c>
      <c r="F177" s="8">
        <f>VLOOKUP($B177,'[1]TK KHOILUONG'!$B:$AH,5,0)</f>
        <v>0</v>
      </c>
      <c r="G177" s="8">
        <f>VLOOKUP($B177,'[1]TK KHOILUONG'!$B:$AH,6,0)</f>
        <v>0</v>
      </c>
      <c r="H177" s="8">
        <f>VLOOKUP($B177,'[1]TK KHOILUONG'!$B:$AH,7,0)</f>
        <v>0</v>
      </c>
      <c r="I177" s="36">
        <f>VLOOKUP($B177,'[1]TK KHOILUONG'!$B:$AH,8,0)</f>
        <v>0</v>
      </c>
      <c r="J177" s="8">
        <f>VLOOKUP($B177,'[1]TK KHOILUONG'!$B:$AH,9,0)</f>
        <v>0</v>
      </c>
      <c r="K177" s="8">
        <f>VLOOKUP($B177,'[1]TK KHOILUONG'!$B:$AH,10,0)</f>
        <v>0</v>
      </c>
      <c r="L177" s="8">
        <f>VLOOKUP($B177,'[1]TK KHOILUONG'!$B:$AH,11,0)</f>
        <v>0</v>
      </c>
      <c r="M177" s="8">
        <f>VLOOKUP($B177,'[1]TK KHOILUONG'!$B:$AH,12,0)</f>
        <v>0</v>
      </c>
      <c r="N177" s="36">
        <f>VLOOKUP($B177,'[1]TK KHOILUONG'!$B:$AH,13,0)</f>
        <v>0</v>
      </c>
      <c r="O177" s="8">
        <f>VLOOKUP($B177,'[1]TK KHOILUONG'!$B:$AH,14,0)</f>
        <v>0</v>
      </c>
      <c r="P177" s="8">
        <f>VLOOKUP($B177,'[1]TK KHOILUONG'!$B:$AH,15,0)</f>
        <v>0</v>
      </c>
      <c r="Q177" s="8">
        <f>VLOOKUP($B177,'[1]TK KHOILUONG'!$B:$AH,16,0)</f>
        <v>0</v>
      </c>
      <c r="R177" s="36">
        <f>VLOOKUP($B177,'[1]TK KHOILUONG'!$B:$AH,17,0)</f>
        <v>0</v>
      </c>
      <c r="S177" s="8">
        <f>VLOOKUP($B177,'[1]TK KHOILUONG'!$B:$AH,18,0)</f>
        <v>0</v>
      </c>
      <c r="T177" s="8">
        <f>VLOOKUP($B177,'[1]TK KHOILUONG'!$B:$AH,19,0)</f>
        <v>0</v>
      </c>
      <c r="U177" s="8">
        <f>VLOOKUP($B177,'[1]TK KHOILUONG'!$B:$AH,20,0)</f>
        <v>0</v>
      </c>
      <c r="V177" s="36">
        <f>VLOOKUP($B177,'[1]TK KHOILUONG'!$B:$AH,21,0)</f>
        <v>0</v>
      </c>
      <c r="W177" s="8">
        <f>VLOOKUP($B177,'[1]TK KHOILUONG'!$B:$AH,22,0)</f>
        <v>0</v>
      </c>
      <c r="X177" s="8">
        <f>VLOOKUP($B177,'[1]TK KHOILUONG'!$B:$AH,23,0)</f>
        <v>0</v>
      </c>
      <c r="Y177" s="36">
        <f>VLOOKUP($B177,'[1]TK KHOILUONG'!$B:$AH,24,0)</f>
        <v>0</v>
      </c>
      <c r="Z177" s="8">
        <f>VLOOKUP($B177,'[1]TK KHOILUONG'!$B:$AH,25,0)</f>
        <v>0</v>
      </c>
      <c r="AA177" s="8">
        <f>VLOOKUP($B177,'[1]TK KHOILUONG'!$B:$AH,26,0)</f>
        <v>0</v>
      </c>
      <c r="AB177" s="36">
        <f>VLOOKUP($B177,'[1]TK KHOILUONG'!$B:$AH,27,0)</f>
        <v>0</v>
      </c>
      <c r="AC177" s="8">
        <f>VLOOKUP($B177,'[1]TK KHOILUONG'!$B:$AH,28,0)</f>
        <v>0</v>
      </c>
      <c r="AD177" s="8">
        <f>VLOOKUP($B177,'[1]TK KHOILUONG'!$B:$AH,29,0)</f>
        <v>0</v>
      </c>
      <c r="AE177" s="36">
        <f>VLOOKUP($B177,'[1]TK KHOILUONG'!$B:$AH,30,0)</f>
        <v>0</v>
      </c>
      <c r="AF177" s="36">
        <f>VLOOKUP($B177,'[1]TK KHOILUONG'!$B:$AH,31,0)</f>
        <v>0</v>
      </c>
      <c r="AG177" s="36">
        <f>VLOOKUP($B177,'[1]TK KHOILUONG'!$B:$AH,32,0)</f>
        <v>0</v>
      </c>
      <c r="AH177" s="64">
        <f t="shared" si="2"/>
        <v>0</v>
      </c>
    </row>
    <row r="178" spans="1:34" hidden="1">
      <c r="A178" s="56">
        <f>IF(D178="","",SUBTOTAL(3,$D$4:$D178))</f>
        <v>29</v>
      </c>
      <c r="B178" s="83" t="s">
        <v>473</v>
      </c>
      <c r="C178" s="84" t="s">
        <v>169</v>
      </c>
      <c r="D178" s="85" t="s">
        <v>204</v>
      </c>
      <c r="E178" s="8">
        <f>VLOOKUP($B178,'[1]TK KHOILUONG'!$B:$AH,4,0)</f>
        <v>0</v>
      </c>
      <c r="F178" s="8">
        <f>VLOOKUP($B178,'[1]TK KHOILUONG'!$B:$AH,5,0)</f>
        <v>0</v>
      </c>
      <c r="G178" s="8">
        <f>VLOOKUP($B178,'[1]TK KHOILUONG'!$B:$AH,6,0)</f>
        <v>0</v>
      </c>
      <c r="H178" s="8">
        <f>VLOOKUP($B178,'[1]TK KHOILUONG'!$B:$AH,7,0)</f>
        <v>0</v>
      </c>
      <c r="I178" s="36">
        <f>VLOOKUP($B178,'[1]TK KHOILUONG'!$B:$AH,8,0)</f>
        <v>0</v>
      </c>
      <c r="J178" s="8">
        <f>VLOOKUP($B178,'[1]TK KHOILUONG'!$B:$AH,9,0)</f>
        <v>0</v>
      </c>
      <c r="K178" s="8">
        <f>VLOOKUP($B178,'[1]TK KHOILUONG'!$B:$AH,10,0)</f>
        <v>0</v>
      </c>
      <c r="L178" s="8">
        <f>VLOOKUP($B178,'[1]TK KHOILUONG'!$B:$AH,11,0)</f>
        <v>0</v>
      </c>
      <c r="M178" s="8">
        <f>VLOOKUP($B178,'[1]TK KHOILUONG'!$B:$AH,12,0)</f>
        <v>0</v>
      </c>
      <c r="N178" s="36">
        <f>VLOOKUP($B178,'[1]TK KHOILUONG'!$B:$AH,13,0)</f>
        <v>0</v>
      </c>
      <c r="O178" s="8">
        <f>VLOOKUP($B178,'[1]TK KHOILUONG'!$B:$AH,14,0)</f>
        <v>0</v>
      </c>
      <c r="P178" s="8">
        <f>VLOOKUP($B178,'[1]TK KHOILUONG'!$B:$AH,15,0)</f>
        <v>0</v>
      </c>
      <c r="Q178" s="8">
        <f>VLOOKUP($B178,'[1]TK KHOILUONG'!$B:$AH,16,0)</f>
        <v>0</v>
      </c>
      <c r="R178" s="36">
        <f>VLOOKUP($B178,'[1]TK KHOILUONG'!$B:$AH,17,0)</f>
        <v>0</v>
      </c>
      <c r="S178" s="8">
        <f>VLOOKUP($B178,'[1]TK KHOILUONG'!$B:$AH,18,0)</f>
        <v>0</v>
      </c>
      <c r="T178" s="8">
        <f>VLOOKUP($B178,'[1]TK KHOILUONG'!$B:$AH,19,0)</f>
        <v>0</v>
      </c>
      <c r="U178" s="8">
        <f>VLOOKUP($B178,'[1]TK KHOILUONG'!$B:$AH,20,0)</f>
        <v>0</v>
      </c>
      <c r="V178" s="36">
        <f>VLOOKUP($B178,'[1]TK KHOILUONG'!$B:$AH,21,0)</f>
        <v>0</v>
      </c>
      <c r="W178" s="8">
        <f>VLOOKUP($B178,'[1]TK KHOILUONG'!$B:$AH,22,0)</f>
        <v>0</v>
      </c>
      <c r="X178" s="8">
        <f>VLOOKUP($B178,'[1]TK KHOILUONG'!$B:$AH,23,0)</f>
        <v>0</v>
      </c>
      <c r="Y178" s="36">
        <f>VLOOKUP($B178,'[1]TK KHOILUONG'!$B:$AH,24,0)</f>
        <v>0</v>
      </c>
      <c r="Z178" s="8">
        <f>VLOOKUP($B178,'[1]TK KHOILUONG'!$B:$AH,25,0)</f>
        <v>0</v>
      </c>
      <c r="AA178" s="8">
        <f>VLOOKUP($B178,'[1]TK KHOILUONG'!$B:$AH,26,0)</f>
        <v>0</v>
      </c>
      <c r="AB178" s="36">
        <f>VLOOKUP($B178,'[1]TK KHOILUONG'!$B:$AH,27,0)</f>
        <v>0</v>
      </c>
      <c r="AC178" s="8">
        <f>VLOOKUP($B178,'[1]TK KHOILUONG'!$B:$AH,28,0)</f>
        <v>0</v>
      </c>
      <c r="AD178" s="8">
        <f>VLOOKUP($B178,'[1]TK KHOILUONG'!$B:$AH,29,0)</f>
        <v>0</v>
      </c>
      <c r="AE178" s="36">
        <f>VLOOKUP($B178,'[1]TK KHOILUONG'!$B:$AH,30,0)</f>
        <v>0</v>
      </c>
      <c r="AF178" s="36">
        <f>VLOOKUP($B178,'[1]TK KHOILUONG'!$B:$AH,31,0)</f>
        <v>0</v>
      </c>
      <c r="AG178" s="36">
        <f>VLOOKUP($B178,'[1]TK KHOILUONG'!$B:$AH,32,0)</f>
        <v>0</v>
      </c>
      <c r="AH178" s="64">
        <f t="shared" si="2"/>
        <v>0</v>
      </c>
    </row>
    <row r="179" spans="1:34" hidden="1">
      <c r="A179" s="56">
        <f>IF(D179="","",SUBTOTAL(3,$D$4:$D179))</f>
        <v>29</v>
      </c>
      <c r="B179" s="83" t="s">
        <v>465</v>
      </c>
      <c r="C179" s="84" t="s">
        <v>169</v>
      </c>
      <c r="D179" s="85" t="s">
        <v>277</v>
      </c>
      <c r="E179" s="8">
        <f>VLOOKUP($B179,'[1]TK KHOILUONG'!$B:$AH,4,0)</f>
        <v>0</v>
      </c>
      <c r="F179" s="8">
        <f>VLOOKUP($B179,'[1]TK KHOILUONG'!$B:$AH,5,0)</f>
        <v>0</v>
      </c>
      <c r="G179" s="8">
        <f>VLOOKUP($B179,'[1]TK KHOILUONG'!$B:$AH,6,0)</f>
        <v>0</v>
      </c>
      <c r="H179" s="8">
        <f>VLOOKUP($B179,'[1]TK KHOILUONG'!$B:$AH,7,0)</f>
        <v>0</v>
      </c>
      <c r="I179" s="36">
        <f>VLOOKUP($B179,'[1]TK KHOILUONG'!$B:$AH,8,0)</f>
        <v>0</v>
      </c>
      <c r="J179" s="8">
        <f>VLOOKUP($B179,'[1]TK KHOILUONG'!$B:$AH,9,0)</f>
        <v>0</v>
      </c>
      <c r="K179" s="8">
        <f>VLOOKUP($B179,'[1]TK KHOILUONG'!$B:$AH,10,0)</f>
        <v>0</v>
      </c>
      <c r="L179" s="8">
        <f>VLOOKUP($B179,'[1]TK KHOILUONG'!$B:$AH,11,0)</f>
        <v>0</v>
      </c>
      <c r="M179" s="8">
        <f>VLOOKUP($B179,'[1]TK KHOILUONG'!$B:$AH,12,0)</f>
        <v>0</v>
      </c>
      <c r="N179" s="36">
        <f>VLOOKUP($B179,'[1]TK KHOILUONG'!$B:$AH,13,0)</f>
        <v>0</v>
      </c>
      <c r="O179" s="8">
        <f>VLOOKUP($B179,'[1]TK KHOILUONG'!$B:$AH,14,0)</f>
        <v>0</v>
      </c>
      <c r="P179" s="8">
        <f>VLOOKUP($B179,'[1]TK KHOILUONG'!$B:$AH,15,0)</f>
        <v>221</v>
      </c>
      <c r="Q179" s="8">
        <f>VLOOKUP($B179,'[1]TK KHOILUONG'!$B:$AH,16,0)</f>
        <v>241</v>
      </c>
      <c r="R179" s="36">
        <f>VLOOKUP($B179,'[1]TK KHOILUONG'!$B:$AH,17,0)</f>
        <v>-1</v>
      </c>
      <c r="S179" s="8">
        <f>VLOOKUP($B179,'[1]TK KHOILUONG'!$B:$AH,18,0)</f>
        <v>0</v>
      </c>
      <c r="T179" s="8">
        <f>VLOOKUP($B179,'[1]TK KHOILUONG'!$B:$AH,19,0)</f>
        <v>0</v>
      </c>
      <c r="U179" s="8">
        <f>VLOOKUP($B179,'[1]TK KHOILUONG'!$B:$AH,20,0)</f>
        <v>0</v>
      </c>
      <c r="V179" s="36">
        <f>VLOOKUP($B179,'[1]TK KHOILUONG'!$B:$AH,21,0)</f>
        <v>0</v>
      </c>
      <c r="W179" s="8">
        <f>VLOOKUP($B179,'[1]TK KHOILUONG'!$B:$AH,22,0)</f>
        <v>0</v>
      </c>
      <c r="X179" s="8">
        <f>VLOOKUP($B179,'[1]TK KHOILUONG'!$B:$AH,23,0)</f>
        <v>0</v>
      </c>
      <c r="Y179" s="36">
        <f>VLOOKUP($B179,'[1]TK KHOILUONG'!$B:$AH,24,0)</f>
        <v>0</v>
      </c>
      <c r="Z179" s="8">
        <f>VLOOKUP($B179,'[1]TK KHOILUONG'!$B:$AH,25,0)</f>
        <v>0</v>
      </c>
      <c r="AA179" s="8">
        <f>VLOOKUP($B179,'[1]TK KHOILUONG'!$B:$AH,26,0)</f>
        <v>0</v>
      </c>
      <c r="AB179" s="36">
        <f>VLOOKUP($B179,'[1]TK KHOILUONG'!$B:$AH,27,0)</f>
        <v>0</v>
      </c>
      <c r="AC179" s="8">
        <f>VLOOKUP($B179,'[1]TK KHOILUONG'!$B:$AH,28,0)</f>
        <v>0</v>
      </c>
      <c r="AD179" s="8">
        <f>VLOOKUP($B179,'[1]TK KHOILUONG'!$B:$AH,29,0)</f>
        <v>0</v>
      </c>
      <c r="AE179" s="36">
        <f>VLOOKUP($B179,'[1]TK KHOILUONG'!$B:$AH,30,0)</f>
        <v>0</v>
      </c>
      <c r="AF179" s="36">
        <f>VLOOKUP($B179,'[1]TK KHOILUONG'!$B:$AH,31,0)</f>
        <v>0</v>
      </c>
      <c r="AG179" s="36">
        <f>VLOOKUP($B179,'[1]TK KHOILUONG'!$B:$AH,32,0)</f>
        <v>0</v>
      </c>
      <c r="AH179" s="64">
        <f t="shared" si="2"/>
        <v>-1</v>
      </c>
    </row>
    <row r="180" spans="1:34" hidden="1">
      <c r="A180" s="56">
        <f>IF(D180="","",SUBTOTAL(3,$D$4:$D180))</f>
        <v>29</v>
      </c>
      <c r="B180" s="83" t="s">
        <v>425</v>
      </c>
      <c r="C180" s="84" t="s">
        <v>169</v>
      </c>
      <c r="D180" s="85" t="s">
        <v>174</v>
      </c>
      <c r="E180" s="8">
        <f>VLOOKUP($B180,'[1]TK KHOILUONG'!$B:$AH,4,0)</f>
        <v>0</v>
      </c>
      <c r="F180" s="8">
        <f>VLOOKUP($B180,'[1]TK KHOILUONG'!$B:$AH,5,0)</f>
        <v>0</v>
      </c>
      <c r="G180" s="8">
        <f>VLOOKUP($B180,'[1]TK KHOILUONG'!$B:$AH,6,0)</f>
        <v>0</v>
      </c>
      <c r="H180" s="8">
        <f>VLOOKUP($B180,'[1]TK KHOILUONG'!$B:$AH,7,0)</f>
        <v>0</v>
      </c>
      <c r="I180" s="36">
        <f>VLOOKUP($B180,'[1]TK KHOILUONG'!$B:$AH,8,0)</f>
        <v>0</v>
      </c>
      <c r="J180" s="8">
        <f>VLOOKUP($B180,'[1]TK KHOILUONG'!$B:$AH,9,0)</f>
        <v>10.799999999999999</v>
      </c>
      <c r="K180" s="8">
        <f>VLOOKUP($B180,'[1]TK KHOILUONG'!$B:$AH,10,0)</f>
        <v>7.2</v>
      </c>
      <c r="L180" s="8">
        <f>VLOOKUP($B180,'[1]TK KHOILUONG'!$B:$AH,11,0)</f>
        <v>0</v>
      </c>
      <c r="M180" s="8">
        <f>VLOOKUP($B180,'[1]TK KHOILUONG'!$B:$AH,12,0)</f>
        <v>0</v>
      </c>
      <c r="N180" s="36">
        <f>VLOOKUP($B180,'[1]TK KHOILUONG'!$B:$AH,13,0)</f>
        <v>18</v>
      </c>
      <c r="O180" s="8">
        <f>VLOOKUP($B180,'[1]TK KHOILUONG'!$B:$AH,14,0)</f>
        <v>0</v>
      </c>
      <c r="P180" s="8">
        <f>VLOOKUP($B180,'[1]TK KHOILUONG'!$B:$AH,15,0)</f>
        <v>0</v>
      </c>
      <c r="Q180" s="8">
        <f>VLOOKUP($B180,'[1]TK KHOILUONG'!$B:$AH,16,0)</f>
        <v>0</v>
      </c>
      <c r="R180" s="36">
        <f>VLOOKUP($B180,'[1]TK KHOILUONG'!$B:$AH,17,0)</f>
        <v>0</v>
      </c>
      <c r="S180" s="8">
        <f>VLOOKUP($B180,'[1]TK KHOILUONG'!$B:$AH,18,0)</f>
        <v>0</v>
      </c>
      <c r="T180" s="8">
        <f>VLOOKUP($B180,'[1]TK KHOILUONG'!$B:$AH,19,0)</f>
        <v>0</v>
      </c>
      <c r="U180" s="8">
        <f>VLOOKUP($B180,'[1]TK KHOILUONG'!$B:$AH,20,0)</f>
        <v>0</v>
      </c>
      <c r="V180" s="36">
        <f>VLOOKUP($B180,'[1]TK KHOILUONG'!$B:$AH,21,0)</f>
        <v>0</v>
      </c>
      <c r="W180" s="8">
        <f>VLOOKUP($B180,'[1]TK KHOILUONG'!$B:$AH,22,0)</f>
        <v>0</v>
      </c>
      <c r="X180" s="8">
        <f>VLOOKUP($B180,'[1]TK KHOILUONG'!$B:$AH,23,0)</f>
        <v>0</v>
      </c>
      <c r="Y180" s="36">
        <f>VLOOKUP($B180,'[1]TK KHOILUONG'!$B:$AH,24,0)</f>
        <v>0</v>
      </c>
      <c r="Z180" s="8">
        <f>VLOOKUP($B180,'[1]TK KHOILUONG'!$B:$AH,25,0)</f>
        <v>0</v>
      </c>
      <c r="AA180" s="8">
        <f>VLOOKUP($B180,'[1]TK KHOILUONG'!$B:$AH,26,0)</f>
        <v>0</v>
      </c>
      <c r="AB180" s="36">
        <f>VLOOKUP($B180,'[1]TK KHOILUONG'!$B:$AH,27,0)</f>
        <v>0</v>
      </c>
      <c r="AC180" s="8">
        <f>VLOOKUP($B180,'[1]TK KHOILUONG'!$B:$AH,28,0)</f>
        <v>0</v>
      </c>
      <c r="AD180" s="8">
        <f>VLOOKUP($B180,'[1]TK KHOILUONG'!$B:$AH,29,0)</f>
        <v>0</v>
      </c>
      <c r="AE180" s="36">
        <f>VLOOKUP($B180,'[1]TK KHOILUONG'!$B:$AH,30,0)</f>
        <v>0</v>
      </c>
      <c r="AF180" s="36">
        <f>VLOOKUP($B180,'[1]TK KHOILUONG'!$B:$AH,31,0)</f>
        <v>0</v>
      </c>
      <c r="AG180" s="36">
        <f>VLOOKUP($B180,'[1]TK KHOILUONG'!$B:$AH,32,0)</f>
        <v>0</v>
      </c>
      <c r="AH180" s="64">
        <f t="shared" si="2"/>
        <v>18</v>
      </c>
    </row>
    <row r="181" spans="1:34" hidden="1">
      <c r="A181" s="56">
        <f>IF(D181="","",SUBTOTAL(3,$D$4:$D181))</f>
        <v>29</v>
      </c>
      <c r="B181" s="83" t="s">
        <v>481</v>
      </c>
      <c r="C181" s="84" t="s">
        <v>169</v>
      </c>
      <c r="D181" s="85" t="s">
        <v>214</v>
      </c>
      <c r="E181" s="8">
        <f>VLOOKUP($B181,'[1]TK KHOILUONG'!$B:$AH,4,0)</f>
        <v>0</v>
      </c>
      <c r="F181" s="8">
        <f>VLOOKUP($B181,'[1]TK KHOILUONG'!$B:$AH,5,0)</f>
        <v>0</v>
      </c>
      <c r="G181" s="8">
        <f>VLOOKUP($B181,'[1]TK KHOILUONG'!$B:$AH,6,0)</f>
        <v>0</v>
      </c>
      <c r="H181" s="8">
        <f>VLOOKUP($B181,'[1]TK KHOILUONG'!$B:$AH,7,0)</f>
        <v>0</v>
      </c>
      <c r="I181" s="36">
        <f>VLOOKUP($B181,'[1]TK KHOILUONG'!$B:$AH,8,0)</f>
        <v>0</v>
      </c>
      <c r="J181" s="8">
        <f>VLOOKUP($B181,'[1]TK KHOILUONG'!$B:$AH,9,0)</f>
        <v>0</v>
      </c>
      <c r="K181" s="8">
        <f>VLOOKUP($B181,'[1]TK KHOILUONG'!$B:$AH,10,0)</f>
        <v>2.4</v>
      </c>
      <c r="L181" s="8">
        <f>VLOOKUP($B181,'[1]TK KHOILUONG'!$B:$AH,11,0)</f>
        <v>0</v>
      </c>
      <c r="M181" s="8">
        <f>VLOOKUP($B181,'[1]TK KHOILUONG'!$B:$AH,12,0)</f>
        <v>0</v>
      </c>
      <c r="N181" s="36">
        <f>VLOOKUP($B181,'[1]TK KHOILUONG'!$B:$AH,13,0)</f>
        <v>2.4</v>
      </c>
      <c r="O181" s="8">
        <f>VLOOKUP($B181,'[1]TK KHOILUONG'!$B:$AH,14,0)</f>
        <v>0</v>
      </c>
      <c r="P181" s="8">
        <f>VLOOKUP($B181,'[1]TK KHOILUONG'!$B:$AH,15,0)</f>
        <v>0</v>
      </c>
      <c r="Q181" s="8">
        <f>VLOOKUP($B181,'[1]TK KHOILUONG'!$B:$AH,16,0)</f>
        <v>0</v>
      </c>
      <c r="R181" s="36">
        <f>VLOOKUP($B181,'[1]TK KHOILUONG'!$B:$AH,17,0)</f>
        <v>0</v>
      </c>
      <c r="S181" s="8">
        <f>VLOOKUP($B181,'[1]TK KHOILUONG'!$B:$AH,18,0)</f>
        <v>0</v>
      </c>
      <c r="T181" s="8">
        <f>VLOOKUP($B181,'[1]TK KHOILUONG'!$B:$AH,19,0)</f>
        <v>0</v>
      </c>
      <c r="U181" s="8">
        <f>VLOOKUP($B181,'[1]TK KHOILUONG'!$B:$AH,20,0)</f>
        <v>0</v>
      </c>
      <c r="V181" s="36">
        <f>VLOOKUP($B181,'[1]TK KHOILUONG'!$B:$AH,21,0)</f>
        <v>0</v>
      </c>
      <c r="W181" s="8">
        <f>VLOOKUP($B181,'[1]TK KHOILUONG'!$B:$AH,22,0)</f>
        <v>0</v>
      </c>
      <c r="X181" s="8">
        <f>VLOOKUP($B181,'[1]TK KHOILUONG'!$B:$AH,23,0)</f>
        <v>0</v>
      </c>
      <c r="Y181" s="36">
        <f>VLOOKUP($B181,'[1]TK KHOILUONG'!$B:$AH,24,0)</f>
        <v>0</v>
      </c>
      <c r="Z181" s="8">
        <f>VLOOKUP($B181,'[1]TK KHOILUONG'!$B:$AH,25,0)</f>
        <v>0</v>
      </c>
      <c r="AA181" s="8">
        <f>VLOOKUP($B181,'[1]TK KHOILUONG'!$B:$AH,26,0)</f>
        <v>0</v>
      </c>
      <c r="AB181" s="36">
        <f>VLOOKUP($B181,'[1]TK KHOILUONG'!$B:$AH,27,0)</f>
        <v>0</v>
      </c>
      <c r="AC181" s="8">
        <f>VLOOKUP($B181,'[1]TK KHOILUONG'!$B:$AH,28,0)</f>
        <v>0</v>
      </c>
      <c r="AD181" s="8">
        <f>VLOOKUP($B181,'[1]TK KHOILUONG'!$B:$AH,29,0)</f>
        <v>0</v>
      </c>
      <c r="AE181" s="36">
        <f>VLOOKUP($B181,'[1]TK KHOILUONG'!$B:$AH,30,0)</f>
        <v>0</v>
      </c>
      <c r="AF181" s="36">
        <f>VLOOKUP($B181,'[1]TK KHOILUONG'!$B:$AH,31,0)</f>
        <v>0</v>
      </c>
      <c r="AG181" s="36">
        <f>VLOOKUP($B181,'[1]TK KHOILUONG'!$B:$AH,32,0)</f>
        <v>0</v>
      </c>
      <c r="AH181" s="64">
        <f t="shared" si="2"/>
        <v>2.4</v>
      </c>
    </row>
    <row r="182" spans="1:34" hidden="1">
      <c r="A182" s="56">
        <f>IF(D182="","",SUBTOTAL(3,$D$4:$D182))</f>
        <v>29</v>
      </c>
      <c r="B182" s="83" t="s">
        <v>426</v>
      </c>
      <c r="C182" s="84" t="s">
        <v>169</v>
      </c>
      <c r="D182" s="85" t="s">
        <v>551</v>
      </c>
      <c r="E182" s="8">
        <f>VLOOKUP($B182,'[1]TK KHOILUONG'!$B:$AH,4,0)</f>
        <v>0</v>
      </c>
      <c r="F182" s="8">
        <f>VLOOKUP($B182,'[1]TK KHOILUONG'!$B:$AH,5,0)</f>
        <v>0</v>
      </c>
      <c r="G182" s="8">
        <f>VLOOKUP($B182,'[1]TK KHOILUONG'!$B:$AH,6,0)</f>
        <v>0</v>
      </c>
      <c r="H182" s="8">
        <f>VLOOKUP($B182,'[1]TK KHOILUONG'!$B:$AH,7,0)</f>
        <v>0</v>
      </c>
      <c r="I182" s="36">
        <f>VLOOKUP($B182,'[1]TK KHOILUONG'!$B:$AH,8,0)</f>
        <v>0</v>
      </c>
      <c r="J182" s="8">
        <f>VLOOKUP($B182,'[1]TK KHOILUONG'!$B:$AH,9,0)</f>
        <v>0</v>
      </c>
      <c r="K182" s="8">
        <f>VLOOKUP($B182,'[1]TK KHOILUONG'!$B:$AH,10,0)</f>
        <v>0</v>
      </c>
      <c r="L182" s="8">
        <f>VLOOKUP($B182,'[1]TK KHOILUONG'!$B:$AH,11,0)</f>
        <v>0</v>
      </c>
      <c r="M182" s="8">
        <f>VLOOKUP($B182,'[1]TK KHOILUONG'!$B:$AH,12,0)</f>
        <v>0</v>
      </c>
      <c r="N182" s="36">
        <f>VLOOKUP($B182,'[1]TK KHOILUONG'!$B:$AH,13,0)</f>
        <v>0</v>
      </c>
      <c r="O182" s="8">
        <f>VLOOKUP($B182,'[1]TK KHOILUONG'!$B:$AH,14,0)</f>
        <v>0</v>
      </c>
      <c r="P182" s="8">
        <f>VLOOKUP($B182,'[1]TK KHOILUONG'!$B:$AH,15,0)</f>
        <v>0</v>
      </c>
      <c r="Q182" s="8">
        <f>VLOOKUP($B182,'[1]TK KHOILUONG'!$B:$AH,16,0)</f>
        <v>0</v>
      </c>
      <c r="R182" s="36">
        <f>VLOOKUP($B182,'[1]TK KHOILUONG'!$B:$AH,17,0)</f>
        <v>0</v>
      </c>
      <c r="S182" s="8">
        <f>VLOOKUP($B182,'[1]TK KHOILUONG'!$B:$AH,18,0)</f>
        <v>0</v>
      </c>
      <c r="T182" s="8">
        <f>VLOOKUP($B182,'[1]TK KHOILUONG'!$B:$AH,19,0)</f>
        <v>0</v>
      </c>
      <c r="U182" s="8">
        <f>VLOOKUP($B182,'[1]TK KHOILUONG'!$B:$AH,20,0)</f>
        <v>0</v>
      </c>
      <c r="V182" s="36">
        <f>VLOOKUP($B182,'[1]TK KHOILUONG'!$B:$AH,21,0)</f>
        <v>0</v>
      </c>
      <c r="W182" s="8">
        <f>VLOOKUP($B182,'[1]TK KHOILUONG'!$B:$AH,22,0)</f>
        <v>0</v>
      </c>
      <c r="X182" s="8">
        <f>VLOOKUP($B182,'[1]TK KHOILUONG'!$B:$AH,23,0)</f>
        <v>0</v>
      </c>
      <c r="Y182" s="36">
        <f>VLOOKUP($B182,'[1]TK KHOILUONG'!$B:$AH,24,0)</f>
        <v>0</v>
      </c>
      <c r="Z182" s="8">
        <f>VLOOKUP($B182,'[1]TK KHOILUONG'!$B:$AH,25,0)</f>
        <v>0</v>
      </c>
      <c r="AA182" s="8">
        <f>VLOOKUP($B182,'[1]TK KHOILUONG'!$B:$AH,26,0)</f>
        <v>0</v>
      </c>
      <c r="AB182" s="36">
        <f>VLOOKUP($B182,'[1]TK KHOILUONG'!$B:$AH,27,0)</f>
        <v>0</v>
      </c>
      <c r="AC182" s="8">
        <f>VLOOKUP($B182,'[1]TK KHOILUONG'!$B:$AH,28,0)</f>
        <v>0</v>
      </c>
      <c r="AD182" s="8">
        <f>VLOOKUP($B182,'[1]TK KHOILUONG'!$B:$AH,29,0)</f>
        <v>0</v>
      </c>
      <c r="AE182" s="36">
        <f>VLOOKUP($B182,'[1]TK KHOILUONG'!$B:$AH,30,0)</f>
        <v>0</v>
      </c>
      <c r="AF182" s="36">
        <f>VLOOKUP($B182,'[1]TK KHOILUONG'!$B:$AH,31,0)</f>
        <v>0</v>
      </c>
      <c r="AG182" s="36">
        <f>VLOOKUP($B182,'[1]TK KHOILUONG'!$B:$AH,32,0)</f>
        <v>0</v>
      </c>
      <c r="AH182" s="64">
        <f t="shared" si="2"/>
        <v>0</v>
      </c>
    </row>
    <row r="183" spans="1:34" hidden="1">
      <c r="A183" s="56">
        <f>IF(D183="","",SUBTOTAL(3,$D$4:$D183))</f>
        <v>29</v>
      </c>
      <c r="B183" s="83" t="s">
        <v>427</v>
      </c>
      <c r="C183" s="84" t="s">
        <v>169</v>
      </c>
      <c r="D183" s="85" t="s">
        <v>175</v>
      </c>
      <c r="E183" s="8">
        <f>VLOOKUP($B183,'[1]TK KHOILUONG'!$B:$AH,4,0)</f>
        <v>0</v>
      </c>
      <c r="F183" s="8">
        <f>VLOOKUP($B183,'[1]TK KHOILUONG'!$B:$AH,5,0)</f>
        <v>0</v>
      </c>
      <c r="G183" s="8">
        <f>VLOOKUP($B183,'[1]TK KHOILUONG'!$B:$AH,6,0)</f>
        <v>0</v>
      </c>
      <c r="H183" s="8">
        <f>VLOOKUP($B183,'[1]TK KHOILUONG'!$B:$AH,7,0)</f>
        <v>0</v>
      </c>
      <c r="I183" s="36">
        <f>VLOOKUP($B183,'[1]TK KHOILUONG'!$B:$AH,8,0)</f>
        <v>0</v>
      </c>
      <c r="J183" s="8">
        <f>VLOOKUP($B183,'[1]TK KHOILUONG'!$B:$AH,9,0)</f>
        <v>14.399999999999997</v>
      </c>
      <c r="K183" s="8">
        <f>VLOOKUP($B183,'[1]TK KHOILUONG'!$B:$AH,10,0)</f>
        <v>5.1999999999999993</v>
      </c>
      <c r="L183" s="8">
        <f>VLOOKUP($B183,'[1]TK KHOILUONG'!$B:$AH,11,0)</f>
        <v>0</v>
      </c>
      <c r="M183" s="8">
        <f>VLOOKUP($B183,'[1]TK KHOILUONG'!$B:$AH,12,0)</f>
        <v>0</v>
      </c>
      <c r="N183" s="36">
        <f>VLOOKUP($B183,'[1]TK KHOILUONG'!$B:$AH,13,0)</f>
        <v>19.599999999999994</v>
      </c>
      <c r="O183" s="8">
        <f>VLOOKUP($B183,'[1]TK KHOILUONG'!$B:$AH,14,0)</f>
        <v>0</v>
      </c>
      <c r="P183" s="8">
        <f>VLOOKUP($B183,'[1]TK KHOILUONG'!$B:$AH,15,0)</f>
        <v>0</v>
      </c>
      <c r="Q183" s="8">
        <f>VLOOKUP($B183,'[1]TK KHOILUONG'!$B:$AH,16,0)</f>
        <v>0</v>
      </c>
      <c r="R183" s="36">
        <f>VLOOKUP($B183,'[1]TK KHOILUONG'!$B:$AH,17,0)</f>
        <v>0</v>
      </c>
      <c r="S183" s="8">
        <f>VLOOKUP($B183,'[1]TK KHOILUONG'!$B:$AH,18,0)</f>
        <v>0</v>
      </c>
      <c r="T183" s="8">
        <f>VLOOKUP($B183,'[1]TK KHOILUONG'!$B:$AH,19,0)</f>
        <v>0</v>
      </c>
      <c r="U183" s="8">
        <f>VLOOKUP($B183,'[1]TK KHOILUONG'!$B:$AH,20,0)</f>
        <v>0</v>
      </c>
      <c r="V183" s="36">
        <f>VLOOKUP($B183,'[1]TK KHOILUONG'!$B:$AH,21,0)</f>
        <v>0</v>
      </c>
      <c r="W183" s="8">
        <f>VLOOKUP($B183,'[1]TK KHOILUONG'!$B:$AH,22,0)</f>
        <v>0</v>
      </c>
      <c r="X183" s="8">
        <f>VLOOKUP($B183,'[1]TK KHOILUONG'!$B:$AH,23,0)</f>
        <v>0</v>
      </c>
      <c r="Y183" s="36">
        <f>VLOOKUP($B183,'[1]TK KHOILUONG'!$B:$AH,24,0)</f>
        <v>0</v>
      </c>
      <c r="Z183" s="8">
        <f>VLOOKUP($B183,'[1]TK KHOILUONG'!$B:$AH,25,0)</f>
        <v>0</v>
      </c>
      <c r="AA183" s="8">
        <f>VLOOKUP($B183,'[1]TK KHOILUONG'!$B:$AH,26,0)</f>
        <v>0</v>
      </c>
      <c r="AB183" s="36">
        <f>VLOOKUP($B183,'[1]TK KHOILUONG'!$B:$AH,27,0)</f>
        <v>0</v>
      </c>
      <c r="AC183" s="8">
        <f>VLOOKUP($B183,'[1]TK KHOILUONG'!$B:$AH,28,0)</f>
        <v>0</v>
      </c>
      <c r="AD183" s="8">
        <f>VLOOKUP($B183,'[1]TK KHOILUONG'!$B:$AH,29,0)</f>
        <v>0</v>
      </c>
      <c r="AE183" s="36">
        <f>VLOOKUP($B183,'[1]TK KHOILUONG'!$B:$AH,30,0)</f>
        <v>0</v>
      </c>
      <c r="AF183" s="36">
        <f>VLOOKUP($B183,'[1]TK KHOILUONG'!$B:$AH,31,0)</f>
        <v>0</v>
      </c>
      <c r="AG183" s="36">
        <f>VLOOKUP($B183,'[1]TK KHOILUONG'!$B:$AH,32,0)</f>
        <v>0</v>
      </c>
      <c r="AH183" s="64">
        <f t="shared" si="2"/>
        <v>19.600000000000001</v>
      </c>
    </row>
    <row r="184" spans="1:34" hidden="1">
      <c r="A184" s="56">
        <f>IF(D184="","",SUBTOTAL(3,$D$4:$D184))</f>
        <v>29</v>
      </c>
      <c r="B184" s="83" t="s">
        <v>474</v>
      </c>
      <c r="C184" s="84" t="s">
        <v>169</v>
      </c>
      <c r="D184" s="85" t="s">
        <v>205</v>
      </c>
      <c r="E184" s="8">
        <f>VLOOKUP($B184,'[1]TK KHOILUONG'!$B:$AH,4,0)</f>
        <v>2</v>
      </c>
      <c r="F184" s="8">
        <f>VLOOKUP($B184,'[1]TK KHOILUONG'!$B:$AH,5,0)</f>
        <v>0</v>
      </c>
      <c r="G184" s="8">
        <f>VLOOKUP($B184,'[1]TK KHOILUONG'!$B:$AH,6,0)</f>
        <v>0</v>
      </c>
      <c r="H184" s="8">
        <f>VLOOKUP($B184,'[1]TK KHOILUONG'!$B:$AH,7,0)</f>
        <v>0</v>
      </c>
      <c r="I184" s="36">
        <f>VLOOKUP($B184,'[1]TK KHOILUONG'!$B:$AH,8,0)</f>
        <v>2</v>
      </c>
      <c r="J184" s="8">
        <f>VLOOKUP($B184,'[1]TK KHOILUONG'!$B:$AH,9,0)</f>
        <v>0</v>
      </c>
      <c r="K184" s="8">
        <f>VLOOKUP($B184,'[1]TK KHOILUONG'!$B:$AH,10,0)</f>
        <v>5.1999999999999993</v>
      </c>
      <c r="L184" s="8">
        <f>VLOOKUP($B184,'[1]TK KHOILUONG'!$B:$AH,11,0)</f>
        <v>0</v>
      </c>
      <c r="M184" s="8">
        <f>VLOOKUP($B184,'[1]TK KHOILUONG'!$B:$AH,12,0)</f>
        <v>0</v>
      </c>
      <c r="N184" s="36">
        <f>VLOOKUP($B184,'[1]TK KHOILUONG'!$B:$AH,13,0)</f>
        <v>5.1999999999999993</v>
      </c>
      <c r="O184" s="8">
        <f>VLOOKUP($B184,'[1]TK KHOILUONG'!$B:$AH,14,0)</f>
        <v>408</v>
      </c>
      <c r="P184" s="8">
        <f>VLOOKUP($B184,'[1]TK KHOILUONG'!$B:$AH,15,0)</f>
        <v>328</v>
      </c>
      <c r="Q184" s="8">
        <f>VLOOKUP($B184,'[1]TK KHOILUONG'!$B:$AH,16,0)</f>
        <v>477</v>
      </c>
      <c r="R184" s="36">
        <f>VLOOKUP($B184,'[1]TK KHOILUONG'!$B:$AH,17,0)</f>
        <v>12.95</v>
      </c>
      <c r="S184" s="8">
        <f>VLOOKUP($B184,'[1]TK KHOILUONG'!$B:$AH,18,0)</f>
        <v>0</v>
      </c>
      <c r="T184" s="8">
        <f>VLOOKUP($B184,'[1]TK KHOILUONG'!$B:$AH,19,0)</f>
        <v>0</v>
      </c>
      <c r="U184" s="8">
        <f>VLOOKUP($B184,'[1]TK KHOILUONG'!$B:$AH,20,0)</f>
        <v>0</v>
      </c>
      <c r="V184" s="36">
        <f>VLOOKUP($B184,'[1]TK KHOILUONG'!$B:$AH,21,0)</f>
        <v>0</v>
      </c>
      <c r="W184" s="8">
        <f>VLOOKUP($B184,'[1]TK KHOILUONG'!$B:$AH,22,0)</f>
        <v>0</v>
      </c>
      <c r="X184" s="8">
        <f>VLOOKUP($B184,'[1]TK KHOILUONG'!$B:$AH,23,0)</f>
        <v>0</v>
      </c>
      <c r="Y184" s="36">
        <f>VLOOKUP($B184,'[1]TK KHOILUONG'!$B:$AH,24,0)</f>
        <v>0</v>
      </c>
      <c r="Z184" s="8">
        <f>VLOOKUP($B184,'[1]TK KHOILUONG'!$B:$AH,25,0)</f>
        <v>0</v>
      </c>
      <c r="AA184" s="8">
        <f>VLOOKUP($B184,'[1]TK KHOILUONG'!$B:$AH,26,0)</f>
        <v>0</v>
      </c>
      <c r="AB184" s="36">
        <f>VLOOKUP($B184,'[1]TK KHOILUONG'!$B:$AH,27,0)</f>
        <v>0</v>
      </c>
      <c r="AC184" s="8">
        <f>VLOOKUP($B184,'[1]TK KHOILUONG'!$B:$AH,28,0)</f>
        <v>0</v>
      </c>
      <c r="AD184" s="8">
        <f>VLOOKUP($B184,'[1]TK KHOILUONG'!$B:$AH,29,0)</f>
        <v>0</v>
      </c>
      <c r="AE184" s="36">
        <f>VLOOKUP($B184,'[1]TK KHOILUONG'!$B:$AH,30,0)</f>
        <v>0</v>
      </c>
      <c r="AF184" s="36">
        <f>VLOOKUP($B184,'[1]TK KHOILUONG'!$B:$AH,31,0)</f>
        <v>1.2</v>
      </c>
      <c r="AG184" s="36">
        <f>VLOOKUP($B184,'[1]TK KHOILUONG'!$B:$AH,32,0)</f>
        <v>0</v>
      </c>
      <c r="AH184" s="64">
        <f t="shared" si="2"/>
        <v>21.35</v>
      </c>
    </row>
    <row r="185" spans="1:34" hidden="1">
      <c r="A185" s="56">
        <f>IF(D185="","",SUBTOTAL(3,$D$4:$D185))</f>
        <v>29</v>
      </c>
      <c r="B185" s="83" t="s">
        <v>457</v>
      </c>
      <c r="C185" s="84" t="s">
        <v>169</v>
      </c>
      <c r="D185" s="85" t="s">
        <v>195</v>
      </c>
      <c r="E185" s="8">
        <f>VLOOKUP($B185,'[1]TK KHOILUONG'!$B:$AH,4,0)</f>
        <v>2</v>
      </c>
      <c r="F185" s="8">
        <f>VLOOKUP($B185,'[1]TK KHOILUONG'!$B:$AH,5,0)</f>
        <v>0</v>
      </c>
      <c r="G185" s="8">
        <f>VLOOKUP($B185,'[1]TK KHOILUONG'!$B:$AH,6,0)</f>
        <v>0</v>
      </c>
      <c r="H185" s="8">
        <f>VLOOKUP($B185,'[1]TK KHOILUONG'!$B:$AH,7,0)</f>
        <v>0</v>
      </c>
      <c r="I185" s="36">
        <f>VLOOKUP($B185,'[1]TK KHOILUONG'!$B:$AH,8,0)</f>
        <v>2</v>
      </c>
      <c r="J185" s="8">
        <f>VLOOKUP($B185,'[1]TK KHOILUONG'!$B:$AH,9,0)</f>
        <v>13.199999999999998</v>
      </c>
      <c r="K185" s="8">
        <f>VLOOKUP($B185,'[1]TK KHOILUONG'!$B:$AH,10,0)</f>
        <v>0</v>
      </c>
      <c r="L185" s="8">
        <f>VLOOKUP($B185,'[1]TK KHOILUONG'!$B:$AH,11,0)</f>
        <v>0</v>
      </c>
      <c r="M185" s="8">
        <f>VLOOKUP($B185,'[1]TK KHOILUONG'!$B:$AH,12,0)</f>
        <v>0</v>
      </c>
      <c r="N185" s="36">
        <f>VLOOKUP($B185,'[1]TK KHOILUONG'!$B:$AH,13,0)</f>
        <v>13.199999999999998</v>
      </c>
      <c r="O185" s="8">
        <f>VLOOKUP($B185,'[1]TK KHOILUONG'!$B:$AH,14,0)</f>
        <v>428</v>
      </c>
      <c r="P185" s="8">
        <f>VLOOKUP($B185,'[1]TK KHOILUONG'!$B:$AH,15,0)</f>
        <v>320</v>
      </c>
      <c r="Q185" s="8">
        <f>VLOOKUP($B185,'[1]TK KHOILUONG'!$B:$AH,16,0)</f>
        <v>431</v>
      </c>
      <c r="R185" s="36">
        <f>VLOOKUP($B185,'[1]TK KHOILUONG'!$B:$AH,17,0)</f>
        <v>15.85</v>
      </c>
      <c r="S185" s="8">
        <f>VLOOKUP($B185,'[1]TK KHOILUONG'!$B:$AH,18,0)</f>
        <v>0</v>
      </c>
      <c r="T185" s="8">
        <f>VLOOKUP($B185,'[1]TK KHOILUONG'!$B:$AH,19,0)</f>
        <v>0</v>
      </c>
      <c r="U185" s="8">
        <f>VLOOKUP($B185,'[1]TK KHOILUONG'!$B:$AH,20,0)</f>
        <v>0</v>
      </c>
      <c r="V185" s="36">
        <f>VLOOKUP($B185,'[1]TK KHOILUONG'!$B:$AH,21,0)</f>
        <v>0</v>
      </c>
      <c r="W185" s="8">
        <f>VLOOKUP($B185,'[1]TK KHOILUONG'!$B:$AH,22,0)</f>
        <v>0</v>
      </c>
      <c r="X185" s="8">
        <f>VLOOKUP($B185,'[1]TK KHOILUONG'!$B:$AH,23,0)</f>
        <v>0</v>
      </c>
      <c r="Y185" s="36">
        <f>VLOOKUP($B185,'[1]TK KHOILUONG'!$B:$AH,24,0)</f>
        <v>0</v>
      </c>
      <c r="Z185" s="8">
        <f>VLOOKUP($B185,'[1]TK KHOILUONG'!$B:$AH,25,0)</f>
        <v>0</v>
      </c>
      <c r="AA185" s="8">
        <f>VLOOKUP($B185,'[1]TK KHOILUONG'!$B:$AH,26,0)</f>
        <v>0</v>
      </c>
      <c r="AB185" s="36">
        <f>VLOOKUP($B185,'[1]TK KHOILUONG'!$B:$AH,27,0)</f>
        <v>0</v>
      </c>
      <c r="AC185" s="8">
        <f>VLOOKUP($B185,'[1]TK KHOILUONG'!$B:$AH,28,0)</f>
        <v>0</v>
      </c>
      <c r="AD185" s="8">
        <f>VLOOKUP($B185,'[1]TK KHOILUONG'!$B:$AH,29,0)</f>
        <v>0</v>
      </c>
      <c r="AE185" s="36">
        <f>VLOOKUP($B185,'[1]TK KHOILUONG'!$B:$AH,30,0)</f>
        <v>0</v>
      </c>
      <c r="AF185" s="36">
        <f>VLOOKUP($B185,'[1]TK KHOILUONG'!$B:$AH,31,0)</f>
        <v>0</v>
      </c>
      <c r="AG185" s="36">
        <f>VLOOKUP($B185,'[1]TK KHOILUONG'!$B:$AH,32,0)</f>
        <v>0</v>
      </c>
      <c r="AH185" s="64">
        <f t="shared" si="2"/>
        <v>31.05</v>
      </c>
    </row>
    <row r="186" spans="1:34" hidden="1">
      <c r="A186" s="56">
        <f>IF(D186="","",SUBTOTAL(3,$D$4:$D186))</f>
        <v>29</v>
      </c>
      <c r="B186" s="83" t="s">
        <v>475</v>
      </c>
      <c r="C186" s="84" t="s">
        <v>169</v>
      </c>
      <c r="D186" s="85" t="s">
        <v>206</v>
      </c>
      <c r="E186" s="8">
        <f>VLOOKUP($B186,'[1]TK KHOILUONG'!$B:$AH,4,0)</f>
        <v>2</v>
      </c>
      <c r="F186" s="8">
        <f>VLOOKUP($B186,'[1]TK KHOILUONG'!$B:$AH,5,0)</f>
        <v>0</v>
      </c>
      <c r="G186" s="8">
        <f>VLOOKUP($B186,'[1]TK KHOILUONG'!$B:$AH,6,0)</f>
        <v>0</v>
      </c>
      <c r="H186" s="8">
        <f>VLOOKUP($B186,'[1]TK KHOILUONG'!$B:$AH,7,0)</f>
        <v>0</v>
      </c>
      <c r="I186" s="36">
        <f>VLOOKUP($B186,'[1]TK KHOILUONG'!$B:$AH,8,0)</f>
        <v>2</v>
      </c>
      <c r="J186" s="8">
        <f>VLOOKUP($B186,'[1]TK KHOILUONG'!$B:$AH,9,0)</f>
        <v>0</v>
      </c>
      <c r="K186" s="8">
        <f>VLOOKUP($B186,'[1]TK KHOILUONG'!$B:$AH,10,0)</f>
        <v>14.399999999999997</v>
      </c>
      <c r="L186" s="8">
        <f>VLOOKUP($B186,'[1]TK KHOILUONG'!$B:$AH,11,0)</f>
        <v>0</v>
      </c>
      <c r="M186" s="8">
        <f>VLOOKUP($B186,'[1]TK KHOILUONG'!$B:$AH,12,0)</f>
        <v>0</v>
      </c>
      <c r="N186" s="36">
        <f>VLOOKUP($B186,'[1]TK KHOILUONG'!$B:$AH,13,0)</f>
        <v>14.399999999999997</v>
      </c>
      <c r="O186" s="8">
        <f>VLOOKUP($B186,'[1]TK KHOILUONG'!$B:$AH,14,0)</f>
        <v>94</v>
      </c>
      <c r="P186" s="8">
        <f>VLOOKUP($B186,'[1]TK KHOILUONG'!$B:$AH,15,0)</f>
        <v>64</v>
      </c>
      <c r="Q186" s="8">
        <f>VLOOKUP($B186,'[1]TK KHOILUONG'!$B:$AH,16,0)</f>
        <v>126</v>
      </c>
      <c r="R186" s="36">
        <f>VLOOKUP($B186,'[1]TK KHOILUONG'!$B:$AH,17,0)</f>
        <v>1.6</v>
      </c>
      <c r="S186" s="8">
        <f>VLOOKUP($B186,'[1]TK KHOILUONG'!$B:$AH,18,0)</f>
        <v>0</v>
      </c>
      <c r="T186" s="8">
        <f>VLOOKUP($B186,'[1]TK KHOILUONG'!$B:$AH,19,0)</f>
        <v>0</v>
      </c>
      <c r="U186" s="8">
        <f>VLOOKUP($B186,'[1]TK KHOILUONG'!$B:$AH,20,0)</f>
        <v>0</v>
      </c>
      <c r="V186" s="36">
        <f>VLOOKUP($B186,'[1]TK KHOILUONG'!$B:$AH,21,0)</f>
        <v>0</v>
      </c>
      <c r="W186" s="8">
        <f>VLOOKUP($B186,'[1]TK KHOILUONG'!$B:$AH,22,0)</f>
        <v>0</v>
      </c>
      <c r="X186" s="8">
        <f>VLOOKUP($B186,'[1]TK KHOILUONG'!$B:$AH,23,0)</f>
        <v>0</v>
      </c>
      <c r="Y186" s="36">
        <f>VLOOKUP($B186,'[1]TK KHOILUONG'!$B:$AH,24,0)</f>
        <v>0</v>
      </c>
      <c r="Z186" s="8">
        <f>VLOOKUP($B186,'[1]TK KHOILUONG'!$B:$AH,25,0)</f>
        <v>0</v>
      </c>
      <c r="AA186" s="8">
        <f>VLOOKUP($B186,'[1]TK KHOILUONG'!$B:$AH,26,0)</f>
        <v>0</v>
      </c>
      <c r="AB186" s="36">
        <f>VLOOKUP($B186,'[1]TK KHOILUONG'!$B:$AH,27,0)</f>
        <v>0</v>
      </c>
      <c r="AC186" s="8">
        <f>VLOOKUP($B186,'[1]TK KHOILUONG'!$B:$AH,28,0)</f>
        <v>0</v>
      </c>
      <c r="AD186" s="8">
        <f>VLOOKUP($B186,'[1]TK KHOILUONG'!$B:$AH,29,0)</f>
        <v>0</v>
      </c>
      <c r="AE186" s="36">
        <f>VLOOKUP($B186,'[1]TK KHOILUONG'!$B:$AH,30,0)</f>
        <v>0</v>
      </c>
      <c r="AF186" s="36">
        <f>VLOOKUP($B186,'[1]TK KHOILUONG'!$B:$AH,31,0)</f>
        <v>0</v>
      </c>
      <c r="AG186" s="36">
        <f>VLOOKUP($B186,'[1]TK KHOILUONG'!$B:$AH,32,0)</f>
        <v>0</v>
      </c>
      <c r="AH186" s="64">
        <f t="shared" si="2"/>
        <v>18</v>
      </c>
    </row>
    <row r="187" spans="1:34" hidden="1">
      <c r="A187" s="56">
        <f>IF(D187="","",SUBTOTAL(3,$D$4:$D187))</f>
        <v>29</v>
      </c>
      <c r="B187" s="83" t="s">
        <v>476</v>
      </c>
      <c r="C187" s="84" t="s">
        <v>169</v>
      </c>
      <c r="D187" s="85" t="s">
        <v>210</v>
      </c>
      <c r="E187" s="8">
        <f>VLOOKUP($B187,'[1]TK KHOILUONG'!$B:$AH,4,0)</f>
        <v>0</v>
      </c>
      <c r="F187" s="8">
        <f>VLOOKUP($B187,'[1]TK KHOILUONG'!$B:$AH,5,0)</f>
        <v>0</v>
      </c>
      <c r="G187" s="8">
        <f>VLOOKUP($B187,'[1]TK KHOILUONG'!$B:$AH,6,0)</f>
        <v>0</v>
      </c>
      <c r="H187" s="8">
        <f>VLOOKUP($B187,'[1]TK KHOILUONG'!$B:$AH,7,0)</f>
        <v>0</v>
      </c>
      <c r="I187" s="36">
        <f>VLOOKUP($B187,'[1]TK KHOILUONG'!$B:$AH,8,0)</f>
        <v>0</v>
      </c>
      <c r="J187" s="8">
        <f>VLOOKUP($B187,'[1]TK KHOILUONG'!$B:$AH,9,0)</f>
        <v>0</v>
      </c>
      <c r="K187" s="8">
        <f>VLOOKUP($B187,'[1]TK KHOILUONG'!$B:$AH,10,0)</f>
        <v>0</v>
      </c>
      <c r="L187" s="8">
        <f>VLOOKUP($B187,'[1]TK KHOILUONG'!$B:$AH,11,0)</f>
        <v>0</v>
      </c>
      <c r="M187" s="8">
        <f>VLOOKUP($B187,'[1]TK KHOILUONG'!$B:$AH,12,0)</f>
        <v>0</v>
      </c>
      <c r="N187" s="36">
        <f>VLOOKUP($B187,'[1]TK KHOILUONG'!$B:$AH,13,0)</f>
        <v>0</v>
      </c>
      <c r="O187" s="8">
        <f>VLOOKUP($B187,'[1]TK KHOILUONG'!$B:$AH,14,0)</f>
        <v>0</v>
      </c>
      <c r="P187" s="8">
        <f>VLOOKUP($B187,'[1]TK KHOILUONG'!$B:$AH,15,0)</f>
        <v>0</v>
      </c>
      <c r="Q187" s="8">
        <f>VLOOKUP($B187,'[1]TK KHOILUONG'!$B:$AH,16,0)</f>
        <v>0</v>
      </c>
      <c r="R187" s="36">
        <f>VLOOKUP($B187,'[1]TK KHOILUONG'!$B:$AH,17,0)</f>
        <v>0</v>
      </c>
      <c r="S187" s="8">
        <f>VLOOKUP($B187,'[1]TK KHOILUONG'!$B:$AH,18,0)</f>
        <v>0</v>
      </c>
      <c r="T187" s="8">
        <f>VLOOKUP($B187,'[1]TK KHOILUONG'!$B:$AH,19,0)</f>
        <v>0</v>
      </c>
      <c r="U187" s="8">
        <f>VLOOKUP($B187,'[1]TK KHOILUONG'!$B:$AH,20,0)</f>
        <v>0</v>
      </c>
      <c r="V187" s="36">
        <f>VLOOKUP($B187,'[1]TK KHOILUONG'!$B:$AH,21,0)</f>
        <v>0</v>
      </c>
      <c r="W187" s="8">
        <f>VLOOKUP($B187,'[1]TK KHOILUONG'!$B:$AH,22,0)</f>
        <v>0</v>
      </c>
      <c r="X187" s="8">
        <f>VLOOKUP($B187,'[1]TK KHOILUONG'!$B:$AH,23,0)</f>
        <v>0</v>
      </c>
      <c r="Y187" s="36">
        <f>VLOOKUP($B187,'[1]TK KHOILUONG'!$B:$AH,24,0)</f>
        <v>0</v>
      </c>
      <c r="Z187" s="8">
        <f>VLOOKUP($B187,'[1]TK KHOILUONG'!$B:$AH,25,0)</f>
        <v>0</v>
      </c>
      <c r="AA187" s="8">
        <f>VLOOKUP($B187,'[1]TK KHOILUONG'!$B:$AH,26,0)</f>
        <v>0</v>
      </c>
      <c r="AB187" s="36">
        <f>VLOOKUP($B187,'[1]TK KHOILUONG'!$B:$AH,27,0)</f>
        <v>0</v>
      </c>
      <c r="AC187" s="8">
        <f>VLOOKUP($B187,'[1]TK KHOILUONG'!$B:$AH,28,0)</f>
        <v>0</v>
      </c>
      <c r="AD187" s="8">
        <f>VLOOKUP($B187,'[1]TK KHOILUONG'!$B:$AH,29,0)</f>
        <v>0</v>
      </c>
      <c r="AE187" s="36">
        <f>VLOOKUP($B187,'[1]TK KHOILUONG'!$B:$AH,30,0)</f>
        <v>0</v>
      </c>
      <c r="AF187" s="36">
        <f>VLOOKUP($B187,'[1]TK KHOILUONG'!$B:$AH,31,0)</f>
        <v>0</v>
      </c>
      <c r="AG187" s="36">
        <f>VLOOKUP($B187,'[1]TK KHOILUONG'!$B:$AH,32,0)</f>
        <v>0</v>
      </c>
      <c r="AH187" s="64">
        <f t="shared" si="2"/>
        <v>0</v>
      </c>
    </row>
    <row r="188" spans="1:34" hidden="1">
      <c r="A188" s="56">
        <f>IF(D188="","",SUBTOTAL(3,$D$4:$D188))</f>
        <v>29</v>
      </c>
      <c r="B188" s="83" t="s">
        <v>477</v>
      </c>
      <c r="C188" s="84" t="s">
        <v>169</v>
      </c>
      <c r="D188" s="85" t="s">
        <v>211</v>
      </c>
      <c r="E188" s="8">
        <f>VLOOKUP($B188,'[1]TK KHOILUONG'!$B:$AH,4,0)</f>
        <v>0</v>
      </c>
      <c r="F188" s="8">
        <f>VLOOKUP($B188,'[1]TK KHOILUONG'!$B:$AH,5,0)</f>
        <v>0</v>
      </c>
      <c r="G188" s="8">
        <f>VLOOKUP($B188,'[1]TK KHOILUONG'!$B:$AH,6,0)</f>
        <v>0</v>
      </c>
      <c r="H188" s="8">
        <f>VLOOKUP($B188,'[1]TK KHOILUONG'!$B:$AH,7,0)</f>
        <v>0</v>
      </c>
      <c r="I188" s="36">
        <f>VLOOKUP($B188,'[1]TK KHOILUONG'!$B:$AH,8,0)</f>
        <v>0</v>
      </c>
      <c r="J188" s="8">
        <f>VLOOKUP($B188,'[1]TK KHOILUONG'!$B:$AH,9,0)</f>
        <v>0</v>
      </c>
      <c r="K188" s="8">
        <f>VLOOKUP($B188,'[1]TK KHOILUONG'!$B:$AH,10,0)</f>
        <v>0</v>
      </c>
      <c r="L188" s="8">
        <f>VLOOKUP($B188,'[1]TK KHOILUONG'!$B:$AH,11,0)</f>
        <v>0</v>
      </c>
      <c r="M188" s="8">
        <f>VLOOKUP($B188,'[1]TK KHOILUONG'!$B:$AH,12,0)</f>
        <v>0</v>
      </c>
      <c r="N188" s="36">
        <f>VLOOKUP($B188,'[1]TK KHOILUONG'!$B:$AH,13,0)</f>
        <v>0</v>
      </c>
      <c r="O188" s="8">
        <f>VLOOKUP($B188,'[1]TK KHOILUONG'!$B:$AH,14,0)</f>
        <v>96</v>
      </c>
      <c r="P188" s="8">
        <f>VLOOKUP($B188,'[1]TK KHOILUONG'!$B:$AH,15,0)</f>
        <v>73</v>
      </c>
      <c r="Q188" s="8">
        <f>VLOOKUP($B188,'[1]TK KHOILUONG'!$B:$AH,16,0)</f>
        <v>157</v>
      </c>
      <c r="R188" s="36">
        <f>VLOOKUP($B188,'[1]TK KHOILUONG'!$B:$AH,17,0)</f>
        <v>0.6</v>
      </c>
      <c r="S188" s="8">
        <f>VLOOKUP($B188,'[1]TK KHOILUONG'!$B:$AH,18,0)</f>
        <v>0</v>
      </c>
      <c r="T188" s="8">
        <f>VLOOKUP($B188,'[1]TK KHOILUONG'!$B:$AH,19,0)</f>
        <v>0</v>
      </c>
      <c r="U188" s="8">
        <f>VLOOKUP($B188,'[1]TK KHOILUONG'!$B:$AH,20,0)</f>
        <v>0</v>
      </c>
      <c r="V188" s="36">
        <f>VLOOKUP($B188,'[1]TK KHOILUONG'!$B:$AH,21,0)</f>
        <v>0</v>
      </c>
      <c r="W188" s="8">
        <f>VLOOKUP($B188,'[1]TK KHOILUONG'!$B:$AH,22,0)</f>
        <v>0</v>
      </c>
      <c r="X188" s="8">
        <f>VLOOKUP($B188,'[1]TK KHOILUONG'!$B:$AH,23,0)</f>
        <v>0</v>
      </c>
      <c r="Y188" s="36">
        <f>VLOOKUP($B188,'[1]TK KHOILUONG'!$B:$AH,24,0)</f>
        <v>0</v>
      </c>
      <c r="Z188" s="8">
        <f>VLOOKUP($B188,'[1]TK KHOILUONG'!$B:$AH,25,0)</f>
        <v>0</v>
      </c>
      <c r="AA188" s="8">
        <f>VLOOKUP($B188,'[1]TK KHOILUONG'!$B:$AH,26,0)</f>
        <v>0</v>
      </c>
      <c r="AB188" s="36">
        <f>VLOOKUP($B188,'[1]TK KHOILUONG'!$B:$AH,27,0)</f>
        <v>0</v>
      </c>
      <c r="AC188" s="8">
        <f>VLOOKUP($B188,'[1]TK KHOILUONG'!$B:$AH,28,0)</f>
        <v>0</v>
      </c>
      <c r="AD188" s="8">
        <f>VLOOKUP($B188,'[1]TK KHOILUONG'!$B:$AH,29,0)</f>
        <v>0</v>
      </c>
      <c r="AE188" s="36">
        <f>VLOOKUP($B188,'[1]TK KHOILUONG'!$B:$AH,30,0)</f>
        <v>0</v>
      </c>
      <c r="AF188" s="36">
        <f>VLOOKUP($B188,'[1]TK KHOILUONG'!$B:$AH,31,0)</f>
        <v>0</v>
      </c>
      <c r="AG188" s="36">
        <f>VLOOKUP($B188,'[1]TK KHOILUONG'!$B:$AH,32,0)</f>
        <v>0</v>
      </c>
      <c r="AH188" s="64">
        <f t="shared" si="2"/>
        <v>0.6</v>
      </c>
    </row>
    <row r="189" spans="1:34" hidden="1">
      <c r="A189" s="56">
        <f>IF(D189="","",SUBTOTAL(3,$D$4:$D189))</f>
        <v>29</v>
      </c>
      <c r="B189" s="83" t="s">
        <v>428</v>
      </c>
      <c r="C189" s="84" t="s">
        <v>169</v>
      </c>
      <c r="D189" s="85" t="s">
        <v>212</v>
      </c>
      <c r="E189" s="8">
        <f>VLOOKUP($B189,'[1]TK KHOILUONG'!$B:$AH,4,0)</f>
        <v>0</v>
      </c>
      <c r="F189" s="8">
        <f>VLOOKUP($B189,'[1]TK KHOILUONG'!$B:$AH,5,0)</f>
        <v>0</v>
      </c>
      <c r="G189" s="8">
        <f>VLOOKUP($B189,'[1]TK KHOILUONG'!$B:$AH,6,0)</f>
        <v>0</v>
      </c>
      <c r="H189" s="8">
        <f>VLOOKUP($B189,'[1]TK KHOILUONG'!$B:$AH,7,0)</f>
        <v>0</v>
      </c>
      <c r="I189" s="36">
        <f>VLOOKUP($B189,'[1]TK KHOILUONG'!$B:$AH,8,0)</f>
        <v>0</v>
      </c>
      <c r="J189" s="8">
        <f>VLOOKUP($B189,'[1]TK KHOILUONG'!$B:$AH,9,0)</f>
        <v>1.2</v>
      </c>
      <c r="K189" s="8">
        <f>VLOOKUP($B189,'[1]TK KHOILUONG'!$B:$AH,10,0)</f>
        <v>15.599999999999996</v>
      </c>
      <c r="L189" s="8">
        <f>VLOOKUP($B189,'[1]TK KHOILUONG'!$B:$AH,11,0)</f>
        <v>0</v>
      </c>
      <c r="M189" s="8">
        <f>VLOOKUP($B189,'[1]TK KHOILUONG'!$B:$AH,12,0)</f>
        <v>0</v>
      </c>
      <c r="N189" s="36">
        <f>VLOOKUP($B189,'[1]TK KHOILUONG'!$B:$AH,13,0)</f>
        <v>16.799999999999997</v>
      </c>
      <c r="O189" s="8">
        <f>VLOOKUP($B189,'[1]TK KHOILUONG'!$B:$AH,14,0)</f>
        <v>0</v>
      </c>
      <c r="P189" s="8">
        <f>VLOOKUP($B189,'[1]TK KHOILUONG'!$B:$AH,15,0)</f>
        <v>0</v>
      </c>
      <c r="Q189" s="8">
        <f>VLOOKUP($B189,'[1]TK KHOILUONG'!$B:$AH,16,0)</f>
        <v>0</v>
      </c>
      <c r="R189" s="36">
        <f>VLOOKUP($B189,'[1]TK KHOILUONG'!$B:$AH,17,0)</f>
        <v>0</v>
      </c>
      <c r="S189" s="8">
        <f>VLOOKUP($B189,'[1]TK KHOILUONG'!$B:$AH,18,0)</f>
        <v>0</v>
      </c>
      <c r="T189" s="8">
        <f>VLOOKUP($B189,'[1]TK KHOILUONG'!$B:$AH,19,0)</f>
        <v>0</v>
      </c>
      <c r="U189" s="8">
        <f>VLOOKUP($B189,'[1]TK KHOILUONG'!$B:$AH,20,0)</f>
        <v>0</v>
      </c>
      <c r="V189" s="36">
        <f>VLOOKUP($B189,'[1]TK KHOILUONG'!$B:$AH,21,0)</f>
        <v>0</v>
      </c>
      <c r="W189" s="8">
        <f>VLOOKUP($B189,'[1]TK KHOILUONG'!$B:$AH,22,0)</f>
        <v>0</v>
      </c>
      <c r="X189" s="8">
        <f>VLOOKUP($B189,'[1]TK KHOILUONG'!$B:$AH,23,0)</f>
        <v>0</v>
      </c>
      <c r="Y189" s="36">
        <f>VLOOKUP($B189,'[1]TK KHOILUONG'!$B:$AH,24,0)</f>
        <v>0</v>
      </c>
      <c r="Z189" s="8">
        <f>VLOOKUP($B189,'[1]TK KHOILUONG'!$B:$AH,25,0)</f>
        <v>0</v>
      </c>
      <c r="AA189" s="8">
        <f>VLOOKUP($B189,'[1]TK KHOILUONG'!$B:$AH,26,0)</f>
        <v>0</v>
      </c>
      <c r="AB189" s="36">
        <f>VLOOKUP($B189,'[1]TK KHOILUONG'!$B:$AH,27,0)</f>
        <v>0</v>
      </c>
      <c r="AC189" s="8">
        <f>VLOOKUP($B189,'[1]TK KHOILUONG'!$B:$AH,28,0)</f>
        <v>0</v>
      </c>
      <c r="AD189" s="8">
        <f>VLOOKUP($B189,'[1]TK KHOILUONG'!$B:$AH,29,0)</f>
        <v>0</v>
      </c>
      <c r="AE189" s="36">
        <f>VLOOKUP($B189,'[1]TK KHOILUONG'!$B:$AH,30,0)</f>
        <v>0</v>
      </c>
      <c r="AF189" s="36">
        <f>VLOOKUP($B189,'[1]TK KHOILUONG'!$B:$AH,31,0)</f>
        <v>1.2</v>
      </c>
      <c r="AG189" s="36">
        <f>VLOOKUP($B189,'[1]TK KHOILUONG'!$B:$AH,32,0)</f>
        <v>0</v>
      </c>
      <c r="AH189" s="64">
        <f t="shared" si="2"/>
        <v>18</v>
      </c>
    </row>
    <row r="190" spans="1:34" hidden="1">
      <c r="A190" s="56">
        <f>IF(D190="","",SUBTOTAL(3,$D$4:$D190))</f>
        <v>29</v>
      </c>
      <c r="B190" s="83" t="s">
        <v>479</v>
      </c>
      <c r="C190" s="84" t="s">
        <v>169</v>
      </c>
      <c r="D190" s="85" t="s">
        <v>207</v>
      </c>
      <c r="E190" s="8">
        <f>VLOOKUP($B190,'[1]TK KHOILUONG'!$B:$AH,4,0)</f>
        <v>2</v>
      </c>
      <c r="F190" s="8">
        <f>VLOOKUP($B190,'[1]TK KHOILUONG'!$B:$AH,5,0)</f>
        <v>0</v>
      </c>
      <c r="G190" s="8">
        <f>VLOOKUP($B190,'[1]TK KHOILUONG'!$B:$AH,6,0)</f>
        <v>0</v>
      </c>
      <c r="H190" s="8">
        <f>VLOOKUP($B190,'[1]TK KHOILUONG'!$B:$AH,7,0)</f>
        <v>0</v>
      </c>
      <c r="I190" s="36">
        <f>VLOOKUP($B190,'[1]TK KHOILUONG'!$B:$AH,8,0)</f>
        <v>2</v>
      </c>
      <c r="J190" s="8">
        <f>VLOOKUP($B190,'[1]TK KHOILUONG'!$B:$AH,9,0)</f>
        <v>7.2</v>
      </c>
      <c r="K190" s="8">
        <f>VLOOKUP($B190,'[1]TK KHOILUONG'!$B:$AH,10,0)</f>
        <v>0</v>
      </c>
      <c r="L190" s="8">
        <f>VLOOKUP($B190,'[1]TK KHOILUONG'!$B:$AH,11,0)</f>
        <v>0</v>
      </c>
      <c r="M190" s="8">
        <f>VLOOKUP($B190,'[1]TK KHOILUONG'!$B:$AH,12,0)</f>
        <v>0</v>
      </c>
      <c r="N190" s="36">
        <f>VLOOKUP($B190,'[1]TK KHOILUONG'!$B:$AH,13,0)</f>
        <v>7.2</v>
      </c>
      <c r="O190" s="8">
        <f>VLOOKUP($B190,'[1]TK KHOILUONG'!$B:$AH,14,0)</f>
        <v>372</v>
      </c>
      <c r="P190" s="8">
        <f>VLOOKUP($B190,'[1]TK KHOILUONG'!$B:$AH,15,0)</f>
        <v>397</v>
      </c>
      <c r="Q190" s="8">
        <f>VLOOKUP($B190,'[1]TK KHOILUONG'!$B:$AH,16,0)</f>
        <v>293</v>
      </c>
      <c r="R190" s="36">
        <f>VLOOKUP($B190,'[1]TK KHOILUONG'!$B:$AH,17,0)</f>
        <v>23.8</v>
      </c>
      <c r="S190" s="8">
        <f>VLOOKUP($B190,'[1]TK KHOILUONG'!$B:$AH,18,0)</f>
        <v>0</v>
      </c>
      <c r="T190" s="8">
        <f>VLOOKUP($B190,'[1]TK KHOILUONG'!$B:$AH,19,0)</f>
        <v>0</v>
      </c>
      <c r="U190" s="8">
        <f>VLOOKUP($B190,'[1]TK KHOILUONG'!$B:$AH,20,0)</f>
        <v>0</v>
      </c>
      <c r="V190" s="36">
        <f>VLOOKUP($B190,'[1]TK KHOILUONG'!$B:$AH,21,0)</f>
        <v>0</v>
      </c>
      <c r="W190" s="8">
        <f>VLOOKUP($B190,'[1]TK KHOILUONG'!$B:$AH,22,0)</f>
        <v>0</v>
      </c>
      <c r="X190" s="8">
        <f>VLOOKUP($B190,'[1]TK KHOILUONG'!$B:$AH,23,0)</f>
        <v>0</v>
      </c>
      <c r="Y190" s="36">
        <f>VLOOKUP($B190,'[1]TK KHOILUONG'!$B:$AH,24,0)</f>
        <v>0</v>
      </c>
      <c r="Z190" s="8">
        <f>VLOOKUP($B190,'[1]TK KHOILUONG'!$B:$AH,25,0)</f>
        <v>0</v>
      </c>
      <c r="AA190" s="8">
        <f>VLOOKUP($B190,'[1]TK KHOILUONG'!$B:$AH,26,0)</f>
        <v>0</v>
      </c>
      <c r="AB190" s="36">
        <f>VLOOKUP($B190,'[1]TK KHOILUONG'!$B:$AH,27,0)</f>
        <v>0</v>
      </c>
      <c r="AC190" s="8">
        <f>VLOOKUP($B190,'[1]TK KHOILUONG'!$B:$AH,28,0)</f>
        <v>0</v>
      </c>
      <c r="AD190" s="8">
        <f>VLOOKUP($B190,'[1]TK KHOILUONG'!$B:$AH,29,0)</f>
        <v>0</v>
      </c>
      <c r="AE190" s="36">
        <f>VLOOKUP($B190,'[1]TK KHOILUONG'!$B:$AH,30,0)</f>
        <v>0</v>
      </c>
      <c r="AF190" s="36">
        <f>VLOOKUP($B190,'[1]TK KHOILUONG'!$B:$AH,31,0)</f>
        <v>0</v>
      </c>
      <c r="AG190" s="36">
        <f>VLOOKUP($B190,'[1]TK KHOILUONG'!$B:$AH,32,0)</f>
        <v>3.6</v>
      </c>
      <c r="AH190" s="64">
        <f t="shared" si="2"/>
        <v>36.6</v>
      </c>
    </row>
    <row r="191" spans="1:34" hidden="1">
      <c r="A191" s="56">
        <f>IF(D191="","",SUBTOTAL(3,$D$4:$D191))</f>
        <v>29</v>
      </c>
      <c r="B191" s="83" t="s">
        <v>429</v>
      </c>
      <c r="C191" s="84" t="s">
        <v>169</v>
      </c>
      <c r="D191" s="85" t="s">
        <v>176</v>
      </c>
      <c r="E191" s="8">
        <f>VLOOKUP($B191,'[1]TK KHOILUONG'!$B:$AH,4,0)</f>
        <v>0</v>
      </c>
      <c r="F191" s="8">
        <f>VLOOKUP($B191,'[1]TK KHOILUONG'!$B:$AH,5,0)</f>
        <v>0</v>
      </c>
      <c r="G191" s="8">
        <f>VLOOKUP($B191,'[1]TK KHOILUONG'!$B:$AH,6,0)</f>
        <v>0</v>
      </c>
      <c r="H191" s="8">
        <f>VLOOKUP($B191,'[1]TK KHOILUONG'!$B:$AH,7,0)</f>
        <v>0</v>
      </c>
      <c r="I191" s="36">
        <f>VLOOKUP($B191,'[1]TK KHOILUONG'!$B:$AH,8,0)</f>
        <v>0</v>
      </c>
      <c r="J191" s="8">
        <f>VLOOKUP($B191,'[1]TK KHOILUONG'!$B:$AH,9,0)</f>
        <v>0</v>
      </c>
      <c r="K191" s="8">
        <f>VLOOKUP($B191,'[1]TK KHOILUONG'!$B:$AH,10,0)</f>
        <v>0</v>
      </c>
      <c r="L191" s="8">
        <f>VLOOKUP($B191,'[1]TK KHOILUONG'!$B:$AH,11,0)</f>
        <v>0</v>
      </c>
      <c r="M191" s="8">
        <f>VLOOKUP($B191,'[1]TK KHOILUONG'!$B:$AH,12,0)</f>
        <v>0</v>
      </c>
      <c r="N191" s="36">
        <f>VLOOKUP($B191,'[1]TK KHOILUONG'!$B:$AH,13,0)</f>
        <v>0</v>
      </c>
      <c r="O191" s="8">
        <f>VLOOKUP($B191,'[1]TK KHOILUONG'!$B:$AH,14,0)</f>
        <v>0</v>
      </c>
      <c r="P191" s="8">
        <f>VLOOKUP($B191,'[1]TK KHOILUONG'!$B:$AH,15,0)</f>
        <v>0</v>
      </c>
      <c r="Q191" s="8">
        <f>VLOOKUP($B191,'[1]TK KHOILUONG'!$B:$AH,16,0)</f>
        <v>0</v>
      </c>
      <c r="R191" s="36">
        <f>VLOOKUP($B191,'[1]TK KHOILUONG'!$B:$AH,17,0)</f>
        <v>0</v>
      </c>
      <c r="S191" s="8">
        <f>VLOOKUP($B191,'[1]TK KHOILUONG'!$B:$AH,18,0)</f>
        <v>0</v>
      </c>
      <c r="T191" s="8">
        <f>VLOOKUP($B191,'[1]TK KHOILUONG'!$B:$AH,19,0)</f>
        <v>0</v>
      </c>
      <c r="U191" s="8">
        <f>VLOOKUP($B191,'[1]TK KHOILUONG'!$B:$AH,20,0)</f>
        <v>0</v>
      </c>
      <c r="V191" s="36">
        <f>VLOOKUP($B191,'[1]TK KHOILUONG'!$B:$AH,21,0)</f>
        <v>0</v>
      </c>
      <c r="W191" s="8">
        <f>VLOOKUP($B191,'[1]TK KHOILUONG'!$B:$AH,22,0)</f>
        <v>0</v>
      </c>
      <c r="X191" s="8">
        <f>VLOOKUP($B191,'[1]TK KHOILUONG'!$B:$AH,23,0)</f>
        <v>0</v>
      </c>
      <c r="Y191" s="36">
        <f>VLOOKUP($B191,'[1]TK KHOILUONG'!$B:$AH,24,0)</f>
        <v>0</v>
      </c>
      <c r="Z191" s="8">
        <f>VLOOKUP($B191,'[1]TK KHOILUONG'!$B:$AH,25,0)</f>
        <v>0</v>
      </c>
      <c r="AA191" s="8">
        <f>VLOOKUP($B191,'[1]TK KHOILUONG'!$B:$AH,26,0)</f>
        <v>0</v>
      </c>
      <c r="AB191" s="36">
        <f>VLOOKUP($B191,'[1]TK KHOILUONG'!$B:$AH,27,0)</f>
        <v>0</v>
      </c>
      <c r="AC191" s="8">
        <f>VLOOKUP($B191,'[1]TK KHOILUONG'!$B:$AH,28,0)</f>
        <v>0</v>
      </c>
      <c r="AD191" s="8">
        <f>VLOOKUP($B191,'[1]TK KHOILUONG'!$B:$AH,29,0)</f>
        <v>0</v>
      </c>
      <c r="AE191" s="36">
        <f>VLOOKUP($B191,'[1]TK KHOILUONG'!$B:$AH,30,0)</f>
        <v>0</v>
      </c>
      <c r="AF191" s="36">
        <f>VLOOKUP($B191,'[1]TK KHOILUONG'!$B:$AH,31,0)</f>
        <v>0</v>
      </c>
      <c r="AG191" s="36">
        <f>VLOOKUP($B191,'[1]TK KHOILUONG'!$B:$AH,32,0)</f>
        <v>0</v>
      </c>
      <c r="AH191" s="64">
        <f t="shared" si="2"/>
        <v>0</v>
      </c>
    </row>
    <row r="192" spans="1:34" hidden="1">
      <c r="A192" s="56">
        <f>IF(D192="","",SUBTOTAL(3,$D$4:$D192))</f>
        <v>29</v>
      </c>
      <c r="B192" s="83" t="s">
        <v>449</v>
      </c>
      <c r="C192" s="84" t="s">
        <v>169</v>
      </c>
      <c r="D192" s="85" t="s">
        <v>189</v>
      </c>
      <c r="E192" s="8">
        <f>VLOOKUP($B192,'[1]TK KHOILUONG'!$B:$AH,4,0)</f>
        <v>2</v>
      </c>
      <c r="F192" s="8">
        <f>VLOOKUP($B192,'[1]TK KHOILUONG'!$B:$AH,5,0)</f>
        <v>0</v>
      </c>
      <c r="G192" s="8">
        <f>VLOOKUP($B192,'[1]TK KHOILUONG'!$B:$AH,6,0)</f>
        <v>0</v>
      </c>
      <c r="H192" s="8">
        <f>VLOOKUP($B192,'[1]TK KHOILUONG'!$B:$AH,7,0)</f>
        <v>0</v>
      </c>
      <c r="I192" s="36">
        <f>VLOOKUP($B192,'[1]TK KHOILUONG'!$B:$AH,8,0)</f>
        <v>2</v>
      </c>
      <c r="J192" s="8">
        <f>VLOOKUP($B192,'[1]TK KHOILUONG'!$B:$AH,9,0)</f>
        <v>0</v>
      </c>
      <c r="K192" s="8">
        <f>VLOOKUP($B192,'[1]TK KHOILUONG'!$B:$AH,10,0)</f>
        <v>0</v>
      </c>
      <c r="L192" s="8">
        <f>VLOOKUP($B192,'[1]TK KHOILUONG'!$B:$AH,11,0)</f>
        <v>0</v>
      </c>
      <c r="M192" s="8">
        <f>VLOOKUP($B192,'[1]TK KHOILUONG'!$B:$AH,12,0)</f>
        <v>0</v>
      </c>
      <c r="N192" s="36">
        <f>VLOOKUP($B192,'[1]TK KHOILUONG'!$B:$AH,13,0)</f>
        <v>0</v>
      </c>
      <c r="O192" s="8">
        <f>VLOOKUP($B192,'[1]TK KHOILUONG'!$B:$AH,14,0)</f>
        <v>0</v>
      </c>
      <c r="P192" s="8">
        <f>VLOOKUP($B192,'[1]TK KHOILUONG'!$B:$AH,15,0)</f>
        <v>289</v>
      </c>
      <c r="Q192" s="8">
        <f>VLOOKUP($B192,'[1]TK KHOILUONG'!$B:$AH,16,0)</f>
        <v>289</v>
      </c>
      <c r="R192" s="36">
        <f>VLOOKUP($B192,'[1]TK KHOILUONG'!$B:$AH,17,0)</f>
        <v>0</v>
      </c>
      <c r="S192" s="8">
        <f>VLOOKUP($B192,'[1]TK KHOILUONG'!$B:$AH,18,0)</f>
        <v>0</v>
      </c>
      <c r="T192" s="8">
        <f>VLOOKUP($B192,'[1]TK KHOILUONG'!$B:$AH,19,0)</f>
        <v>0</v>
      </c>
      <c r="U192" s="8">
        <f>VLOOKUP($B192,'[1]TK KHOILUONG'!$B:$AH,20,0)</f>
        <v>0</v>
      </c>
      <c r="V192" s="36">
        <f>VLOOKUP($B192,'[1]TK KHOILUONG'!$B:$AH,21,0)</f>
        <v>0</v>
      </c>
      <c r="W192" s="8">
        <f>VLOOKUP($B192,'[1]TK KHOILUONG'!$B:$AH,22,0)</f>
        <v>0</v>
      </c>
      <c r="X192" s="8">
        <f>VLOOKUP($B192,'[1]TK KHOILUONG'!$B:$AH,23,0)</f>
        <v>0</v>
      </c>
      <c r="Y192" s="36">
        <f>VLOOKUP($B192,'[1]TK KHOILUONG'!$B:$AH,24,0)</f>
        <v>0</v>
      </c>
      <c r="Z192" s="8">
        <f>VLOOKUP($B192,'[1]TK KHOILUONG'!$B:$AH,25,0)</f>
        <v>0</v>
      </c>
      <c r="AA192" s="8">
        <f>VLOOKUP($B192,'[1]TK KHOILUONG'!$B:$AH,26,0)</f>
        <v>0</v>
      </c>
      <c r="AB192" s="36">
        <f>VLOOKUP($B192,'[1]TK KHOILUONG'!$B:$AH,27,0)</f>
        <v>0</v>
      </c>
      <c r="AC192" s="8">
        <f>VLOOKUP($B192,'[1]TK KHOILUONG'!$B:$AH,28,0)</f>
        <v>0</v>
      </c>
      <c r="AD192" s="8">
        <f>VLOOKUP($B192,'[1]TK KHOILUONG'!$B:$AH,29,0)</f>
        <v>0</v>
      </c>
      <c r="AE192" s="36">
        <f>VLOOKUP($B192,'[1]TK KHOILUONG'!$B:$AH,30,0)</f>
        <v>0</v>
      </c>
      <c r="AF192" s="36">
        <f>VLOOKUP($B192,'[1]TK KHOILUONG'!$B:$AH,31,0)</f>
        <v>0</v>
      </c>
      <c r="AG192" s="36">
        <f>VLOOKUP($B192,'[1]TK KHOILUONG'!$B:$AH,32,0)</f>
        <v>0</v>
      </c>
      <c r="AH192" s="64">
        <f t="shared" si="2"/>
        <v>2</v>
      </c>
    </row>
    <row r="193" spans="1:34" hidden="1">
      <c r="A193" s="56">
        <f>IF(D193="","",SUBTOTAL(3,$D$4:$D193))</f>
        <v>29</v>
      </c>
      <c r="B193" s="83" t="s">
        <v>434</v>
      </c>
      <c r="C193" s="84" t="s">
        <v>169</v>
      </c>
      <c r="D193" s="85" t="s">
        <v>177</v>
      </c>
      <c r="E193" s="8">
        <f>VLOOKUP($B193,'[1]TK KHOILUONG'!$B:$AH,4,0)</f>
        <v>0</v>
      </c>
      <c r="F193" s="8">
        <f>VLOOKUP($B193,'[1]TK KHOILUONG'!$B:$AH,5,0)</f>
        <v>8</v>
      </c>
      <c r="G193" s="8">
        <f>VLOOKUP($B193,'[1]TK KHOILUONG'!$B:$AH,6,0)</f>
        <v>0</v>
      </c>
      <c r="H193" s="8">
        <f>VLOOKUP($B193,'[1]TK KHOILUONG'!$B:$AH,7,0)</f>
        <v>0</v>
      </c>
      <c r="I193" s="36">
        <f>VLOOKUP($B193,'[1]TK KHOILUONG'!$B:$AH,8,0)</f>
        <v>16</v>
      </c>
      <c r="J193" s="8">
        <f>VLOOKUP($B193,'[1]TK KHOILUONG'!$B:$AH,9,0)</f>
        <v>1.2</v>
      </c>
      <c r="K193" s="8">
        <f>VLOOKUP($B193,'[1]TK KHOILUONG'!$B:$AH,10,0)</f>
        <v>16.799999999999997</v>
      </c>
      <c r="L193" s="8">
        <f>VLOOKUP($B193,'[1]TK KHOILUONG'!$B:$AH,11,0)</f>
        <v>0</v>
      </c>
      <c r="M193" s="8">
        <f>VLOOKUP($B193,'[1]TK KHOILUONG'!$B:$AH,12,0)</f>
        <v>0</v>
      </c>
      <c r="N193" s="36">
        <f>VLOOKUP($B193,'[1]TK KHOILUONG'!$B:$AH,13,0)</f>
        <v>17.999999999999996</v>
      </c>
      <c r="O193" s="8">
        <f>VLOOKUP($B193,'[1]TK KHOILUONG'!$B:$AH,14,0)</f>
        <v>0</v>
      </c>
      <c r="P193" s="8">
        <f>VLOOKUP($B193,'[1]TK KHOILUONG'!$B:$AH,15,0)</f>
        <v>0</v>
      </c>
      <c r="Q193" s="8">
        <f>VLOOKUP($B193,'[1]TK KHOILUONG'!$B:$AH,16,0)</f>
        <v>0</v>
      </c>
      <c r="R193" s="36">
        <f>VLOOKUP($B193,'[1]TK KHOILUONG'!$B:$AH,17,0)</f>
        <v>0</v>
      </c>
      <c r="S193" s="8">
        <f>VLOOKUP($B193,'[1]TK KHOILUONG'!$B:$AH,18,0)</f>
        <v>0</v>
      </c>
      <c r="T193" s="8">
        <f>VLOOKUP($B193,'[1]TK KHOILUONG'!$B:$AH,19,0)</f>
        <v>0</v>
      </c>
      <c r="U193" s="8">
        <f>VLOOKUP($B193,'[1]TK KHOILUONG'!$B:$AH,20,0)</f>
        <v>0</v>
      </c>
      <c r="V193" s="36">
        <f>VLOOKUP($B193,'[1]TK KHOILUONG'!$B:$AH,21,0)</f>
        <v>0</v>
      </c>
      <c r="W193" s="8">
        <f>VLOOKUP($B193,'[1]TK KHOILUONG'!$B:$AH,22,0)</f>
        <v>0</v>
      </c>
      <c r="X193" s="8">
        <f>VLOOKUP($B193,'[1]TK KHOILUONG'!$B:$AH,23,0)</f>
        <v>0</v>
      </c>
      <c r="Y193" s="36">
        <f>VLOOKUP($B193,'[1]TK KHOILUONG'!$B:$AH,24,0)</f>
        <v>0</v>
      </c>
      <c r="Z193" s="8">
        <f>VLOOKUP($B193,'[1]TK KHOILUONG'!$B:$AH,25,0)</f>
        <v>0</v>
      </c>
      <c r="AA193" s="8">
        <f>VLOOKUP($B193,'[1]TK KHOILUONG'!$B:$AH,26,0)</f>
        <v>0</v>
      </c>
      <c r="AB193" s="36">
        <f>VLOOKUP($B193,'[1]TK KHOILUONG'!$B:$AH,27,0)</f>
        <v>0</v>
      </c>
      <c r="AC193" s="8">
        <f>VLOOKUP($B193,'[1]TK KHOILUONG'!$B:$AH,28,0)</f>
        <v>0</v>
      </c>
      <c r="AD193" s="8">
        <f>VLOOKUP($B193,'[1]TK KHOILUONG'!$B:$AH,29,0)</f>
        <v>0</v>
      </c>
      <c r="AE193" s="36">
        <f>VLOOKUP($B193,'[1]TK KHOILUONG'!$B:$AH,30,0)</f>
        <v>0</v>
      </c>
      <c r="AF193" s="36">
        <f>VLOOKUP($B193,'[1]TK KHOILUONG'!$B:$AH,31,0)</f>
        <v>1.2</v>
      </c>
      <c r="AG193" s="36">
        <f>VLOOKUP($B193,'[1]TK KHOILUONG'!$B:$AH,32,0)</f>
        <v>0</v>
      </c>
      <c r="AH193" s="64">
        <f t="shared" si="2"/>
        <v>35.200000000000003</v>
      </c>
    </row>
    <row r="194" spans="1:34" hidden="1">
      <c r="A194" s="56">
        <f>IF(D194="","",SUBTOTAL(3,$D$4:$D194))</f>
        <v>29</v>
      </c>
      <c r="B194" s="83" t="s">
        <v>458</v>
      </c>
      <c r="C194" s="84" t="s">
        <v>169</v>
      </c>
      <c r="D194" s="85" t="s">
        <v>196</v>
      </c>
      <c r="E194" s="8">
        <f>VLOOKUP($B194,'[1]TK KHOILUONG'!$B:$AH,4,0)</f>
        <v>0</v>
      </c>
      <c r="F194" s="8">
        <f>VLOOKUP($B194,'[1]TK KHOILUONG'!$B:$AH,5,0)</f>
        <v>0</v>
      </c>
      <c r="G194" s="8">
        <f>VLOOKUP($B194,'[1]TK KHOILUONG'!$B:$AH,6,0)</f>
        <v>0</v>
      </c>
      <c r="H194" s="8">
        <f>VLOOKUP($B194,'[1]TK KHOILUONG'!$B:$AH,7,0)</f>
        <v>0</v>
      </c>
      <c r="I194" s="36">
        <f>VLOOKUP($B194,'[1]TK KHOILUONG'!$B:$AH,8,0)</f>
        <v>0</v>
      </c>
      <c r="J194" s="8">
        <f>VLOOKUP($B194,'[1]TK KHOILUONG'!$B:$AH,9,0)</f>
        <v>0</v>
      </c>
      <c r="K194" s="8">
        <f>VLOOKUP($B194,'[1]TK KHOILUONG'!$B:$AH,10,0)</f>
        <v>0</v>
      </c>
      <c r="L194" s="8">
        <f>VLOOKUP($B194,'[1]TK KHOILUONG'!$B:$AH,11,0)</f>
        <v>0</v>
      </c>
      <c r="M194" s="8">
        <f>VLOOKUP($B194,'[1]TK KHOILUONG'!$B:$AH,12,0)</f>
        <v>0</v>
      </c>
      <c r="N194" s="36">
        <f>VLOOKUP($B194,'[1]TK KHOILUONG'!$B:$AH,13,0)</f>
        <v>0</v>
      </c>
      <c r="O194" s="8">
        <f>VLOOKUP($B194,'[1]TK KHOILUONG'!$B:$AH,14,0)</f>
        <v>0</v>
      </c>
      <c r="P194" s="8">
        <f>VLOOKUP($B194,'[1]TK KHOILUONG'!$B:$AH,15,0)</f>
        <v>0</v>
      </c>
      <c r="Q194" s="8">
        <f>VLOOKUP($B194,'[1]TK KHOILUONG'!$B:$AH,16,0)</f>
        <v>0</v>
      </c>
      <c r="R194" s="36">
        <f>VLOOKUP($B194,'[1]TK KHOILUONG'!$B:$AH,17,0)</f>
        <v>0</v>
      </c>
      <c r="S194" s="8">
        <f>VLOOKUP($B194,'[1]TK KHOILUONG'!$B:$AH,18,0)</f>
        <v>0</v>
      </c>
      <c r="T194" s="8">
        <f>VLOOKUP($B194,'[1]TK KHOILUONG'!$B:$AH,19,0)</f>
        <v>0</v>
      </c>
      <c r="U194" s="8">
        <f>VLOOKUP($B194,'[1]TK KHOILUONG'!$B:$AH,20,0)</f>
        <v>0</v>
      </c>
      <c r="V194" s="36">
        <f>VLOOKUP($B194,'[1]TK KHOILUONG'!$B:$AH,21,0)</f>
        <v>0</v>
      </c>
      <c r="W194" s="8">
        <f>VLOOKUP($B194,'[1]TK KHOILUONG'!$B:$AH,22,0)</f>
        <v>0</v>
      </c>
      <c r="X194" s="8">
        <f>VLOOKUP($B194,'[1]TK KHOILUONG'!$B:$AH,23,0)</f>
        <v>0</v>
      </c>
      <c r="Y194" s="36">
        <f>VLOOKUP($B194,'[1]TK KHOILUONG'!$B:$AH,24,0)</f>
        <v>0</v>
      </c>
      <c r="Z194" s="8">
        <f>VLOOKUP($B194,'[1]TK KHOILUONG'!$B:$AH,25,0)</f>
        <v>0</v>
      </c>
      <c r="AA194" s="8">
        <f>VLOOKUP($B194,'[1]TK KHOILUONG'!$B:$AH,26,0)</f>
        <v>0</v>
      </c>
      <c r="AB194" s="36">
        <f>VLOOKUP($B194,'[1]TK KHOILUONG'!$B:$AH,27,0)</f>
        <v>0</v>
      </c>
      <c r="AC194" s="8">
        <f>VLOOKUP($B194,'[1]TK KHOILUONG'!$B:$AH,28,0)</f>
        <v>0</v>
      </c>
      <c r="AD194" s="8">
        <f>VLOOKUP($B194,'[1]TK KHOILUONG'!$B:$AH,29,0)</f>
        <v>0</v>
      </c>
      <c r="AE194" s="36">
        <f>VLOOKUP($B194,'[1]TK KHOILUONG'!$B:$AH,30,0)</f>
        <v>0</v>
      </c>
      <c r="AF194" s="36">
        <f>VLOOKUP($B194,'[1]TK KHOILUONG'!$B:$AH,31,0)</f>
        <v>0</v>
      </c>
      <c r="AG194" s="36">
        <f>VLOOKUP($B194,'[1]TK KHOILUONG'!$B:$AH,32,0)</f>
        <v>0</v>
      </c>
      <c r="AH194" s="64">
        <f t="shared" si="2"/>
        <v>0</v>
      </c>
    </row>
    <row r="195" spans="1:34" hidden="1">
      <c r="A195" s="56">
        <f>IF(D195="","",SUBTOTAL(3,$D$4:$D195))</f>
        <v>29</v>
      </c>
      <c r="B195" s="83" t="s">
        <v>459</v>
      </c>
      <c r="C195" s="84" t="s">
        <v>169</v>
      </c>
      <c r="D195" s="85" t="s">
        <v>556</v>
      </c>
      <c r="E195" s="8">
        <f>VLOOKUP($B195,'[1]TK KHOILUONG'!$B:$AH,4,0)</f>
        <v>0</v>
      </c>
      <c r="F195" s="8">
        <f>VLOOKUP($B195,'[1]TK KHOILUONG'!$B:$AH,5,0)</f>
        <v>0</v>
      </c>
      <c r="G195" s="8">
        <f>VLOOKUP($B195,'[1]TK KHOILUONG'!$B:$AH,6,0)</f>
        <v>0</v>
      </c>
      <c r="H195" s="8">
        <f>VLOOKUP($B195,'[1]TK KHOILUONG'!$B:$AH,7,0)</f>
        <v>0</v>
      </c>
      <c r="I195" s="36">
        <f>VLOOKUP($B195,'[1]TK KHOILUONG'!$B:$AH,8,0)</f>
        <v>0</v>
      </c>
      <c r="J195" s="8">
        <f>VLOOKUP($B195,'[1]TK KHOILUONG'!$B:$AH,9,0)</f>
        <v>0</v>
      </c>
      <c r="K195" s="8">
        <f>VLOOKUP($B195,'[1]TK KHOILUONG'!$B:$AH,10,0)</f>
        <v>0</v>
      </c>
      <c r="L195" s="8">
        <f>VLOOKUP($B195,'[1]TK KHOILUONG'!$B:$AH,11,0)</f>
        <v>0</v>
      </c>
      <c r="M195" s="8">
        <f>VLOOKUP($B195,'[1]TK KHOILUONG'!$B:$AH,12,0)</f>
        <v>0</v>
      </c>
      <c r="N195" s="36">
        <f>VLOOKUP($B195,'[1]TK KHOILUONG'!$B:$AH,13,0)</f>
        <v>0</v>
      </c>
      <c r="O195" s="8">
        <f>VLOOKUP($B195,'[1]TK KHOILUONG'!$B:$AH,14,0)</f>
        <v>0</v>
      </c>
      <c r="P195" s="8">
        <f>VLOOKUP($B195,'[1]TK KHOILUONG'!$B:$AH,15,0)</f>
        <v>0</v>
      </c>
      <c r="Q195" s="8">
        <f>VLOOKUP($B195,'[1]TK KHOILUONG'!$B:$AH,16,0)</f>
        <v>113</v>
      </c>
      <c r="R195" s="36">
        <f>VLOOKUP($B195,'[1]TK KHOILUONG'!$B:$AH,17,0)</f>
        <v>-5.65</v>
      </c>
      <c r="S195" s="8">
        <f>VLOOKUP($B195,'[1]TK KHOILUONG'!$B:$AH,18,0)</f>
        <v>0</v>
      </c>
      <c r="T195" s="8">
        <f>VLOOKUP($B195,'[1]TK KHOILUONG'!$B:$AH,19,0)</f>
        <v>0</v>
      </c>
      <c r="U195" s="8">
        <f>VLOOKUP($B195,'[1]TK KHOILUONG'!$B:$AH,20,0)</f>
        <v>0</v>
      </c>
      <c r="V195" s="36">
        <f>VLOOKUP($B195,'[1]TK KHOILUONG'!$B:$AH,21,0)</f>
        <v>0</v>
      </c>
      <c r="W195" s="8">
        <f>VLOOKUP($B195,'[1]TK KHOILUONG'!$B:$AH,22,0)</f>
        <v>0</v>
      </c>
      <c r="X195" s="8">
        <f>VLOOKUP($B195,'[1]TK KHOILUONG'!$B:$AH,23,0)</f>
        <v>0</v>
      </c>
      <c r="Y195" s="36">
        <f>VLOOKUP($B195,'[1]TK KHOILUONG'!$B:$AH,24,0)</f>
        <v>0</v>
      </c>
      <c r="Z195" s="8">
        <f>VLOOKUP($B195,'[1]TK KHOILUONG'!$B:$AH,25,0)</f>
        <v>0</v>
      </c>
      <c r="AA195" s="8">
        <f>VLOOKUP($B195,'[1]TK KHOILUONG'!$B:$AH,26,0)</f>
        <v>0</v>
      </c>
      <c r="AB195" s="36">
        <f>VLOOKUP($B195,'[1]TK KHOILUONG'!$B:$AH,27,0)</f>
        <v>0</v>
      </c>
      <c r="AC195" s="8">
        <f>VLOOKUP($B195,'[1]TK KHOILUONG'!$B:$AH,28,0)</f>
        <v>0</v>
      </c>
      <c r="AD195" s="8">
        <f>VLOOKUP($B195,'[1]TK KHOILUONG'!$B:$AH,29,0)</f>
        <v>0</v>
      </c>
      <c r="AE195" s="36">
        <f>VLOOKUP($B195,'[1]TK KHOILUONG'!$B:$AH,30,0)</f>
        <v>0</v>
      </c>
      <c r="AF195" s="36">
        <f>VLOOKUP($B195,'[1]TK KHOILUONG'!$B:$AH,31,0)</f>
        <v>0</v>
      </c>
      <c r="AG195" s="36">
        <f>VLOOKUP($B195,'[1]TK KHOILUONG'!$B:$AH,32,0)</f>
        <v>0</v>
      </c>
      <c r="AH195" s="64">
        <f t="shared" si="2"/>
        <v>-5.65</v>
      </c>
    </row>
    <row r="196" spans="1:34" hidden="1">
      <c r="A196" s="56">
        <f>IF(D196="","",SUBTOTAL(3,$D$4:$D196))</f>
        <v>29</v>
      </c>
      <c r="B196" s="83" t="s">
        <v>448</v>
      </c>
      <c r="C196" s="84" t="s">
        <v>169</v>
      </c>
      <c r="D196" s="85" t="s">
        <v>188</v>
      </c>
      <c r="E196" s="8">
        <f>VLOOKUP($B196,'[1]TK KHOILUONG'!$B:$AH,4,0)</f>
        <v>2</v>
      </c>
      <c r="F196" s="8">
        <f>VLOOKUP($B196,'[1]TK KHOILUONG'!$B:$AH,5,0)</f>
        <v>0</v>
      </c>
      <c r="G196" s="8">
        <f>VLOOKUP($B196,'[1]TK KHOILUONG'!$B:$AH,6,0)</f>
        <v>0</v>
      </c>
      <c r="H196" s="8">
        <f>VLOOKUP($B196,'[1]TK KHOILUONG'!$B:$AH,7,0)</f>
        <v>0</v>
      </c>
      <c r="I196" s="36">
        <f>VLOOKUP($B196,'[1]TK KHOILUONG'!$B:$AH,8,0)</f>
        <v>2</v>
      </c>
      <c r="J196" s="8">
        <f>VLOOKUP($B196,'[1]TK KHOILUONG'!$B:$AH,9,0)</f>
        <v>1.2</v>
      </c>
      <c r="K196" s="8">
        <f>VLOOKUP($B196,'[1]TK KHOILUONG'!$B:$AH,10,0)</f>
        <v>8.4</v>
      </c>
      <c r="L196" s="8">
        <f>VLOOKUP($B196,'[1]TK KHOILUONG'!$B:$AH,11,0)</f>
        <v>0</v>
      </c>
      <c r="M196" s="8">
        <f>VLOOKUP($B196,'[1]TK KHOILUONG'!$B:$AH,12,0)</f>
        <v>0</v>
      </c>
      <c r="N196" s="36">
        <f>VLOOKUP($B196,'[1]TK KHOILUONG'!$B:$AH,13,0)</f>
        <v>9.6</v>
      </c>
      <c r="O196" s="8">
        <f>VLOOKUP($B196,'[1]TK KHOILUONG'!$B:$AH,14,0)</f>
        <v>334</v>
      </c>
      <c r="P196" s="8">
        <f>VLOOKUP($B196,'[1]TK KHOILUONG'!$B:$AH,15,0)</f>
        <v>0</v>
      </c>
      <c r="Q196" s="8">
        <f>VLOOKUP($B196,'[1]TK KHOILUONG'!$B:$AH,16,0)</f>
        <v>45</v>
      </c>
      <c r="R196" s="36">
        <f>VLOOKUP($B196,'[1]TK KHOILUONG'!$B:$AH,17,0)</f>
        <v>14.45</v>
      </c>
      <c r="S196" s="8">
        <f>VLOOKUP($B196,'[1]TK KHOILUONG'!$B:$AH,18,0)</f>
        <v>0</v>
      </c>
      <c r="T196" s="8">
        <f>VLOOKUP($B196,'[1]TK KHOILUONG'!$B:$AH,19,0)</f>
        <v>0</v>
      </c>
      <c r="U196" s="8">
        <f>VLOOKUP($B196,'[1]TK KHOILUONG'!$B:$AH,20,0)</f>
        <v>0</v>
      </c>
      <c r="V196" s="36">
        <f>VLOOKUP($B196,'[1]TK KHOILUONG'!$B:$AH,21,0)</f>
        <v>0</v>
      </c>
      <c r="W196" s="8">
        <f>VLOOKUP($B196,'[1]TK KHOILUONG'!$B:$AH,22,0)</f>
        <v>0</v>
      </c>
      <c r="X196" s="8">
        <f>VLOOKUP($B196,'[1]TK KHOILUONG'!$B:$AH,23,0)</f>
        <v>0</v>
      </c>
      <c r="Y196" s="36">
        <f>VLOOKUP($B196,'[1]TK KHOILUONG'!$B:$AH,24,0)</f>
        <v>0</v>
      </c>
      <c r="Z196" s="8">
        <f>VLOOKUP($B196,'[1]TK KHOILUONG'!$B:$AH,25,0)</f>
        <v>0</v>
      </c>
      <c r="AA196" s="8">
        <f>VLOOKUP($B196,'[1]TK KHOILUONG'!$B:$AH,26,0)</f>
        <v>0</v>
      </c>
      <c r="AB196" s="36">
        <f>VLOOKUP($B196,'[1]TK KHOILUONG'!$B:$AH,27,0)</f>
        <v>0</v>
      </c>
      <c r="AC196" s="8">
        <f>VLOOKUP($B196,'[1]TK KHOILUONG'!$B:$AH,28,0)</f>
        <v>0</v>
      </c>
      <c r="AD196" s="8">
        <f>VLOOKUP($B196,'[1]TK KHOILUONG'!$B:$AH,29,0)</f>
        <v>0</v>
      </c>
      <c r="AE196" s="36">
        <f>VLOOKUP($B196,'[1]TK KHOILUONG'!$B:$AH,30,0)</f>
        <v>0</v>
      </c>
      <c r="AF196" s="36">
        <f>VLOOKUP($B196,'[1]TK KHOILUONG'!$B:$AH,31,0)</f>
        <v>0</v>
      </c>
      <c r="AG196" s="36">
        <f>VLOOKUP($B196,'[1]TK KHOILUONG'!$B:$AH,32,0)</f>
        <v>0</v>
      </c>
      <c r="AH196" s="64">
        <f t="shared" si="2"/>
        <v>26.05</v>
      </c>
    </row>
    <row r="197" spans="1:34" hidden="1">
      <c r="A197" s="56">
        <f>IF(D197="","",SUBTOTAL(3,$D$4:$D197))</f>
        <v>29</v>
      </c>
      <c r="B197" s="83" t="s">
        <v>466</v>
      </c>
      <c r="C197" s="84" t="s">
        <v>169</v>
      </c>
      <c r="D197" s="85" t="s">
        <v>199</v>
      </c>
      <c r="E197" s="8">
        <f>VLOOKUP($B197,'[1]TK KHOILUONG'!$B:$AH,4,0)</f>
        <v>4</v>
      </c>
      <c r="F197" s="8">
        <f>VLOOKUP($B197,'[1]TK KHOILUONG'!$B:$AH,5,0)</f>
        <v>0</v>
      </c>
      <c r="G197" s="8">
        <f>VLOOKUP($B197,'[1]TK KHOILUONG'!$B:$AH,6,0)</f>
        <v>0</v>
      </c>
      <c r="H197" s="8">
        <f>VLOOKUP($B197,'[1]TK KHOILUONG'!$B:$AH,7,0)</f>
        <v>0</v>
      </c>
      <c r="I197" s="36">
        <f>VLOOKUP($B197,'[1]TK KHOILUONG'!$B:$AH,8,0)</f>
        <v>4</v>
      </c>
      <c r="J197" s="8">
        <f>VLOOKUP($B197,'[1]TK KHOILUONG'!$B:$AH,9,0)</f>
        <v>0</v>
      </c>
      <c r="K197" s="8">
        <f>VLOOKUP($B197,'[1]TK KHOILUONG'!$B:$AH,10,0)</f>
        <v>0</v>
      </c>
      <c r="L197" s="8">
        <f>VLOOKUP($B197,'[1]TK KHOILUONG'!$B:$AH,11,0)</f>
        <v>0</v>
      </c>
      <c r="M197" s="8">
        <f>VLOOKUP($B197,'[1]TK KHOILUONG'!$B:$AH,12,0)</f>
        <v>0</v>
      </c>
      <c r="N197" s="36">
        <f>VLOOKUP($B197,'[1]TK KHOILUONG'!$B:$AH,13,0)</f>
        <v>0</v>
      </c>
      <c r="O197" s="8">
        <f>VLOOKUP($B197,'[1]TK KHOILUONG'!$B:$AH,14,0)</f>
        <v>418</v>
      </c>
      <c r="P197" s="8">
        <f>VLOOKUP($B197,'[1]TK KHOILUONG'!$B:$AH,15,0)</f>
        <v>218</v>
      </c>
      <c r="Q197" s="8">
        <f>VLOOKUP($B197,'[1]TK KHOILUONG'!$B:$AH,16,0)</f>
        <v>195</v>
      </c>
      <c r="R197" s="36">
        <f>VLOOKUP($B197,'[1]TK KHOILUONG'!$B:$AH,17,0)</f>
        <v>22.05</v>
      </c>
      <c r="S197" s="8">
        <f>VLOOKUP($B197,'[1]TK KHOILUONG'!$B:$AH,18,0)</f>
        <v>0</v>
      </c>
      <c r="T197" s="8">
        <f>VLOOKUP($B197,'[1]TK KHOILUONG'!$B:$AH,19,0)</f>
        <v>0</v>
      </c>
      <c r="U197" s="8">
        <f>VLOOKUP($B197,'[1]TK KHOILUONG'!$B:$AH,20,0)</f>
        <v>0</v>
      </c>
      <c r="V197" s="36">
        <f>VLOOKUP($B197,'[1]TK KHOILUONG'!$B:$AH,21,0)</f>
        <v>0</v>
      </c>
      <c r="W197" s="8">
        <f>VLOOKUP($B197,'[1]TK KHOILUONG'!$B:$AH,22,0)</f>
        <v>0</v>
      </c>
      <c r="X197" s="8">
        <f>VLOOKUP($B197,'[1]TK KHOILUONG'!$B:$AH,23,0)</f>
        <v>0</v>
      </c>
      <c r="Y197" s="36">
        <f>VLOOKUP($B197,'[1]TK KHOILUONG'!$B:$AH,24,0)</f>
        <v>0</v>
      </c>
      <c r="Z197" s="8">
        <f>VLOOKUP($B197,'[1]TK KHOILUONG'!$B:$AH,25,0)</f>
        <v>0</v>
      </c>
      <c r="AA197" s="8">
        <f>VLOOKUP($B197,'[1]TK KHOILUONG'!$B:$AH,26,0)</f>
        <v>0</v>
      </c>
      <c r="AB197" s="36">
        <f>VLOOKUP($B197,'[1]TK KHOILUONG'!$B:$AH,27,0)</f>
        <v>0</v>
      </c>
      <c r="AC197" s="8">
        <f>VLOOKUP($B197,'[1]TK KHOILUONG'!$B:$AH,28,0)</f>
        <v>0</v>
      </c>
      <c r="AD197" s="8">
        <f>VLOOKUP($B197,'[1]TK KHOILUONG'!$B:$AH,29,0)</f>
        <v>0</v>
      </c>
      <c r="AE197" s="36">
        <f>VLOOKUP($B197,'[1]TK KHOILUONG'!$B:$AH,30,0)</f>
        <v>0</v>
      </c>
      <c r="AF197" s="36">
        <f>VLOOKUP($B197,'[1]TK KHOILUONG'!$B:$AH,31,0)</f>
        <v>0</v>
      </c>
      <c r="AG197" s="36">
        <f>VLOOKUP($B197,'[1]TK KHOILUONG'!$B:$AH,32,0)</f>
        <v>0</v>
      </c>
      <c r="AH197" s="64">
        <f t="shared" ref="AH197:AH257" si="3">IF(D197="","",ROUND(I197+N197+R197+V197+Y197+AB197+AE197+SUM(AF197:AG197),2))</f>
        <v>26.05</v>
      </c>
    </row>
    <row r="198" spans="1:34" hidden="1">
      <c r="A198" s="56">
        <f>IF(D198="","",SUBTOTAL(3,$D$4:$D198))</f>
        <v>29</v>
      </c>
      <c r="B198" s="83" t="s">
        <v>430</v>
      </c>
      <c r="C198" s="84" t="s">
        <v>169</v>
      </c>
      <c r="D198" s="85" t="s">
        <v>178</v>
      </c>
      <c r="E198" s="8">
        <f>VLOOKUP($B198,'[1]TK KHOILUONG'!$B:$AH,4,0)</f>
        <v>0</v>
      </c>
      <c r="F198" s="8">
        <f>VLOOKUP($B198,'[1]TK KHOILUONG'!$B:$AH,5,0)</f>
        <v>0</v>
      </c>
      <c r="G198" s="8">
        <f>VLOOKUP($B198,'[1]TK KHOILUONG'!$B:$AH,6,0)</f>
        <v>0</v>
      </c>
      <c r="H198" s="8">
        <f>VLOOKUP($B198,'[1]TK KHOILUONG'!$B:$AH,7,0)</f>
        <v>0</v>
      </c>
      <c r="I198" s="36">
        <f>VLOOKUP($B198,'[1]TK KHOILUONG'!$B:$AH,8,0)</f>
        <v>0</v>
      </c>
      <c r="J198" s="8">
        <f>VLOOKUP($B198,'[1]TK KHOILUONG'!$B:$AH,9,0)</f>
        <v>7.2</v>
      </c>
      <c r="K198" s="8">
        <f>VLOOKUP($B198,'[1]TK KHOILUONG'!$B:$AH,10,0)</f>
        <v>2.4</v>
      </c>
      <c r="L198" s="8">
        <f>VLOOKUP($B198,'[1]TK KHOILUONG'!$B:$AH,11,0)</f>
        <v>0</v>
      </c>
      <c r="M198" s="8">
        <f>VLOOKUP($B198,'[1]TK KHOILUONG'!$B:$AH,12,0)</f>
        <v>0</v>
      </c>
      <c r="N198" s="36">
        <f>VLOOKUP($B198,'[1]TK KHOILUONG'!$B:$AH,13,0)</f>
        <v>9.6</v>
      </c>
      <c r="O198" s="8">
        <f>VLOOKUP($B198,'[1]TK KHOILUONG'!$B:$AH,14,0)</f>
        <v>0</v>
      </c>
      <c r="P198" s="8">
        <f>VLOOKUP($B198,'[1]TK KHOILUONG'!$B:$AH,15,0)</f>
        <v>0</v>
      </c>
      <c r="Q198" s="8">
        <f>VLOOKUP($B198,'[1]TK KHOILUONG'!$B:$AH,16,0)</f>
        <v>0</v>
      </c>
      <c r="R198" s="36">
        <f>VLOOKUP($B198,'[1]TK KHOILUONG'!$B:$AH,17,0)</f>
        <v>0</v>
      </c>
      <c r="S198" s="8">
        <f>VLOOKUP($B198,'[1]TK KHOILUONG'!$B:$AH,18,0)</f>
        <v>0</v>
      </c>
      <c r="T198" s="8">
        <f>VLOOKUP($B198,'[1]TK KHOILUONG'!$B:$AH,19,0)</f>
        <v>0</v>
      </c>
      <c r="U198" s="8">
        <f>VLOOKUP($B198,'[1]TK KHOILUONG'!$B:$AH,20,0)</f>
        <v>0</v>
      </c>
      <c r="V198" s="36">
        <f>VLOOKUP($B198,'[1]TK KHOILUONG'!$B:$AH,21,0)</f>
        <v>0</v>
      </c>
      <c r="W198" s="8">
        <f>VLOOKUP($B198,'[1]TK KHOILUONG'!$B:$AH,22,0)</f>
        <v>0</v>
      </c>
      <c r="X198" s="8">
        <f>VLOOKUP($B198,'[1]TK KHOILUONG'!$B:$AH,23,0)</f>
        <v>0</v>
      </c>
      <c r="Y198" s="36">
        <f>VLOOKUP($B198,'[1]TK KHOILUONG'!$B:$AH,24,0)</f>
        <v>0</v>
      </c>
      <c r="Z198" s="8">
        <f>VLOOKUP($B198,'[1]TK KHOILUONG'!$B:$AH,25,0)</f>
        <v>0</v>
      </c>
      <c r="AA198" s="8">
        <f>VLOOKUP($B198,'[1]TK KHOILUONG'!$B:$AH,26,0)</f>
        <v>0</v>
      </c>
      <c r="AB198" s="36">
        <f>VLOOKUP($B198,'[1]TK KHOILUONG'!$B:$AH,27,0)</f>
        <v>0</v>
      </c>
      <c r="AC198" s="8">
        <f>VLOOKUP($B198,'[1]TK KHOILUONG'!$B:$AH,28,0)</f>
        <v>0</v>
      </c>
      <c r="AD198" s="8">
        <f>VLOOKUP($B198,'[1]TK KHOILUONG'!$B:$AH,29,0)</f>
        <v>0</v>
      </c>
      <c r="AE198" s="36">
        <f>VLOOKUP($B198,'[1]TK KHOILUONG'!$B:$AH,30,0)</f>
        <v>0</v>
      </c>
      <c r="AF198" s="36">
        <f>VLOOKUP($B198,'[1]TK KHOILUONG'!$B:$AH,31,0)</f>
        <v>1.2</v>
      </c>
      <c r="AG198" s="36">
        <f>VLOOKUP($B198,'[1]TK KHOILUONG'!$B:$AH,32,0)</f>
        <v>0</v>
      </c>
      <c r="AH198" s="64">
        <f t="shared" si="3"/>
        <v>10.8</v>
      </c>
    </row>
    <row r="199" spans="1:34" hidden="1">
      <c r="A199" s="56">
        <f>IF(D199="","",SUBTOTAL(3,$D$4:$D199))</f>
        <v>29</v>
      </c>
      <c r="B199" s="83" t="s">
        <v>478</v>
      </c>
      <c r="C199" s="84" t="s">
        <v>169</v>
      </c>
      <c r="D199" s="85" t="s">
        <v>213</v>
      </c>
      <c r="E199" s="8">
        <f>VLOOKUP($B199,'[1]TK KHOILUONG'!$B:$AH,4,0)</f>
        <v>0</v>
      </c>
      <c r="F199" s="8">
        <f>VLOOKUP($B199,'[1]TK KHOILUONG'!$B:$AH,5,0)</f>
        <v>0</v>
      </c>
      <c r="G199" s="8">
        <f>VLOOKUP($B199,'[1]TK KHOILUONG'!$B:$AH,6,0)</f>
        <v>0</v>
      </c>
      <c r="H199" s="8">
        <f>VLOOKUP($B199,'[1]TK KHOILUONG'!$B:$AH,7,0)</f>
        <v>0</v>
      </c>
      <c r="I199" s="36">
        <f>VLOOKUP($B199,'[1]TK KHOILUONG'!$B:$AH,8,0)</f>
        <v>0</v>
      </c>
      <c r="J199" s="8">
        <f>VLOOKUP($B199,'[1]TK KHOILUONG'!$B:$AH,9,0)</f>
        <v>0</v>
      </c>
      <c r="K199" s="8">
        <f>VLOOKUP($B199,'[1]TK KHOILUONG'!$B:$AH,10,0)</f>
        <v>0</v>
      </c>
      <c r="L199" s="8">
        <f>VLOOKUP($B199,'[1]TK KHOILUONG'!$B:$AH,11,0)</f>
        <v>0</v>
      </c>
      <c r="M199" s="8">
        <f>VLOOKUP($B199,'[1]TK KHOILUONG'!$B:$AH,12,0)</f>
        <v>0</v>
      </c>
      <c r="N199" s="36">
        <f>VLOOKUP($B199,'[1]TK KHOILUONG'!$B:$AH,13,0)</f>
        <v>0</v>
      </c>
      <c r="O199" s="8">
        <f>VLOOKUP($B199,'[1]TK KHOILUONG'!$B:$AH,14,0)</f>
        <v>0</v>
      </c>
      <c r="P199" s="8">
        <f>VLOOKUP($B199,'[1]TK KHOILUONG'!$B:$AH,15,0)</f>
        <v>0</v>
      </c>
      <c r="Q199" s="8">
        <f>VLOOKUP($B199,'[1]TK KHOILUONG'!$B:$AH,16,0)</f>
        <v>0</v>
      </c>
      <c r="R199" s="36">
        <f>VLOOKUP($B199,'[1]TK KHOILUONG'!$B:$AH,17,0)</f>
        <v>0</v>
      </c>
      <c r="S199" s="8">
        <f>VLOOKUP($B199,'[1]TK KHOILUONG'!$B:$AH,18,0)</f>
        <v>0</v>
      </c>
      <c r="T199" s="8">
        <f>VLOOKUP($B199,'[1]TK KHOILUONG'!$B:$AH,19,0)</f>
        <v>0</v>
      </c>
      <c r="U199" s="8">
        <f>VLOOKUP($B199,'[1]TK KHOILUONG'!$B:$AH,20,0)</f>
        <v>0</v>
      </c>
      <c r="V199" s="36">
        <f>VLOOKUP($B199,'[1]TK KHOILUONG'!$B:$AH,21,0)</f>
        <v>0</v>
      </c>
      <c r="W199" s="8">
        <f>VLOOKUP($B199,'[1]TK KHOILUONG'!$B:$AH,22,0)</f>
        <v>0</v>
      </c>
      <c r="X199" s="8">
        <f>VLOOKUP($B199,'[1]TK KHOILUONG'!$B:$AH,23,0)</f>
        <v>0</v>
      </c>
      <c r="Y199" s="36">
        <f>VLOOKUP($B199,'[1]TK KHOILUONG'!$B:$AH,24,0)</f>
        <v>0</v>
      </c>
      <c r="Z199" s="8">
        <f>VLOOKUP($B199,'[1]TK KHOILUONG'!$B:$AH,25,0)</f>
        <v>0</v>
      </c>
      <c r="AA199" s="8">
        <f>VLOOKUP($B199,'[1]TK KHOILUONG'!$B:$AH,26,0)</f>
        <v>0</v>
      </c>
      <c r="AB199" s="36">
        <f>VLOOKUP($B199,'[1]TK KHOILUONG'!$B:$AH,27,0)</f>
        <v>0</v>
      </c>
      <c r="AC199" s="8">
        <f>VLOOKUP($B199,'[1]TK KHOILUONG'!$B:$AH,28,0)</f>
        <v>0</v>
      </c>
      <c r="AD199" s="8">
        <f>VLOOKUP($B199,'[1]TK KHOILUONG'!$B:$AH,29,0)</f>
        <v>0</v>
      </c>
      <c r="AE199" s="36">
        <f>VLOOKUP($B199,'[1]TK KHOILUONG'!$B:$AH,30,0)</f>
        <v>0</v>
      </c>
      <c r="AF199" s="36">
        <f>VLOOKUP($B199,'[1]TK KHOILUONG'!$B:$AH,31,0)</f>
        <v>0</v>
      </c>
      <c r="AG199" s="36">
        <f>VLOOKUP($B199,'[1]TK KHOILUONG'!$B:$AH,32,0)</f>
        <v>0</v>
      </c>
      <c r="AH199" s="64">
        <f t="shared" si="3"/>
        <v>0</v>
      </c>
    </row>
    <row r="200" spans="1:34" hidden="1">
      <c r="A200" s="56">
        <f>IF(D200="","",SUBTOTAL(3,$D$4:$D200))</f>
        <v>29</v>
      </c>
      <c r="B200" s="83" t="s">
        <v>431</v>
      </c>
      <c r="C200" s="84" t="s">
        <v>169</v>
      </c>
      <c r="D200" s="85" t="s">
        <v>179</v>
      </c>
      <c r="E200" s="8">
        <f>VLOOKUP($B200,'[1]TK KHOILUONG'!$B:$AH,4,0)</f>
        <v>0</v>
      </c>
      <c r="F200" s="8">
        <f>VLOOKUP($B200,'[1]TK KHOILUONG'!$B:$AH,5,0)</f>
        <v>0</v>
      </c>
      <c r="G200" s="8">
        <f>VLOOKUP($B200,'[1]TK KHOILUONG'!$B:$AH,6,0)</f>
        <v>0</v>
      </c>
      <c r="H200" s="8">
        <f>VLOOKUP($B200,'[1]TK KHOILUONG'!$B:$AH,7,0)</f>
        <v>0</v>
      </c>
      <c r="I200" s="36">
        <f>VLOOKUP($B200,'[1]TK KHOILUONG'!$B:$AH,8,0)</f>
        <v>0</v>
      </c>
      <c r="J200" s="8">
        <f>VLOOKUP($B200,'[1]TK KHOILUONG'!$B:$AH,9,0)</f>
        <v>3.5999999999999996</v>
      </c>
      <c r="K200" s="8">
        <f>VLOOKUP($B200,'[1]TK KHOILUONG'!$B:$AH,10,0)</f>
        <v>17.199999999999996</v>
      </c>
      <c r="L200" s="8">
        <f>VLOOKUP($B200,'[1]TK KHOILUONG'!$B:$AH,11,0)</f>
        <v>0</v>
      </c>
      <c r="M200" s="8">
        <f>VLOOKUP($B200,'[1]TK KHOILUONG'!$B:$AH,12,0)</f>
        <v>0</v>
      </c>
      <c r="N200" s="36">
        <f>VLOOKUP($B200,'[1]TK KHOILUONG'!$B:$AH,13,0)</f>
        <v>20.799999999999997</v>
      </c>
      <c r="O200" s="8">
        <f>VLOOKUP($B200,'[1]TK KHOILUONG'!$B:$AH,14,0)</f>
        <v>0</v>
      </c>
      <c r="P200" s="8">
        <f>VLOOKUP($B200,'[1]TK KHOILUONG'!$B:$AH,15,0)</f>
        <v>0</v>
      </c>
      <c r="Q200" s="8">
        <f>VLOOKUP($B200,'[1]TK KHOILUONG'!$B:$AH,16,0)</f>
        <v>0</v>
      </c>
      <c r="R200" s="36">
        <f>VLOOKUP($B200,'[1]TK KHOILUONG'!$B:$AH,17,0)</f>
        <v>0</v>
      </c>
      <c r="S200" s="8">
        <f>VLOOKUP($B200,'[1]TK KHOILUONG'!$B:$AH,18,0)</f>
        <v>0</v>
      </c>
      <c r="T200" s="8">
        <f>VLOOKUP($B200,'[1]TK KHOILUONG'!$B:$AH,19,0)</f>
        <v>0</v>
      </c>
      <c r="U200" s="8">
        <f>VLOOKUP($B200,'[1]TK KHOILUONG'!$B:$AH,20,0)</f>
        <v>0</v>
      </c>
      <c r="V200" s="36">
        <f>VLOOKUP($B200,'[1]TK KHOILUONG'!$B:$AH,21,0)</f>
        <v>0</v>
      </c>
      <c r="W200" s="8">
        <f>VLOOKUP($B200,'[1]TK KHOILUONG'!$B:$AH,22,0)</f>
        <v>0</v>
      </c>
      <c r="X200" s="8">
        <f>VLOOKUP($B200,'[1]TK KHOILUONG'!$B:$AH,23,0)</f>
        <v>0</v>
      </c>
      <c r="Y200" s="36">
        <f>VLOOKUP($B200,'[1]TK KHOILUONG'!$B:$AH,24,0)</f>
        <v>0</v>
      </c>
      <c r="Z200" s="8">
        <f>VLOOKUP($B200,'[1]TK KHOILUONG'!$B:$AH,25,0)</f>
        <v>0</v>
      </c>
      <c r="AA200" s="8">
        <f>VLOOKUP($B200,'[1]TK KHOILUONG'!$B:$AH,26,0)</f>
        <v>0</v>
      </c>
      <c r="AB200" s="36">
        <f>VLOOKUP($B200,'[1]TK KHOILUONG'!$B:$AH,27,0)</f>
        <v>0</v>
      </c>
      <c r="AC200" s="8">
        <f>VLOOKUP($B200,'[1]TK KHOILUONG'!$B:$AH,28,0)</f>
        <v>0</v>
      </c>
      <c r="AD200" s="8">
        <f>VLOOKUP($B200,'[1]TK KHOILUONG'!$B:$AH,29,0)</f>
        <v>0</v>
      </c>
      <c r="AE200" s="36">
        <f>VLOOKUP($B200,'[1]TK KHOILUONG'!$B:$AH,30,0)</f>
        <v>0</v>
      </c>
      <c r="AF200" s="36">
        <f>VLOOKUP($B200,'[1]TK KHOILUONG'!$B:$AH,31,0)</f>
        <v>0</v>
      </c>
      <c r="AG200" s="36">
        <f>VLOOKUP($B200,'[1]TK KHOILUONG'!$B:$AH,32,0)</f>
        <v>0</v>
      </c>
      <c r="AH200" s="64">
        <f t="shared" si="3"/>
        <v>20.8</v>
      </c>
    </row>
    <row r="201" spans="1:34" hidden="1">
      <c r="A201" s="56">
        <f>IF(D201="","",SUBTOTAL(3,$D$4:$D201))</f>
        <v>29</v>
      </c>
      <c r="B201" s="83" t="s">
        <v>432</v>
      </c>
      <c r="C201" s="84" t="s">
        <v>169</v>
      </c>
      <c r="D201" s="85" t="s">
        <v>180</v>
      </c>
      <c r="E201" s="8">
        <f>VLOOKUP($B201,'[1]TK KHOILUONG'!$B:$AH,4,0)</f>
        <v>0</v>
      </c>
      <c r="F201" s="8">
        <f>VLOOKUP($B201,'[1]TK KHOILUONG'!$B:$AH,5,0)</f>
        <v>0</v>
      </c>
      <c r="G201" s="8">
        <f>VLOOKUP($B201,'[1]TK KHOILUONG'!$B:$AH,6,0)</f>
        <v>0</v>
      </c>
      <c r="H201" s="8">
        <f>VLOOKUP($B201,'[1]TK KHOILUONG'!$B:$AH,7,0)</f>
        <v>0</v>
      </c>
      <c r="I201" s="36">
        <f>VLOOKUP($B201,'[1]TK KHOILUONG'!$B:$AH,8,0)</f>
        <v>0</v>
      </c>
      <c r="J201" s="8">
        <f>VLOOKUP($B201,'[1]TK KHOILUONG'!$B:$AH,9,0)</f>
        <v>0</v>
      </c>
      <c r="K201" s="8">
        <f>VLOOKUP($B201,'[1]TK KHOILUONG'!$B:$AH,10,0)</f>
        <v>0</v>
      </c>
      <c r="L201" s="8">
        <f>VLOOKUP($B201,'[1]TK KHOILUONG'!$B:$AH,11,0)</f>
        <v>0</v>
      </c>
      <c r="M201" s="8">
        <f>VLOOKUP($B201,'[1]TK KHOILUONG'!$B:$AH,12,0)</f>
        <v>0</v>
      </c>
      <c r="N201" s="36">
        <f>VLOOKUP($B201,'[1]TK KHOILUONG'!$B:$AH,13,0)</f>
        <v>0</v>
      </c>
      <c r="O201" s="8">
        <f>VLOOKUP($B201,'[1]TK KHOILUONG'!$B:$AH,14,0)</f>
        <v>0</v>
      </c>
      <c r="P201" s="8">
        <f>VLOOKUP($B201,'[1]TK KHOILUONG'!$B:$AH,15,0)</f>
        <v>0</v>
      </c>
      <c r="Q201" s="8">
        <f>VLOOKUP($B201,'[1]TK KHOILUONG'!$B:$AH,16,0)</f>
        <v>0</v>
      </c>
      <c r="R201" s="36">
        <f>VLOOKUP($B201,'[1]TK KHOILUONG'!$B:$AH,17,0)</f>
        <v>0</v>
      </c>
      <c r="S201" s="8">
        <f>VLOOKUP($B201,'[1]TK KHOILUONG'!$B:$AH,18,0)</f>
        <v>0</v>
      </c>
      <c r="T201" s="8">
        <f>VLOOKUP($B201,'[1]TK KHOILUONG'!$B:$AH,19,0)</f>
        <v>0</v>
      </c>
      <c r="U201" s="8">
        <f>VLOOKUP($B201,'[1]TK KHOILUONG'!$B:$AH,20,0)</f>
        <v>0</v>
      </c>
      <c r="V201" s="36">
        <f>VLOOKUP($B201,'[1]TK KHOILUONG'!$B:$AH,21,0)</f>
        <v>0</v>
      </c>
      <c r="W201" s="8">
        <f>VLOOKUP($B201,'[1]TK KHOILUONG'!$B:$AH,22,0)</f>
        <v>0</v>
      </c>
      <c r="X201" s="8">
        <f>VLOOKUP($B201,'[1]TK KHOILUONG'!$B:$AH,23,0)</f>
        <v>0</v>
      </c>
      <c r="Y201" s="36">
        <f>VLOOKUP($B201,'[1]TK KHOILUONG'!$B:$AH,24,0)</f>
        <v>0</v>
      </c>
      <c r="Z201" s="8">
        <f>VLOOKUP($B201,'[1]TK KHOILUONG'!$B:$AH,25,0)</f>
        <v>0</v>
      </c>
      <c r="AA201" s="8">
        <f>VLOOKUP($B201,'[1]TK KHOILUONG'!$B:$AH,26,0)</f>
        <v>0</v>
      </c>
      <c r="AB201" s="36">
        <f>VLOOKUP($B201,'[1]TK KHOILUONG'!$B:$AH,27,0)</f>
        <v>0</v>
      </c>
      <c r="AC201" s="8">
        <f>VLOOKUP($B201,'[1]TK KHOILUONG'!$B:$AH,28,0)</f>
        <v>0</v>
      </c>
      <c r="AD201" s="8">
        <f>VLOOKUP($B201,'[1]TK KHOILUONG'!$B:$AH,29,0)</f>
        <v>0</v>
      </c>
      <c r="AE201" s="36">
        <f>VLOOKUP($B201,'[1]TK KHOILUONG'!$B:$AH,30,0)</f>
        <v>0</v>
      </c>
      <c r="AF201" s="36">
        <f>VLOOKUP($B201,'[1]TK KHOILUONG'!$B:$AH,31,0)</f>
        <v>0</v>
      </c>
      <c r="AG201" s="36">
        <f>VLOOKUP($B201,'[1]TK KHOILUONG'!$B:$AH,32,0)</f>
        <v>0</v>
      </c>
      <c r="AH201" s="64">
        <f t="shared" si="3"/>
        <v>0</v>
      </c>
    </row>
    <row r="202" spans="1:34" hidden="1">
      <c r="A202" s="56">
        <f>IF(D202="","",SUBTOTAL(3,$D$4:$D202))</f>
        <v>29</v>
      </c>
      <c r="B202" s="83" t="s">
        <v>433</v>
      </c>
      <c r="C202" s="84" t="s">
        <v>169</v>
      </c>
      <c r="D202" s="85" t="s">
        <v>552</v>
      </c>
      <c r="E202" s="8">
        <f>VLOOKUP($B202,'[1]TK KHOILUONG'!$B:$AH,4,0)</f>
        <v>0</v>
      </c>
      <c r="F202" s="8">
        <f>VLOOKUP($B202,'[1]TK KHOILUONG'!$B:$AH,5,0)</f>
        <v>4</v>
      </c>
      <c r="G202" s="8">
        <f>VLOOKUP($B202,'[1]TK KHOILUONG'!$B:$AH,6,0)</f>
        <v>0</v>
      </c>
      <c r="H202" s="8">
        <f>VLOOKUP($B202,'[1]TK KHOILUONG'!$B:$AH,7,0)</f>
        <v>0</v>
      </c>
      <c r="I202" s="36">
        <f>VLOOKUP($B202,'[1]TK KHOILUONG'!$B:$AH,8,0)</f>
        <v>8</v>
      </c>
      <c r="J202" s="8">
        <f>VLOOKUP($B202,'[1]TK KHOILUONG'!$B:$AH,9,0)</f>
        <v>1.2</v>
      </c>
      <c r="K202" s="8">
        <f>VLOOKUP($B202,'[1]TK KHOILUONG'!$B:$AH,10,0)</f>
        <v>16.799999999999997</v>
      </c>
      <c r="L202" s="8">
        <f>VLOOKUP($B202,'[1]TK KHOILUONG'!$B:$AH,11,0)</f>
        <v>0</v>
      </c>
      <c r="M202" s="8">
        <f>VLOOKUP($B202,'[1]TK KHOILUONG'!$B:$AH,12,0)</f>
        <v>0</v>
      </c>
      <c r="N202" s="36">
        <f>VLOOKUP($B202,'[1]TK KHOILUONG'!$B:$AH,13,0)</f>
        <v>17.999999999999996</v>
      </c>
      <c r="O202" s="8">
        <f>VLOOKUP($B202,'[1]TK KHOILUONG'!$B:$AH,14,0)</f>
        <v>0</v>
      </c>
      <c r="P202" s="8">
        <f>VLOOKUP($B202,'[1]TK KHOILUONG'!$B:$AH,15,0)</f>
        <v>0</v>
      </c>
      <c r="Q202" s="8">
        <f>VLOOKUP($B202,'[1]TK KHOILUONG'!$B:$AH,16,0)</f>
        <v>0</v>
      </c>
      <c r="R202" s="36">
        <f>VLOOKUP($B202,'[1]TK KHOILUONG'!$B:$AH,17,0)</f>
        <v>0</v>
      </c>
      <c r="S202" s="8">
        <f>VLOOKUP($B202,'[1]TK KHOILUONG'!$B:$AH,18,0)</f>
        <v>0</v>
      </c>
      <c r="T202" s="8">
        <f>VLOOKUP($B202,'[1]TK KHOILUONG'!$B:$AH,19,0)</f>
        <v>0</v>
      </c>
      <c r="U202" s="8">
        <f>VLOOKUP($B202,'[1]TK KHOILUONG'!$B:$AH,20,0)</f>
        <v>0</v>
      </c>
      <c r="V202" s="36">
        <f>VLOOKUP($B202,'[1]TK KHOILUONG'!$B:$AH,21,0)</f>
        <v>0</v>
      </c>
      <c r="W202" s="8">
        <f>VLOOKUP($B202,'[1]TK KHOILUONG'!$B:$AH,22,0)</f>
        <v>0</v>
      </c>
      <c r="X202" s="8">
        <f>VLOOKUP($B202,'[1]TK KHOILUONG'!$B:$AH,23,0)</f>
        <v>0</v>
      </c>
      <c r="Y202" s="36">
        <f>VLOOKUP($B202,'[1]TK KHOILUONG'!$B:$AH,24,0)</f>
        <v>0</v>
      </c>
      <c r="Z202" s="8">
        <f>VLOOKUP($B202,'[1]TK KHOILUONG'!$B:$AH,25,0)</f>
        <v>0</v>
      </c>
      <c r="AA202" s="8">
        <f>VLOOKUP($B202,'[1]TK KHOILUONG'!$B:$AH,26,0)</f>
        <v>0</v>
      </c>
      <c r="AB202" s="36">
        <f>VLOOKUP($B202,'[1]TK KHOILUONG'!$B:$AH,27,0)</f>
        <v>0</v>
      </c>
      <c r="AC202" s="8">
        <f>VLOOKUP($B202,'[1]TK KHOILUONG'!$B:$AH,28,0)</f>
        <v>0</v>
      </c>
      <c r="AD202" s="8">
        <f>VLOOKUP($B202,'[1]TK KHOILUONG'!$B:$AH,29,0)</f>
        <v>0</v>
      </c>
      <c r="AE202" s="36">
        <f>VLOOKUP($B202,'[1]TK KHOILUONG'!$B:$AH,30,0)</f>
        <v>0</v>
      </c>
      <c r="AF202" s="36">
        <f>VLOOKUP($B202,'[1]TK KHOILUONG'!$B:$AH,31,0)</f>
        <v>0</v>
      </c>
      <c r="AG202" s="36">
        <f>VLOOKUP($B202,'[1]TK KHOILUONG'!$B:$AH,32,0)</f>
        <v>0</v>
      </c>
      <c r="AH202" s="64">
        <f t="shared" si="3"/>
        <v>26</v>
      </c>
    </row>
    <row r="203" spans="1:34" hidden="1">
      <c r="A203" s="56">
        <f>IF(D203="","",SUBTOTAL(3,$D$4:$D203))</f>
        <v>29</v>
      </c>
      <c r="B203" s="83" t="s">
        <v>482</v>
      </c>
      <c r="C203" s="84" t="s">
        <v>218</v>
      </c>
      <c r="D203" s="85" t="s">
        <v>219</v>
      </c>
      <c r="E203" s="8">
        <f>VLOOKUP($B203,'[1]TK KHOILUONG'!$B:$AH,4,0)</f>
        <v>0</v>
      </c>
      <c r="F203" s="8">
        <f>VLOOKUP($B203,'[1]TK KHOILUONG'!$B:$AH,5,0)</f>
        <v>2</v>
      </c>
      <c r="G203" s="8">
        <f>VLOOKUP($B203,'[1]TK KHOILUONG'!$B:$AH,6,0)</f>
        <v>0</v>
      </c>
      <c r="H203" s="8">
        <f>VLOOKUP($B203,'[1]TK KHOILUONG'!$B:$AH,7,0)</f>
        <v>0</v>
      </c>
      <c r="I203" s="36">
        <f>VLOOKUP($B203,'[1]TK KHOILUONG'!$B:$AH,8,0)</f>
        <v>4</v>
      </c>
      <c r="J203" s="8">
        <f>VLOOKUP($B203,'[1]TK KHOILUONG'!$B:$AH,9,0)</f>
        <v>0</v>
      </c>
      <c r="K203" s="8">
        <f>VLOOKUP($B203,'[1]TK KHOILUONG'!$B:$AH,10,0)</f>
        <v>23.199999999999996</v>
      </c>
      <c r="L203" s="8">
        <f>VLOOKUP($B203,'[1]TK KHOILUONG'!$B:$AH,11,0)</f>
        <v>0</v>
      </c>
      <c r="M203" s="8">
        <f>VLOOKUP($B203,'[1]TK KHOILUONG'!$B:$AH,12,0)</f>
        <v>0</v>
      </c>
      <c r="N203" s="36">
        <f>VLOOKUP($B203,'[1]TK KHOILUONG'!$B:$AH,13,0)</f>
        <v>23.199999999999996</v>
      </c>
      <c r="O203" s="8">
        <f>VLOOKUP($B203,'[1]TK KHOILUONG'!$B:$AH,14,0)</f>
        <v>0</v>
      </c>
      <c r="P203" s="8">
        <f>VLOOKUP($B203,'[1]TK KHOILUONG'!$B:$AH,15,0)</f>
        <v>0</v>
      </c>
      <c r="Q203" s="8">
        <f>VLOOKUP($B203,'[1]TK KHOILUONG'!$B:$AH,16,0)</f>
        <v>0</v>
      </c>
      <c r="R203" s="36">
        <f>VLOOKUP($B203,'[1]TK KHOILUONG'!$B:$AH,17,0)</f>
        <v>0</v>
      </c>
      <c r="S203" s="8">
        <f>VLOOKUP($B203,'[1]TK KHOILUONG'!$B:$AH,18,0)</f>
        <v>0</v>
      </c>
      <c r="T203" s="8">
        <f>VLOOKUP($B203,'[1]TK KHOILUONG'!$B:$AH,19,0)</f>
        <v>0</v>
      </c>
      <c r="U203" s="8">
        <f>VLOOKUP($B203,'[1]TK KHOILUONG'!$B:$AH,20,0)</f>
        <v>0</v>
      </c>
      <c r="V203" s="36">
        <f>VLOOKUP($B203,'[1]TK KHOILUONG'!$B:$AH,21,0)</f>
        <v>0</v>
      </c>
      <c r="W203" s="8">
        <f>VLOOKUP($B203,'[1]TK KHOILUONG'!$B:$AH,22,0)</f>
        <v>0</v>
      </c>
      <c r="X203" s="8">
        <f>VLOOKUP($B203,'[1]TK KHOILUONG'!$B:$AH,23,0)</f>
        <v>0</v>
      </c>
      <c r="Y203" s="36">
        <f>VLOOKUP($B203,'[1]TK KHOILUONG'!$B:$AH,24,0)</f>
        <v>0</v>
      </c>
      <c r="Z203" s="8">
        <f>VLOOKUP($B203,'[1]TK KHOILUONG'!$B:$AH,25,0)</f>
        <v>0</v>
      </c>
      <c r="AA203" s="8">
        <f>VLOOKUP($B203,'[1]TK KHOILUONG'!$B:$AH,26,0)</f>
        <v>0</v>
      </c>
      <c r="AB203" s="36">
        <f>VLOOKUP($B203,'[1]TK KHOILUONG'!$B:$AH,27,0)</f>
        <v>0</v>
      </c>
      <c r="AC203" s="8">
        <f>VLOOKUP($B203,'[1]TK KHOILUONG'!$B:$AH,28,0)</f>
        <v>0</v>
      </c>
      <c r="AD203" s="8">
        <f>VLOOKUP($B203,'[1]TK KHOILUONG'!$B:$AH,29,0)</f>
        <v>0</v>
      </c>
      <c r="AE203" s="36">
        <f>VLOOKUP($B203,'[1]TK KHOILUONG'!$B:$AH,30,0)</f>
        <v>0</v>
      </c>
      <c r="AF203" s="36">
        <f>VLOOKUP($B203,'[1]TK KHOILUONG'!$B:$AH,31,0)</f>
        <v>4.8</v>
      </c>
      <c r="AG203" s="36">
        <f>VLOOKUP($B203,'[1]TK KHOILUONG'!$B:$AH,32,0)</f>
        <v>0</v>
      </c>
      <c r="AH203" s="64">
        <f t="shared" si="3"/>
        <v>32</v>
      </c>
    </row>
    <row r="204" spans="1:34" hidden="1">
      <c r="A204" s="56">
        <f>IF(D204="","",SUBTOTAL(3,$D$4:$D204))</f>
        <v>29</v>
      </c>
      <c r="B204" s="83" t="s">
        <v>483</v>
      </c>
      <c r="C204" s="84" t="s">
        <v>218</v>
      </c>
      <c r="D204" s="85" t="s">
        <v>220</v>
      </c>
      <c r="E204" s="8">
        <f>VLOOKUP($B204,'[1]TK KHOILUONG'!$B:$AH,4,0)</f>
        <v>0</v>
      </c>
      <c r="F204" s="8">
        <f>VLOOKUP($B204,'[1]TK KHOILUONG'!$B:$AH,5,0)</f>
        <v>2</v>
      </c>
      <c r="G204" s="8">
        <f>VLOOKUP($B204,'[1]TK KHOILUONG'!$B:$AH,6,0)</f>
        <v>0</v>
      </c>
      <c r="H204" s="8">
        <f>VLOOKUP($B204,'[1]TK KHOILUONG'!$B:$AH,7,0)</f>
        <v>0</v>
      </c>
      <c r="I204" s="36">
        <f>VLOOKUP($B204,'[1]TK KHOILUONG'!$B:$AH,8,0)</f>
        <v>4</v>
      </c>
      <c r="J204" s="8">
        <f>VLOOKUP($B204,'[1]TK KHOILUONG'!$B:$AH,9,0)</f>
        <v>2.4</v>
      </c>
      <c r="K204" s="8">
        <f>VLOOKUP($B204,'[1]TK KHOILUONG'!$B:$AH,10,0)</f>
        <v>27.999999999999993</v>
      </c>
      <c r="L204" s="8">
        <f>VLOOKUP($B204,'[1]TK KHOILUONG'!$B:$AH,11,0)</f>
        <v>0</v>
      </c>
      <c r="M204" s="8">
        <f>VLOOKUP($B204,'[1]TK KHOILUONG'!$B:$AH,12,0)</f>
        <v>0</v>
      </c>
      <c r="N204" s="36">
        <f>VLOOKUP($B204,'[1]TK KHOILUONG'!$B:$AH,13,0)</f>
        <v>30.399999999999991</v>
      </c>
      <c r="O204" s="8">
        <f>VLOOKUP($B204,'[1]TK KHOILUONG'!$B:$AH,14,0)</f>
        <v>0</v>
      </c>
      <c r="P204" s="8">
        <f>VLOOKUP($B204,'[1]TK KHOILUONG'!$B:$AH,15,0)</f>
        <v>13</v>
      </c>
      <c r="Q204" s="8">
        <f>VLOOKUP($B204,'[1]TK KHOILUONG'!$B:$AH,16,0)</f>
        <v>0</v>
      </c>
      <c r="R204" s="36">
        <f>VLOOKUP($B204,'[1]TK KHOILUONG'!$B:$AH,17,0)</f>
        <v>0.65</v>
      </c>
      <c r="S204" s="8">
        <f>VLOOKUP($B204,'[1]TK KHOILUONG'!$B:$AH,18,0)</f>
        <v>0</v>
      </c>
      <c r="T204" s="8">
        <f>VLOOKUP($B204,'[1]TK KHOILUONG'!$B:$AH,19,0)</f>
        <v>0</v>
      </c>
      <c r="U204" s="8">
        <f>VLOOKUP($B204,'[1]TK KHOILUONG'!$B:$AH,20,0)</f>
        <v>0</v>
      </c>
      <c r="V204" s="36">
        <f>VLOOKUP($B204,'[1]TK KHOILUONG'!$B:$AH,21,0)</f>
        <v>0</v>
      </c>
      <c r="W204" s="8">
        <f>VLOOKUP($B204,'[1]TK KHOILUONG'!$B:$AH,22,0)</f>
        <v>0</v>
      </c>
      <c r="X204" s="8">
        <f>VLOOKUP($B204,'[1]TK KHOILUONG'!$B:$AH,23,0)</f>
        <v>0</v>
      </c>
      <c r="Y204" s="36">
        <f>VLOOKUP($B204,'[1]TK KHOILUONG'!$B:$AH,24,0)</f>
        <v>0</v>
      </c>
      <c r="Z204" s="8">
        <f>VLOOKUP($B204,'[1]TK KHOILUONG'!$B:$AH,25,0)</f>
        <v>0</v>
      </c>
      <c r="AA204" s="8">
        <f>VLOOKUP($B204,'[1]TK KHOILUONG'!$B:$AH,26,0)</f>
        <v>0</v>
      </c>
      <c r="AB204" s="36">
        <f>VLOOKUP($B204,'[1]TK KHOILUONG'!$B:$AH,27,0)</f>
        <v>0</v>
      </c>
      <c r="AC204" s="8">
        <f>VLOOKUP($B204,'[1]TK KHOILUONG'!$B:$AH,28,0)</f>
        <v>0</v>
      </c>
      <c r="AD204" s="8">
        <f>VLOOKUP($B204,'[1]TK KHOILUONG'!$B:$AH,29,0)</f>
        <v>0</v>
      </c>
      <c r="AE204" s="36">
        <f>VLOOKUP($B204,'[1]TK KHOILUONG'!$B:$AH,30,0)</f>
        <v>0</v>
      </c>
      <c r="AF204" s="36">
        <f>VLOOKUP($B204,'[1]TK KHOILUONG'!$B:$AH,31,0)</f>
        <v>2.4</v>
      </c>
      <c r="AG204" s="36">
        <f>VLOOKUP($B204,'[1]TK KHOILUONG'!$B:$AH,32,0)</f>
        <v>0</v>
      </c>
      <c r="AH204" s="64">
        <f t="shared" si="3"/>
        <v>37.450000000000003</v>
      </c>
    </row>
    <row r="205" spans="1:34" hidden="1">
      <c r="A205" s="56">
        <f>IF(D205="","",SUBTOTAL(3,$D$4:$D205))</f>
        <v>29</v>
      </c>
      <c r="B205" s="83" t="s">
        <v>484</v>
      </c>
      <c r="C205" s="84" t="s">
        <v>218</v>
      </c>
      <c r="D205" s="85" t="s">
        <v>221</v>
      </c>
      <c r="E205" s="8">
        <f>VLOOKUP($B205,'[1]TK KHOILUONG'!$B:$AH,4,0)</f>
        <v>2</v>
      </c>
      <c r="F205" s="8">
        <f>VLOOKUP($B205,'[1]TK KHOILUONG'!$B:$AH,5,0)</f>
        <v>0</v>
      </c>
      <c r="G205" s="8">
        <f>VLOOKUP($B205,'[1]TK KHOILUONG'!$B:$AH,6,0)</f>
        <v>0</v>
      </c>
      <c r="H205" s="8">
        <f>VLOOKUP($B205,'[1]TK KHOILUONG'!$B:$AH,7,0)</f>
        <v>0</v>
      </c>
      <c r="I205" s="36">
        <f>VLOOKUP($B205,'[1]TK KHOILUONG'!$B:$AH,8,0)</f>
        <v>2</v>
      </c>
      <c r="J205" s="8">
        <f>VLOOKUP($B205,'[1]TK KHOILUONG'!$B:$AH,9,0)</f>
        <v>0</v>
      </c>
      <c r="K205" s="8">
        <f>VLOOKUP($B205,'[1]TK KHOILUONG'!$B:$AH,10,0)</f>
        <v>31.199999999999992</v>
      </c>
      <c r="L205" s="8">
        <f>VLOOKUP($B205,'[1]TK KHOILUONG'!$B:$AH,11,0)</f>
        <v>0</v>
      </c>
      <c r="M205" s="8">
        <f>VLOOKUP($B205,'[1]TK KHOILUONG'!$B:$AH,12,0)</f>
        <v>0</v>
      </c>
      <c r="N205" s="36">
        <f>VLOOKUP($B205,'[1]TK KHOILUONG'!$B:$AH,13,0)</f>
        <v>31.199999999999992</v>
      </c>
      <c r="O205" s="8">
        <f>VLOOKUP($B205,'[1]TK KHOILUONG'!$B:$AH,14,0)</f>
        <v>13</v>
      </c>
      <c r="P205" s="8">
        <f>VLOOKUP($B205,'[1]TK KHOILUONG'!$B:$AH,15,0)</f>
        <v>37</v>
      </c>
      <c r="Q205" s="8">
        <f>VLOOKUP($B205,'[1]TK KHOILUONG'!$B:$AH,16,0)</f>
        <v>13</v>
      </c>
      <c r="R205" s="36">
        <f>VLOOKUP($B205,'[1]TK KHOILUONG'!$B:$AH,17,0)</f>
        <v>1.85</v>
      </c>
      <c r="S205" s="8">
        <f>VLOOKUP($B205,'[1]TK KHOILUONG'!$B:$AH,18,0)</f>
        <v>0</v>
      </c>
      <c r="T205" s="8">
        <f>VLOOKUP($B205,'[1]TK KHOILUONG'!$B:$AH,19,0)</f>
        <v>0</v>
      </c>
      <c r="U205" s="8">
        <f>VLOOKUP($B205,'[1]TK KHOILUONG'!$B:$AH,20,0)</f>
        <v>0</v>
      </c>
      <c r="V205" s="36">
        <f>VLOOKUP($B205,'[1]TK KHOILUONG'!$B:$AH,21,0)</f>
        <v>0</v>
      </c>
      <c r="W205" s="8">
        <f>VLOOKUP($B205,'[1]TK KHOILUONG'!$B:$AH,22,0)</f>
        <v>0</v>
      </c>
      <c r="X205" s="8">
        <f>VLOOKUP($B205,'[1]TK KHOILUONG'!$B:$AH,23,0)</f>
        <v>0</v>
      </c>
      <c r="Y205" s="36">
        <f>VLOOKUP($B205,'[1]TK KHOILUONG'!$B:$AH,24,0)</f>
        <v>0</v>
      </c>
      <c r="Z205" s="8">
        <f>VLOOKUP($B205,'[1]TK KHOILUONG'!$B:$AH,25,0)</f>
        <v>0</v>
      </c>
      <c r="AA205" s="8">
        <f>VLOOKUP($B205,'[1]TK KHOILUONG'!$B:$AH,26,0)</f>
        <v>0</v>
      </c>
      <c r="AB205" s="36">
        <f>VLOOKUP($B205,'[1]TK KHOILUONG'!$B:$AH,27,0)</f>
        <v>0</v>
      </c>
      <c r="AC205" s="8">
        <f>VLOOKUP($B205,'[1]TK KHOILUONG'!$B:$AH,28,0)</f>
        <v>0</v>
      </c>
      <c r="AD205" s="8">
        <f>VLOOKUP($B205,'[1]TK KHOILUONG'!$B:$AH,29,0)</f>
        <v>0</v>
      </c>
      <c r="AE205" s="36">
        <f>VLOOKUP($B205,'[1]TK KHOILUONG'!$B:$AH,30,0)</f>
        <v>0</v>
      </c>
      <c r="AF205" s="36">
        <f>VLOOKUP($B205,'[1]TK KHOILUONG'!$B:$AH,31,0)</f>
        <v>0</v>
      </c>
      <c r="AG205" s="36">
        <f>VLOOKUP($B205,'[1]TK KHOILUONG'!$B:$AH,32,0)</f>
        <v>0</v>
      </c>
      <c r="AH205" s="64">
        <f t="shared" si="3"/>
        <v>35.049999999999997</v>
      </c>
    </row>
    <row r="206" spans="1:34" hidden="1">
      <c r="A206" s="56">
        <f>IF(D206="","",SUBTOTAL(3,$D$4:$D206))</f>
        <v>29</v>
      </c>
      <c r="B206" s="83" t="s">
        <v>485</v>
      </c>
      <c r="C206" s="84" t="s">
        <v>218</v>
      </c>
      <c r="D206" s="85" t="s">
        <v>222</v>
      </c>
      <c r="E206" s="8">
        <f>VLOOKUP($B206,'[1]TK KHOILUONG'!$B:$AH,4,0)</f>
        <v>0</v>
      </c>
      <c r="F206" s="8">
        <f>VLOOKUP($B206,'[1]TK KHOILUONG'!$B:$AH,5,0)</f>
        <v>6</v>
      </c>
      <c r="G206" s="8">
        <f>VLOOKUP($B206,'[1]TK KHOILUONG'!$B:$AH,6,0)</f>
        <v>0</v>
      </c>
      <c r="H206" s="8">
        <f>VLOOKUP($B206,'[1]TK KHOILUONG'!$B:$AH,7,0)</f>
        <v>0</v>
      </c>
      <c r="I206" s="36">
        <f>VLOOKUP($B206,'[1]TK KHOILUONG'!$B:$AH,8,0)</f>
        <v>12</v>
      </c>
      <c r="J206" s="8">
        <f>VLOOKUP($B206,'[1]TK KHOILUONG'!$B:$AH,9,0)</f>
        <v>2.4</v>
      </c>
      <c r="K206" s="8">
        <f>VLOOKUP($B206,'[1]TK KHOILUONG'!$B:$AH,10,0)</f>
        <v>26.399999999999995</v>
      </c>
      <c r="L206" s="8">
        <f>VLOOKUP($B206,'[1]TK KHOILUONG'!$B:$AH,11,0)</f>
        <v>0</v>
      </c>
      <c r="M206" s="8">
        <f>VLOOKUP($B206,'[1]TK KHOILUONG'!$B:$AH,12,0)</f>
        <v>0</v>
      </c>
      <c r="N206" s="36">
        <f>VLOOKUP($B206,'[1]TK KHOILUONG'!$B:$AH,13,0)</f>
        <v>28.799999999999994</v>
      </c>
      <c r="O206" s="8">
        <f>VLOOKUP($B206,'[1]TK KHOILUONG'!$B:$AH,14,0)</f>
        <v>0</v>
      </c>
      <c r="P206" s="8">
        <f>VLOOKUP($B206,'[1]TK KHOILUONG'!$B:$AH,15,0)</f>
        <v>0</v>
      </c>
      <c r="Q206" s="8">
        <f>VLOOKUP($B206,'[1]TK KHOILUONG'!$B:$AH,16,0)</f>
        <v>0</v>
      </c>
      <c r="R206" s="36">
        <f>VLOOKUP($B206,'[1]TK KHOILUONG'!$B:$AH,17,0)</f>
        <v>0</v>
      </c>
      <c r="S206" s="8">
        <f>VLOOKUP($B206,'[1]TK KHOILUONG'!$B:$AH,18,0)</f>
        <v>0</v>
      </c>
      <c r="T206" s="8">
        <f>VLOOKUP($B206,'[1]TK KHOILUONG'!$B:$AH,19,0)</f>
        <v>0</v>
      </c>
      <c r="U206" s="8">
        <f>VLOOKUP($B206,'[1]TK KHOILUONG'!$B:$AH,20,0)</f>
        <v>0</v>
      </c>
      <c r="V206" s="36">
        <f>VLOOKUP($B206,'[1]TK KHOILUONG'!$B:$AH,21,0)</f>
        <v>0</v>
      </c>
      <c r="W206" s="8">
        <f>VLOOKUP($B206,'[1]TK KHOILUONG'!$B:$AH,22,0)</f>
        <v>0</v>
      </c>
      <c r="X206" s="8">
        <f>VLOOKUP($B206,'[1]TK KHOILUONG'!$B:$AH,23,0)</f>
        <v>0</v>
      </c>
      <c r="Y206" s="36">
        <f>VLOOKUP($B206,'[1]TK KHOILUONG'!$B:$AH,24,0)</f>
        <v>0</v>
      </c>
      <c r="Z206" s="8">
        <f>VLOOKUP($B206,'[1]TK KHOILUONG'!$B:$AH,25,0)</f>
        <v>0</v>
      </c>
      <c r="AA206" s="8">
        <f>VLOOKUP($B206,'[1]TK KHOILUONG'!$B:$AH,26,0)</f>
        <v>0</v>
      </c>
      <c r="AB206" s="36">
        <f>VLOOKUP($B206,'[1]TK KHOILUONG'!$B:$AH,27,0)</f>
        <v>0</v>
      </c>
      <c r="AC206" s="8">
        <f>VLOOKUP($B206,'[1]TK KHOILUONG'!$B:$AH,28,0)</f>
        <v>0</v>
      </c>
      <c r="AD206" s="8">
        <f>VLOOKUP($B206,'[1]TK KHOILUONG'!$B:$AH,29,0)</f>
        <v>0</v>
      </c>
      <c r="AE206" s="36">
        <f>VLOOKUP($B206,'[1]TK KHOILUONG'!$B:$AH,30,0)</f>
        <v>0</v>
      </c>
      <c r="AF206" s="36">
        <f>VLOOKUP($B206,'[1]TK KHOILUONG'!$B:$AH,31,0)</f>
        <v>1.2</v>
      </c>
      <c r="AG206" s="36">
        <f>VLOOKUP($B206,'[1]TK KHOILUONG'!$B:$AH,32,0)</f>
        <v>0</v>
      </c>
      <c r="AH206" s="64">
        <f t="shared" si="3"/>
        <v>42</v>
      </c>
    </row>
    <row r="207" spans="1:34" hidden="1">
      <c r="A207" s="56">
        <f>IF(D207="","",SUBTOTAL(3,$D$4:$D207))</f>
        <v>29</v>
      </c>
      <c r="B207" s="83" t="s">
        <v>486</v>
      </c>
      <c r="C207" s="84" t="s">
        <v>218</v>
      </c>
      <c r="D207" s="85" t="s">
        <v>223</v>
      </c>
      <c r="E207" s="8">
        <f>VLOOKUP($B207,'[1]TK KHOILUONG'!$B:$AH,4,0)</f>
        <v>4</v>
      </c>
      <c r="F207" s="8">
        <f>VLOOKUP($B207,'[1]TK KHOILUONG'!$B:$AH,5,0)</f>
        <v>0</v>
      </c>
      <c r="G207" s="8">
        <f>VLOOKUP($B207,'[1]TK KHOILUONG'!$B:$AH,6,0)</f>
        <v>0</v>
      </c>
      <c r="H207" s="8">
        <f>VLOOKUP($B207,'[1]TK KHOILUONG'!$B:$AH,7,0)</f>
        <v>0</v>
      </c>
      <c r="I207" s="36">
        <f>VLOOKUP($B207,'[1]TK KHOILUONG'!$B:$AH,8,0)</f>
        <v>4</v>
      </c>
      <c r="J207" s="8">
        <f>VLOOKUP($B207,'[1]TK KHOILUONG'!$B:$AH,9,0)</f>
        <v>0</v>
      </c>
      <c r="K207" s="8">
        <f>VLOOKUP($B207,'[1]TK KHOILUONG'!$B:$AH,10,0)</f>
        <v>24.399999999999995</v>
      </c>
      <c r="L207" s="8">
        <f>VLOOKUP($B207,'[1]TK KHOILUONG'!$B:$AH,11,0)</f>
        <v>0</v>
      </c>
      <c r="M207" s="8">
        <f>VLOOKUP($B207,'[1]TK KHOILUONG'!$B:$AH,12,0)</f>
        <v>0</v>
      </c>
      <c r="N207" s="36">
        <f>VLOOKUP($B207,'[1]TK KHOILUONG'!$B:$AH,13,0)</f>
        <v>24.399999999999995</v>
      </c>
      <c r="O207" s="8">
        <f>VLOOKUP($B207,'[1]TK KHOILUONG'!$B:$AH,14,0)</f>
        <v>37</v>
      </c>
      <c r="P207" s="8">
        <f>VLOOKUP($B207,'[1]TK KHOILUONG'!$B:$AH,15,0)</f>
        <v>13</v>
      </c>
      <c r="Q207" s="8">
        <f>VLOOKUP($B207,'[1]TK KHOILUONG'!$B:$AH,16,0)</f>
        <v>37</v>
      </c>
      <c r="R207" s="36">
        <f>VLOOKUP($B207,'[1]TK KHOILUONG'!$B:$AH,17,0)</f>
        <v>0.65</v>
      </c>
      <c r="S207" s="8">
        <f>VLOOKUP($B207,'[1]TK KHOILUONG'!$B:$AH,18,0)</f>
        <v>0</v>
      </c>
      <c r="T207" s="8">
        <f>VLOOKUP($B207,'[1]TK KHOILUONG'!$B:$AH,19,0)</f>
        <v>0</v>
      </c>
      <c r="U207" s="8">
        <f>VLOOKUP($B207,'[1]TK KHOILUONG'!$B:$AH,20,0)</f>
        <v>0</v>
      </c>
      <c r="V207" s="36">
        <f>VLOOKUP($B207,'[1]TK KHOILUONG'!$B:$AH,21,0)</f>
        <v>0</v>
      </c>
      <c r="W207" s="8">
        <f>VLOOKUP($B207,'[1]TK KHOILUONG'!$B:$AH,22,0)</f>
        <v>0</v>
      </c>
      <c r="X207" s="8">
        <f>VLOOKUP($B207,'[1]TK KHOILUONG'!$B:$AH,23,0)</f>
        <v>0</v>
      </c>
      <c r="Y207" s="36">
        <f>VLOOKUP($B207,'[1]TK KHOILUONG'!$B:$AH,24,0)</f>
        <v>0</v>
      </c>
      <c r="Z207" s="8">
        <f>VLOOKUP($B207,'[1]TK KHOILUONG'!$B:$AH,25,0)</f>
        <v>0</v>
      </c>
      <c r="AA207" s="8">
        <f>VLOOKUP($B207,'[1]TK KHOILUONG'!$B:$AH,26,0)</f>
        <v>0</v>
      </c>
      <c r="AB207" s="36">
        <f>VLOOKUP($B207,'[1]TK KHOILUONG'!$B:$AH,27,0)</f>
        <v>0</v>
      </c>
      <c r="AC207" s="8">
        <f>VLOOKUP($B207,'[1]TK KHOILUONG'!$B:$AH,28,0)</f>
        <v>0</v>
      </c>
      <c r="AD207" s="8">
        <f>VLOOKUP($B207,'[1]TK KHOILUONG'!$B:$AH,29,0)</f>
        <v>0</v>
      </c>
      <c r="AE207" s="36">
        <f>VLOOKUP($B207,'[1]TK KHOILUONG'!$B:$AH,30,0)</f>
        <v>0</v>
      </c>
      <c r="AF207" s="36">
        <f>VLOOKUP($B207,'[1]TK KHOILUONG'!$B:$AH,31,0)</f>
        <v>2.4</v>
      </c>
      <c r="AG207" s="36">
        <f>VLOOKUP($B207,'[1]TK KHOILUONG'!$B:$AH,32,0)</f>
        <v>0</v>
      </c>
      <c r="AH207" s="64">
        <f t="shared" si="3"/>
        <v>31.45</v>
      </c>
    </row>
    <row r="208" spans="1:34" hidden="1">
      <c r="A208" s="56">
        <f>IF(D208="","",SUBTOTAL(3,$D$4:$D208))</f>
        <v>29</v>
      </c>
      <c r="B208" s="83" t="s">
        <v>487</v>
      </c>
      <c r="C208" s="84" t="s">
        <v>218</v>
      </c>
      <c r="D208" s="85" t="s">
        <v>224</v>
      </c>
      <c r="E208" s="8">
        <f>VLOOKUP($B208,'[1]TK KHOILUONG'!$B:$AH,4,0)</f>
        <v>4</v>
      </c>
      <c r="F208" s="8">
        <f>VLOOKUP($B208,'[1]TK KHOILUONG'!$B:$AH,5,0)</f>
        <v>0</v>
      </c>
      <c r="G208" s="8">
        <f>VLOOKUP($B208,'[1]TK KHOILUONG'!$B:$AH,6,0)</f>
        <v>0</v>
      </c>
      <c r="H208" s="8">
        <f>VLOOKUP($B208,'[1]TK KHOILUONG'!$B:$AH,7,0)</f>
        <v>0</v>
      </c>
      <c r="I208" s="36">
        <f>VLOOKUP($B208,'[1]TK KHOILUONG'!$B:$AH,8,0)</f>
        <v>4</v>
      </c>
      <c r="J208" s="8">
        <f>VLOOKUP($B208,'[1]TK KHOILUONG'!$B:$AH,9,0)</f>
        <v>2.4</v>
      </c>
      <c r="K208" s="8">
        <f>VLOOKUP($B208,'[1]TK KHOILUONG'!$B:$AH,10,0)</f>
        <v>27.599999999999991</v>
      </c>
      <c r="L208" s="8">
        <f>VLOOKUP($B208,'[1]TK KHOILUONG'!$B:$AH,11,0)</f>
        <v>0</v>
      </c>
      <c r="M208" s="8">
        <f>VLOOKUP($B208,'[1]TK KHOILUONG'!$B:$AH,12,0)</f>
        <v>0</v>
      </c>
      <c r="N208" s="36">
        <f>VLOOKUP($B208,'[1]TK KHOILUONG'!$B:$AH,13,0)</f>
        <v>29.999999999999989</v>
      </c>
      <c r="O208" s="8">
        <f>VLOOKUP($B208,'[1]TK KHOILUONG'!$B:$AH,14,0)</f>
        <v>46</v>
      </c>
      <c r="P208" s="8">
        <f>VLOOKUP($B208,'[1]TK KHOILUONG'!$B:$AH,15,0)</f>
        <v>28</v>
      </c>
      <c r="Q208" s="8">
        <f>VLOOKUP($B208,'[1]TK KHOILUONG'!$B:$AH,16,0)</f>
        <v>46</v>
      </c>
      <c r="R208" s="36">
        <f>VLOOKUP($B208,'[1]TK KHOILUONG'!$B:$AH,17,0)</f>
        <v>1.4</v>
      </c>
      <c r="S208" s="8">
        <f>VLOOKUP($B208,'[1]TK KHOILUONG'!$B:$AH,18,0)</f>
        <v>0</v>
      </c>
      <c r="T208" s="8">
        <f>VLOOKUP($B208,'[1]TK KHOILUONG'!$B:$AH,19,0)</f>
        <v>0</v>
      </c>
      <c r="U208" s="8">
        <f>VLOOKUP($B208,'[1]TK KHOILUONG'!$B:$AH,20,0)</f>
        <v>0</v>
      </c>
      <c r="V208" s="36">
        <f>VLOOKUP($B208,'[1]TK KHOILUONG'!$B:$AH,21,0)</f>
        <v>0</v>
      </c>
      <c r="W208" s="8">
        <f>VLOOKUP($B208,'[1]TK KHOILUONG'!$B:$AH,22,0)</f>
        <v>0</v>
      </c>
      <c r="X208" s="8">
        <f>VLOOKUP($B208,'[1]TK KHOILUONG'!$B:$AH,23,0)</f>
        <v>0</v>
      </c>
      <c r="Y208" s="36">
        <f>VLOOKUP($B208,'[1]TK KHOILUONG'!$B:$AH,24,0)</f>
        <v>0</v>
      </c>
      <c r="Z208" s="8">
        <f>VLOOKUP($B208,'[1]TK KHOILUONG'!$B:$AH,25,0)</f>
        <v>0</v>
      </c>
      <c r="AA208" s="8">
        <f>VLOOKUP($B208,'[1]TK KHOILUONG'!$B:$AH,26,0)</f>
        <v>0</v>
      </c>
      <c r="AB208" s="36">
        <f>VLOOKUP($B208,'[1]TK KHOILUONG'!$B:$AH,27,0)</f>
        <v>0</v>
      </c>
      <c r="AC208" s="8">
        <f>VLOOKUP($B208,'[1]TK KHOILUONG'!$B:$AH,28,0)</f>
        <v>0</v>
      </c>
      <c r="AD208" s="8">
        <f>VLOOKUP($B208,'[1]TK KHOILUONG'!$B:$AH,29,0)</f>
        <v>0</v>
      </c>
      <c r="AE208" s="36">
        <f>VLOOKUP($B208,'[1]TK KHOILUONG'!$B:$AH,30,0)</f>
        <v>0</v>
      </c>
      <c r="AF208" s="36">
        <f>VLOOKUP($B208,'[1]TK KHOILUONG'!$B:$AH,31,0)</f>
        <v>2.4</v>
      </c>
      <c r="AG208" s="36">
        <f>VLOOKUP($B208,'[1]TK KHOILUONG'!$B:$AH,32,0)</f>
        <v>0</v>
      </c>
      <c r="AH208" s="64">
        <f t="shared" si="3"/>
        <v>37.799999999999997</v>
      </c>
    </row>
    <row r="209" spans="1:34" hidden="1">
      <c r="A209" s="56">
        <f>IF(D209="","",SUBTOTAL(3,$D$4:$D209))</f>
        <v>29</v>
      </c>
      <c r="B209" s="83" t="s">
        <v>494</v>
      </c>
      <c r="C209" s="84" t="s">
        <v>218</v>
      </c>
      <c r="D209" s="85" t="s">
        <v>230</v>
      </c>
      <c r="E209" s="8">
        <f>VLOOKUP($B209,'[1]TK KHOILUONG'!$B:$AH,4,0)</f>
        <v>0</v>
      </c>
      <c r="F209" s="8">
        <f>VLOOKUP($B209,'[1]TK KHOILUONG'!$B:$AH,5,0)</f>
        <v>4</v>
      </c>
      <c r="G209" s="8">
        <f>VLOOKUP($B209,'[1]TK KHOILUONG'!$B:$AH,6,0)</f>
        <v>0</v>
      </c>
      <c r="H209" s="8">
        <f>VLOOKUP($B209,'[1]TK KHOILUONG'!$B:$AH,7,0)</f>
        <v>0</v>
      </c>
      <c r="I209" s="36">
        <f>VLOOKUP($B209,'[1]TK KHOILUONG'!$B:$AH,8,0)</f>
        <v>8</v>
      </c>
      <c r="J209" s="8">
        <f>VLOOKUP($B209,'[1]TK KHOILUONG'!$B:$AH,9,0)</f>
        <v>0</v>
      </c>
      <c r="K209" s="8">
        <f>VLOOKUP($B209,'[1]TK KHOILUONG'!$B:$AH,10,0)</f>
        <v>0</v>
      </c>
      <c r="L209" s="8">
        <f>VLOOKUP($B209,'[1]TK KHOILUONG'!$B:$AH,11,0)</f>
        <v>0</v>
      </c>
      <c r="M209" s="8">
        <f>VLOOKUP($B209,'[1]TK KHOILUONG'!$B:$AH,12,0)</f>
        <v>0</v>
      </c>
      <c r="N209" s="36">
        <f>VLOOKUP($B209,'[1]TK KHOILUONG'!$B:$AH,13,0)</f>
        <v>0</v>
      </c>
      <c r="O209" s="8">
        <f>VLOOKUP($B209,'[1]TK KHOILUONG'!$B:$AH,14,0)</f>
        <v>0</v>
      </c>
      <c r="P209" s="8">
        <f>VLOOKUP($B209,'[1]TK KHOILUONG'!$B:$AH,15,0)</f>
        <v>0</v>
      </c>
      <c r="Q209" s="8">
        <f>VLOOKUP($B209,'[1]TK KHOILUONG'!$B:$AH,16,0)</f>
        <v>0</v>
      </c>
      <c r="R209" s="36">
        <f>VLOOKUP($B209,'[1]TK KHOILUONG'!$B:$AH,17,0)</f>
        <v>0</v>
      </c>
      <c r="S209" s="8">
        <f>VLOOKUP($B209,'[1]TK KHOILUONG'!$B:$AH,18,0)</f>
        <v>0</v>
      </c>
      <c r="T209" s="8">
        <f>VLOOKUP($B209,'[1]TK KHOILUONG'!$B:$AH,19,0)</f>
        <v>0</v>
      </c>
      <c r="U209" s="8">
        <f>VLOOKUP($B209,'[1]TK KHOILUONG'!$B:$AH,20,0)</f>
        <v>0</v>
      </c>
      <c r="V209" s="36">
        <f>VLOOKUP($B209,'[1]TK KHOILUONG'!$B:$AH,21,0)</f>
        <v>0</v>
      </c>
      <c r="W209" s="8">
        <f>VLOOKUP($B209,'[1]TK KHOILUONG'!$B:$AH,22,0)</f>
        <v>0</v>
      </c>
      <c r="X209" s="8">
        <f>VLOOKUP($B209,'[1]TK KHOILUONG'!$B:$AH,23,0)</f>
        <v>0</v>
      </c>
      <c r="Y209" s="36">
        <f>VLOOKUP($B209,'[1]TK KHOILUONG'!$B:$AH,24,0)</f>
        <v>0</v>
      </c>
      <c r="Z209" s="8">
        <f>VLOOKUP($B209,'[1]TK KHOILUONG'!$B:$AH,25,0)</f>
        <v>0</v>
      </c>
      <c r="AA209" s="8">
        <f>VLOOKUP($B209,'[1]TK KHOILUONG'!$B:$AH,26,0)</f>
        <v>0</v>
      </c>
      <c r="AB209" s="36">
        <f>VLOOKUP($B209,'[1]TK KHOILUONG'!$B:$AH,27,0)</f>
        <v>0</v>
      </c>
      <c r="AC209" s="8">
        <f>VLOOKUP($B209,'[1]TK KHOILUONG'!$B:$AH,28,0)</f>
        <v>0</v>
      </c>
      <c r="AD209" s="8">
        <f>VLOOKUP($B209,'[1]TK KHOILUONG'!$B:$AH,29,0)</f>
        <v>0</v>
      </c>
      <c r="AE209" s="36">
        <f>VLOOKUP($B209,'[1]TK KHOILUONG'!$B:$AH,30,0)</f>
        <v>0</v>
      </c>
      <c r="AF209" s="36">
        <f>VLOOKUP($B209,'[1]TK KHOILUONG'!$B:$AH,31,0)</f>
        <v>0</v>
      </c>
      <c r="AG209" s="36">
        <f>VLOOKUP($B209,'[1]TK KHOILUONG'!$B:$AH,32,0)</f>
        <v>0</v>
      </c>
      <c r="AH209" s="64">
        <f t="shared" si="3"/>
        <v>8</v>
      </c>
    </row>
    <row r="210" spans="1:34" hidden="1">
      <c r="A210" s="56">
        <f>IF(D210="","",SUBTOTAL(3,$D$4:$D210))</f>
        <v>29</v>
      </c>
      <c r="B210" s="24" t="s">
        <v>493</v>
      </c>
      <c r="C210" s="24" t="s">
        <v>218</v>
      </c>
      <c r="D210" s="24" t="s">
        <v>558</v>
      </c>
      <c r="E210" s="8">
        <f>VLOOKUP($B210,'[1]TK KHOILUONG'!$B:$AH,4,0)</f>
        <v>0</v>
      </c>
      <c r="F210" s="8">
        <f>VLOOKUP($B210,'[1]TK KHOILUONG'!$B:$AH,5,0)</f>
        <v>0</v>
      </c>
      <c r="G210" s="8">
        <f>VLOOKUP($B210,'[1]TK KHOILUONG'!$B:$AH,6,0)</f>
        <v>0</v>
      </c>
      <c r="H210" s="8">
        <f>VLOOKUP($B210,'[1]TK KHOILUONG'!$B:$AH,7,0)</f>
        <v>0</v>
      </c>
      <c r="I210" s="36">
        <f>VLOOKUP($B210,'[1]TK KHOILUONG'!$B:$AH,8,0)</f>
        <v>0</v>
      </c>
      <c r="J210" s="8">
        <f>VLOOKUP($B210,'[1]TK KHOILUONG'!$B:$AH,9,0)</f>
        <v>0</v>
      </c>
      <c r="K210" s="8">
        <f>VLOOKUP($B210,'[1]TK KHOILUONG'!$B:$AH,10,0)</f>
        <v>0</v>
      </c>
      <c r="L210" s="8">
        <f>VLOOKUP($B210,'[1]TK KHOILUONG'!$B:$AH,11,0)</f>
        <v>0</v>
      </c>
      <c r="M210" s="8">
        <f>VLOOKUP($B210,'[1]TK KHOILUONG'!$B:$AH,12,0)</f>
        <v>0</v>
      </c>
      <c r="N210" s="36">
        <f>VLOOKUP($B210,'[1]TK KHOILUONG'!$B:$AH,13,0)</f>
        <v>0</v>
      </c>
      <c r="O210" s="8">
        <f>VLOOKUP($B210,'[1]TK KHOILUONG'!$B:$AH,14,0)</f>
        <v>0</v>
      </c>
      <c r="P210" s="8">
        <f>VLOOKUP($B210,'[1]TK KHOILUONG'!$B:$AH,15,0)</f>
        <v>0</v>
      </c>
      <c r="Q210" s="8">
        <f>VLOOKUP($B210,'[1]TK KHOILUONG'!$B:$AH,16,0)</f>
        <v>0</v>
      </c>
      <c r="R210" s="36">
        <f>VLOOKUP($B210,'[1]TK KHOILUONG'!$B:$AH,17,0)</f>
        <v>0</v>
      </c>
      <c r="S210" s="8">
        <f>VLOOKUP($B210,'[1]TK KHOILUONG'!$B:$AH,18,0)</f>
        <v>0</v>
      </c>
      <c r="T210" s="8">
        <f>VLOOKUP($B210,'[1]TK KHOILUONG'!$B:$AH,19,0)</f>
        <v>0</v>
      </c>
      <c r="U210" s="8">
        <f>VLOOKUP($B210,'[1]TK KHOILUONG'!$B:$AH,20,0)</f>
        <v>0</v>
      </c>
      <c r="V210" s="36">
        <f>VLOOKUP($B210,'[1]TK KHOILUONG'!$B:$AH,21,0)</f>
        <v>0</v>
      </c>
      <c r="W210" s="8">
        <f>VLOOKUP($B210,'[1]TK KHOILUONG'!$B:$AH,22,0)</f>
        <v>0</v>
      </c>
      <c r="X210" s="8">
        <f>VLOOKUP($B210,'[1]TK KHOILUONG'!$B:$AH,23,0)</f>
        <v>0</v>
      </c>
      <c r="Y210" s="36">
        <f>VLOOKUP($B210,'[1]TK KHOILUONG'!$B:$AH,24,0)</f>
        <v>0</v>
      </c>
      <c r="Z210" s="8">
        <f>VLOOKUP($B210,'[1]TK KHOILUONG'!$B:$AH,25,0)</f>
        <v>0</v>
      </c>
      <c r="AA210" s="8">
        <f>VLOOKUP($B210,'[1]TK KHOILUONG'!$B:$AH,26,0)</f>
        <v>0</v>
      </c>
      <c r="AB210" s="36">
        <f>VLOOKUP($B210,'[1]TK KHOILUONG'!$B:$AH,27,0)</f>
        <v>0</v>
      </c>
      <c r="AC210" s="8">
        <f>VLOOKUP($B210,'[1]TK KHOILUONG'!$B:$AH,28,0)</f>
        <v>0</v>
      </c>
      <c r="AD210" s="8">
        <f>VLOOKUP($B210,'[1]TK KHOILUONG'!$B:$AH,29,0)</f>
        <v>0</v>
      </c>
      <c r="AE210" s="36">
        <f>VLOOKUP($B210,'[1]TK KHOILUONG'!$B:$AH,30,0)</f>
        <v>0</v>
      </c>
      <c r="AF210" s="36">
        <f>VLOOKUP($B210,'[1]TK KHOILUONG'!$B:$AH,31,0)</f>
        <v>0</v>
      </c>
      <c r="AG210" s="36">
        <f>VLOOKUP($B210,'[1]TK KHOILUONG'!$B:$AH,32,0)</f>
        <v>0</v>
      </c>
      <c r="AH210" s="64">
        <f t="shared" si="3"/>
        <v>0</v>
      </c>
    </row>
    <row r="211" spans="1:34" hidden="1">
      <c r="A211" s="56">
        <f>IF(D211="","",SUBTOTAL(3,$D$4:$D211))</f>
        <v>29</v>
      </c>
      <c r="B211" s="83" t="s">
        <v>488</v>
      </c>
      <c r="C211" s="84" t="s">
        <v>218</v>
      </c>
      <c r="D211" s="85" t="s">
        <v>225</v>
      </c>
      <c r="E211" s="8">
        <f>VLOOKUP($B211,'[1]TK KHOILUONG'!$B:$AH,4,0)</f>
        <v>2</v>
      </c>
      <c r="F211" s="8">
        <f>VLOOKUP($B211,'[1]TK KHOILUONG'!$B:$AH,5,0)</f>
        <v>1</v>
      </c>
      <c r="G211" s="8">
        <f>VLOOKUP($B211,'[1]TK KHOILUONG'!$B:$AH,6,0)</f>
        <v>0</v>
      </c>
      <c r="H211" s="8">
        <f>VLOOKUP($B211,'[1]TK KHOILUONG'!$B:$AH,7,0)</f>
        <v>0</v>
      </c>
      <c r="I211" s="36">
        <f>VLOOKUP($B211,'[1]TK KHOILUONG'!$B:$AH,8,0)</f>
        <v>4</v>
      </c>
      <c r="J211" s="8">
        <f>VLOOKUP($B211,'[1]TK KHOILUONG'!$B:$AH,9,0)</f>
        <v>0</v>
      </c>
      <c r="K211" s="8">
        <f>VLOOKUP($B211,'[1]TK KHOILUONG'!$B:$AH,10,0)</f>
        <v>29.999999999999989</v>
      </c>
      <c r="L211" s="8">
        <f>VLOOKUP($B211,'[1]TK KHOILUONG'!$B:$AH,11,0)</f>
        <v>0</v>
      </c>
      <c r="M211" s="8">
        <f>VLOOKUP($B211,'[1]TK KHOILUONG'!$B:$AH,12,0)</f>
        <v>0</v>
      </c>
      <c r="N211" s="36">
        <f>VLOOKUP($B211,'[1]TK KHOILUONG'!$B:$AH,13,0)</f>
        <v>29.999999999999989</v>
      </c>
      <c r="O211" s="8">
        <f>VLOOKUP($B211,'[1]TK KHOILUONG'!$B:$AH,14,0)</f>
        <v>28</v>
      </c>
      <c r="P211" s="8">
        <f>VLOOKUP($B211,'[1]TK KHOILUONG'!$B:$AH,15,0)</f>
        <v>46</v>
      </c>
      <c r="Q211" s="8">
        <f>VLOOKUP($B211,'[1]TK KHOILUONG'!$B:$AH,16,0)</f>
        <v>28</v>
      </c>
      <c r="R211" s="36">
        <f>VLOOKUP($B211,'[1]TK KHOILUONG'!$B:$AH,17,0)</f>
        <v>2.2999999999999998</v>
      </c>
      <c r="S211" s="8">
        <f>VLOOKUP($B211,'[1]TK KHOILUONG'!$B:$AH,18,0)</f>
        <v>0</v>
      </c>
      <c r="T211" s="8">
        <f>VLOOKUP($B211,'[1]TK KHOILUONG'!$B:$AH,19,0)</f>
        <v>0</v>
      </c>
      <c r="U211" s="8">
        <f>VLOOKUP($B211,'[1]TK KHOILUONG'!$B:$AH,20,0)</f>
        <v>0</v>
      </c>
      <c r="V211" s="36">
        <f>VLOOKUP($B211,'[1]TK KHOILUONG'!$B:$AH,21,0)</f>
        <v>0</v>
      </c>
      <c r="W211" s="8">
        <f>VLOOKUP($B211,'[1]TK KHOILUONG'!$B:$AH,22,0)</f>
        <v>0</v>
      </c>
      <c r="X211" s="8">
        <f>VLOOKUP($B211,'[1]TK KHOILUONG'!$B:$AH,23,0)</f>
        <v>0</v>
      </c>
      <c r="Y211" s="36">
        <f>VLOOKUP($B211,'[1]TK KHOILUONG'!$B:$AH,24,0)</f>
        <v>0</v>
      </c>
      <c r="Z211" s="8">
        <f>VLOOKUP($B211,'[1]TK KHOILUONG'!$B:$AH,25,0)</f>
        <v>0</v>
      </c>
      <c r="AA211" s="8">
        <f>VLOOKUP($B211,'[1]TK KHOILUONG'!$B:$AH,26,0)</f>
        <v>0</v>
      </c>
      <c r="AB211" s="36">
        <f>VLOOKUP($B211,'[1]TK KHOILUONG'!$B:$AH,27,0)</f>
        <v>0</v>
      </c>
      <c r="AC211" s="8">
        <f>VLOOKUP($B211,'[1]TK KHOILUONG'!$B:$AH,28,0)</f>
        <v>0</v>
      </c>
      <c r="AD211" s="8">
        <f>VLOOKUP($B211,'[1]TK KHOILUONG'!$B:$AH,29,0)</f>
        <v>0</v>
      </c>
      <c r="AE211" s="36">
        <f>VLOOKUP($B211,'[1]TK KHOILUONG'!$B:$AH,30,0)</f>
        <v>0</v>
      </c>
      <c r="AF211" s="36">
        <f>VLOOKUP($B211,'[1]TK KHOILUONG'!$B:$AH,31,0)</f>
        <v>2.4</v>
      </c>
      <c r="AG211" s="36">
        <f>VLOOKUP($B211,'[1]TK KHOILUONG'!$B:$AH,32,0)</f>
        <v>0</v>
      </c>
      <c r="AH211" s="64">
        <f t="shared" si="3"/>
        <v>38.700000000000003</v>
      </c>
    </row>
    <row r="212" spans="1:34" hidden="1">
      <c r="A212" s="56">
        <f>IF(D212="","",SUBTOTAL(3,$D$4:$D212))</f>
        <v>29</v>
      </c>
      <c r="B212" s="83" t="s">
        <v>489</v>
      </c>
      <c r="C212" s="84" t="s">
        <v>218</v>
      </c>
      <c r="D212" s="85" t="s">
        <v>226</v>
      </c>
      <c r="E212" s="8">
        <f>VLOOKUP($B212,'[1]TK KHOILUONG'!$B:$AH,4,0)</f>
        <v>0</v>
      </c>
      <c r="F212" s="8">
        <f>VLOOKUP($B212,'[1]TK KHOILUONG'!$B:$AH,5,0)</f>
        <v>4</v>
      </c>
      <c r="G212" s="8">
        <f>VLOOKUP($B212,'[1]TK KHOILUONG'!$B:$AH,6,0)</f>
        <v>0</v>
      </c>
      <c r="H212" s="8">
        <f>VLOOKUP($B212,'[1]TK KHOILUONG'!$B:$AH,7,0)</f>
        <v>0</v>
      </c>
      <c r="I212" s="36">
        <f>VLOOKUP($B212,'[1]TK KHOILUONG'!$B:$AH,8,0)</f>
        <v>8</v>
      </c>
      <c r="J212" s="8">
        <f>VLOOKUP($B212,'[1]TK KHOILUONG'!$B:$AH,9,0)</f>
        <v>1.2</v>
      </c>
      <c r="K212" s="8">
        <f>VLOOKUP($B212,'[1]TK KHOILUONG'!$B:$AH,10,0)</f>
        <v>29.999999999999989</v>
      </c>
      <c r="L212" s="8">
        <f>VLOOKUP($B212,'[1]TK KHOILUONG'!$B:$AH,11,0)</f>
        <v>0</v>
      </c>
      <c r="M212" s="8">
        <f>VLOOKUP($B212,'[1]TK KHOILUONG'!$B:$AH,12,0)</f>
        <v>0</v>
      </c>
      <c r="N212" s="36">
        <f>VLOOKUP($B212,'[1]TK KHOILUONG'!$B:$AH,13,0)</f>
        <v>31.199999999999989</v>
      </c>
      <c r="O212" s="8">
        <f>VLOOKUP($B212,'[1]TK KHOILUONG'!$B:$AH,14,0)</f>
        <v>0</v>
      </c>
      <c r="P212" s="8">
        <f>VLOOKUP($B212,'[1]TK KHOILUONG'!$B:$AH,15,0)</f>
        <v>0</v>
      </c>
      <c r="Q212" s="8">
        <f>VLOOKUP($B212,'[1]TK KHOILUONG'!$B:$AH,16,0)</f>
        <v>0</v>
      </c>
      <c r="R212" s="36">
        <f>VLOOKUP($B212,'[1]TK KHOILUONG'!$B:$AH,17,0)</f>
        <v>0</v>
      </c>
      <c r="S212" s="8">
        <f>VLOOKUP($B212,'[1]TK KHOILUONG'!$B:$AH,18,0)</f>
        <v>0</v>
      </c>
      <c r="T212" s="8">
        <f>VLOOKUP($B212,'[1]TK KHOILUONG'!$B:$AH,19,0)</f>
        <v>0</v>
      </c>
      <c r="U212" s="8">
        <f>VLOOKUP($B212,'[1]TK KHOILUONG'!$B:$AH,20,0)</f>
        <v>0</v>
      </c>
      <c r="V212" s="36">
        <f>VLOOKUP($B212,'[1]TK KHOILUONG'!$B:$AH,21,0)</f>
        <v>0</v>
      </c>
      <c r="W212" s="8">
        <f>VLOOKUP($B212,'[1]TK KHOILUONG'!$B:$AH,22,0)</f>
        <v>0</v>
      </c>
      <c r="X212" s="8">
        <f>VLOOKUP($B212,'[1]TK KHOILUONG'!$B:$AH,23,0)</f>
        <v>0</v>
      </c>
      <c r="Y212" s="36">
        <f>VLOOKUP($B212,'[1]TK KHOILUONG'!$B:$AH,24,0)</f>
        <v>0</v>
      </c>
      <c r="Z212" s="8">
        <f>VLOOKUP($B212,'[1]TK KHOILUONG'!$B:$AH,25,0)</f>
        <v>0</v>
      </c>
      <c r="AA212" s="8">
        <f>VLOOKUP($B212,'[1]TK KHOILUONG'!$B:$AH,26,0)</f>
        <v>0</v>
      </c>
      <c r="AB212" s="36">
        <f>VLOOKUP($B212,'[1]TK KHOILUONG'!$B:$AH,27,0)</f>
        <v>0</v>
      </c>
      <c r="AC212" s="8">
        <f>VLOOKUP($B212,'[1]TK KHOILUONG'!$B:$AH,28,0)</f>
        <v>0</v>
      </c>
      <c r="AD212" s="8">
        <f>VLOOKUP($B212,'[1]TK KHOILUONG'!$B:$AH,29,0)</f>
        <v>0</v>
      </c>
      <c r="AE212" s="36">
        <f>VLOOKUP($B212,'[1]TK KHOILUONG'!$B:$AH,30,0)</f>
        <v>0</v>
      </c>
      <c r="AF212" s="36">
        <f>VLOOKUP($B212,'[1]TK KHOILUONG'!$B:$AH,31,0)</f>
        <v>1.2</v>
      </c>
      <c r="AG212" s="36">
        <f>VLOOKUP($B212,'[1]TK KHOILUONG'!$B:$AH,32,0)</f>
        <v>0</v>
      </c>
      <c r="AH212" s="64">
        <f t="shared" si="3"/>
        <v>40.4</v>
      </c>
    </row>
    <row r="213" spans="1:34" hidden="1">
      <c r="A213" s="56">
        <f>IF(D213="","",SUBTOTAL(3,$D$4:$D213))</f>
        <v>29</v>
      </c>
      <c r="B213" s="83" t="s">
        <v>490</v>
      </c>
      <c r="C213" s="84" t="s">
        <v>218</v>
      </c>
      <c r="D213" s="85" t="s">
        <v>227</v>
      </c>
      <c r="E213" s="8">
        <f>VLOOKUP($B213,'[1]TK KHOILUONG'!$B:$AH,4,0)</f>
        <v>0</v>
      </c>
      <c r="F213" s="8">
        <f>VLOOKUP($B213,'[1]TK KHOILUONG'!$B:$AH,5,0)</f>
        <v>3</v>
      </c>
      <c r="G213" s="8">
        <f>VLOOKUP($B213,'[1]TK KHOILUONG'!$B:$AH,6,0)</f>
        <v>0</v>
      </c>
      <c r="H213" s="8">
        <f>VLOOKUP($B213,'[1]TK KHOILUONG'!$B:$AH,7,0)</f>
        <v>0</v>
      </c>
      <c r="I213" s="36">
        <f>VLOOKUP($B213,'[1]TK KHOILUONG'!$B:$AH,8,0)</f>
        <v>6</v>
      </c>
      <c r="J213" s="8">
        <f>VLOOKUP($B213,'[1]TK KHOILUONG'!$B:$AH,9,0)</f>
        <v>1.2</v>
      </c>
      <c r="K213" s="8">
        <f>VLOOKUP($B213,'[1]TK KHOILUONG'!$B:$AH,10,0)</f>
        <v>29.199999999999992</v>
      </c>
      <c r="L213" s="8">
        <f>VLOOKUP($B213,'[1]TK KHOILUONG'!$B:$AH,11,0)</f>
        <v>0</v>
      </c>
      <c r="M213" s="8">
        <f>VLOOKUP($B213,'[1]TK KHOILUONG'!$B:$AH,12,0)</f>
        <v>0</v>
      </c>
      <c r="N213" s="36">
        <f>VLOOKUP($B213,'[1]TK KHOILUONG'!$B:$AH,13,0)</f>
        <v>30.399999999999991</v>
      </c>
      <c r="O213" s="8">
        <f>VLOOKUP($B213,'[1]TK KHOILUONG'!$B:$AH,14,0)</f>
        <v>0</v>
      </c>
      <c r="P213" s="8">
        <f>VLOOKUP($B213,'[1]TK KHOILUONG'!$B:$AH,15,0)</f>
        <v>0</v>
      </c>
      <c r="Q213" s="8">
        <f>VLOOKUP($B213,'[1]TK KHOILUONG'!$B:$AH,16,0)</f>
        <v>0</v>
      </c>
      <c r="R213" s="36">
        <f>VLOOKUP($B213,'[1]TK KHOILUONG'!$B:$AH,17,0)</f>
        <v>0</v>
      </c>
      <c r="S213" s="8">
        <f>VLOOKUP($B213,'[1]TK KHOILUONG'!$B:$AH,18,0)</f>
        <v>0</v>
      </c>
      <c r="T213" s="8">
        <f>VLOOKUP($B213,'[1]TK KHOILUONG'!$B:$AH,19,0)</f>
        <v>0</v>
      </c>
      <c r="U213" s="8">
        <f>VLOOKUP($B213,'[1]TK KHOILUONG'!$B:$AH,20,0)</f>
        <v>0</v>
      </c>
      <c r="V213" s="36">
        <f>VLOOKUP($B213,'[1]TK KHOILUONG'!$B:$AH,21,0)</f>
        <v>0</v>
      </c>
      <c r="W213" s="8">
        <f>VLOOKUP($B213,'[1]TK KHOILUONG'!$B:$AH,22,0)</f>
        <v>0</v>
      </c>
      <c r="X213" s="8">
        <f>VLOOKUP($B213,'[1]TK KHOILUONG'!$B:$AH,23,0)</f>
        <v>0</v>
      </c>
      <c r="Y213" s="36">
        <f>VLOOKUP($B213,'[1]TK KHOILUONG'!$B:$AH,24,0)</f>
        <v>0</v>
      </c>
      <c r="Z213" s="8">
        <f>VLOOKUP($B213,'[1]TK KHOILUONG'!$B:$AH,25,0)</f>
        <v>0</v>
      </c>
      <c r="AA213" s="8">
        <f>VLOOKUP($B213,'[1]TK KHOILUONG'!$B:$AH,26,0)</f>
        <v>0</v>
      </c>
      <c r="AB213" s="36">
        <f>VLOOKUP($B213,'[1]TK KHOILUONG'!$B:$AH,27,0)</f>
        <v>0</v>
      </c>
      <c r="AC213" s="8">
        <f>VLOOKUP($B213,'[1]TK KHOILUONG'!$B:$AH,28,0)</f>
        <v>0</v>
      </c>
      <c r="AD213" s="8">
        <f>VLOOKUP($B213,'[1]TK KHOILUONG'!$B:$AH,29,0)</f>
        <v>0</v>
      </c>
      <c r="AE213" s="36">
        <f>VLOOKUP($B213,'[1]TK KHOILUONG'!$B:$AH,30,0)</f>
        <v>0</v>
      </c>
      <c r="AF213" s="36">
        <f>VLOOKUP($B213,'[1]TK KHOILUONG'!$B:$AH,31,0)</f>
        <v>0</v>
      </c>
      <c r="AG213" s="36">
        <f>VLOOKUP($B213,'[1]TK KHOILUONG'!$B:$AH,32,0)</f>
        <v>0</v>
      </c>
      <c r="AH213" s="64">
        <f t="shared" si="3"/>
        <v>36.4</v>
      </c>
    </row>
    <row r="214" spans="1:34" hidden="1">
      <c r="A214" s="56">
        <f>IF(D214="","",SUBTOTAL(3,$D$4:$D214))</f>
        <v>29</v>
      </c>
      <c r="B214" s="83" t="s">
        <v>491</v>
      </c>
      <c r="C214" s="84" t="s">
        <v>218</v>
      </c>
      <c r="D214" s="85" t="s">
        <v>228</v>
      </c>
      <c r="E214" s="8">
        <f>VLOOKUP($B214,'[1]TK KHOILUONG'!$B:$AH,4,0)</f>
        <v>0</v>
      </c>
      <c r="F214" s="8">
        <f>VLOOKUP($B214,'[1]TK KHOILUONG'!$B:$AH,5,0)</f>
        <v>4</v>
      </c>
      <c r="G214" s="8">
        <f>VLOOKUP($B214,'[1]TK KHOILUONG'!$B:$AH,6,0)</f>
        <v>0</v>
      </c>
      <c r="H214" s="8">
        <f>VLOOKUP($B214,'[1]TK KHOILUONG'!$B:$AH,7,0)</f>
        <v>0</v>
      </c>
      <c r="I214" s="36">
        <f>VLOOKUP($B214,'[1]TK KHOILUONG'!$B:$AH,8,0)</f>
        <v>8</v>
      </c>
      <c r="J214" s="8">
        <f>VLOOKUP($B214,'[1]TK KHOILUONG'!$B:$AH,9,0)</f>
        <v>9.6</v>
      </c>
      <c r="K214" s="8">
        <f>VLOOKUP($B214,'[1]TK KHOILUONG'!$B:$AH,10,0)</f>
        <v>7.2</v>
      </c>
      <c r="L214" s="8">
        <f>VLOOKUP($B214,'[1]TK KHOILUONG'!$B:$AH,11,0)</f>
        <v>0</v>
      </c>
      <c r="M214" s="8">
        <f>VLOOKUP($B214,'[1]TK KHOILUONG'!$B:$AH,12,0)</f>
        <v>0</v>
      </c>
      <c r="N214" s="36">
        <f>VLOOKUP($B214,'[1]TK KHOILUONG'!$B:$AH,13,0)</f>
        <v>16.8</v>
      </c>
      <c r="O214" s="8">
        <f>VLOOKUP($B214,'[1]TK KHOILUONG'!$B:$AH,14,0)</f>
        <v>0</v>
      </c>
      <c r="P214" s="8">
        <f>VLOOKUP($B214,'[1]TK KHOILUONG'!$B:$AH,15,0)</f>
        <v>0</v>
      </c>
      <c r="Q214" s="8">
        <f>VLOOKUP($B214,'[1]TK KHOILUONG'!$B:$AH,16,0)</f>
        <v>0</v>
      </c>
      <c r="R214" s="36">
        <f>VLOOKUP($B214,'[1]TK KHOILUONG'!$B:$AH,17,0)</f>
        <v>0</v>
      </c>
      <c r="S214" s="8">
        <f>VLOOKUP($B214,'[1]TK KHOILUONG'!$B:$AH,18,0)</f>
        <v>0</v>
      </c>
      <c r="T214" s="8">
        <f>VLOOKUP($B214,'[1]TK KHOILUONG'!$B:$AH,19,0)</f>
        <v>0</v>
      </c>
      <c r="U214" s="8">
        <f>VLOOKUP($B214,'[1]TK KHOILUONG'!$B:$AH,20,0)</f>
        <v>0</v>
      </c>
      <c r="V214" s="36">
        <f>VLOOKUP($B214,'[1]TK KHOILUONG'!$B:$AH,21,0)</f>
        <v>0</v>
      </c>
      <c r="W214" s="8">
        <f>VLOOKUP($B214,'[1]TK KHOILUONG'!$B:$AH,22,0)</f>
        <v>0</v>
      </c>
      <c r="X214" s="8">
        <f>VLOOKUP($B214,'[1]TK KHOILUONG'!$B:$AH,23,0)</f>
        <v>0</v>
      </c>
      <c r="Y214" s="36">
        <f>VLOOKUP($B214,'[1]TK KHOILUONG'!$B:$AH,24,0)</f>
        <v>0</v>
      </c>
      <c r="Z214" s="8">
        <f>VLOOKUP($B214,'[1]TK KHOILUONG'!$B:$AH,25,0)</f>
        <v>0</v>
      </c>
      <c r="AA214" s="8">
        <f>VLOOKUP($B214,'[1]TK KHOILUONG'!$B:$AH,26,0)</f>
        <v>0</v>
      </c>
      <c r="AB214" s="36">
        <f>VLOOKUP($B214,'[1]TK KHOILUONG'!$B:$AH,27,0)</f>
        <v>0</v>
      </c>
      <c r="AC214" s="8">
        <f>VLOOKUP($B214,'[1]TK KHOILUONG'!$B:$AH,28,0)</f>
        <v>0</v>
      </c>
      <c r="AD214" s="8">
        <f>VLOOKUP($B214,'[1]TK KHOILUONG'!$B:$AH,29,0)</f>
        <v>0</v>
      </c>
      <c r="AE214" s="36">
        <f>VLOOKUP($B214,'[1]TK KHOILUONG'!$B:$AH,30,0)</f>
        <v>0</v>
      </c>
      <c r="AF214" s="36">
        <f>VLOOKUP($B214,'[1]TK KHOILUONG'!$B:$AH,31,0)</f>
        <v>1.2</v>
      </c>
      <c r="AG214" s="36">
        <f>VLOOKUP($B214,'[1]TK KHOILUONG'!$B:$AH,32,0)</f>
        <v>8.4</v>
      </c>
      <c r="AH214" s="64">
        <f t="shared" si="3"/>
        <v>34.4</v>
      </c>
    </row>
    <row r="215" spans="1:34" hidden="1">
      <c r="A215" s="56">
        <f>IF(D215="","",SUBTOTAL(3,$D$4:$D215))</f>
        <v>29</v>
      </c>
      <c r="B215" s="83" t="s">
        <v>492</v>
      </c>
      <c r="C215" s="84" t="s">
        <v>218</v>
      </c>
      <c r="D215" s="85" t="s">
        <v>229</v>
      </c>
      <c r="E215" s="8">
        <f>VLOOKUP($B215,'[1]TK KHOILUONG'!$B:$AH,4,0)</f>
        <v>2</v>
      </c>
      <c r="F215" s="8">
        <f>VLOOKUP($B215,'[1]TK KHOILUONG'!$B:$AH,5,0)</f>
        <v>1</v>
      </c>
      <c r="G215" s="8">
        <f>VLOOKUP($B215,'[1]TK KHOILUONG'!$B:$AH,6,0)</f>
        <v>0</v>
      </c>
      <c r="H215" s="8">
        <f>VLOOKUP($B215,'[1]TK KHOILUONG'!$B:$AH,7,0)</f>
        <v>0</v>
      </c>
      <c r="I215" s="36">
        <f>VLOOKUP($B215,'[1]TK KHOILUONG'!$B:$AH,8,0)</f>
        <v>4</v>
      </c>
      <c r="J215" s="8">
        <f>VLOOKUP($B215,'[1]TK KHOILUONG'!$B:$AH,9,0)</f>
        <v>0</v>
      </c>
      <c r="K215" s="8">
        <f>VLOOKUP($B215,'[1]TK KHOILUONG'!$B:$AH,10,0)</f>
        <v>22.399999999999995</v>
      </c>
      <c r="L215" s="8">
        <f>VLOOKUP($B215,'[1]TK KHOILUONG'!$B:$AH,11,0)</f>
        <v>0</v>
      </c>
      <c r="M215" s="8">
        <f>VLOOKUP($B215,'[1]TK KHOILUONG'!$B:$AH,12,0)</f>
        <v>0</v>
      </c>
      <c r="N215" s="36">
        <f>VLOOKUP($B215,'[1]TK KHOILUONG'!$B:$AH,13,0)</f>
        <v>22.399999999999995</v>
      </c>
      <c r="O215" s="8">
        <f>VLOOKUP($B215,'[1]TK KHOILUONG'!$B:$AH,14,0)</f>
        <v>13</v>
      </c>
      <c r="P215" s="8">
        <f>VLOOKUP($B215,'[1]TK KHOILUONG'!$B:$AH,15,0)</f>
        <v>0</v>
      </c>
      <c r="Q215" s="8">
        <f>VLOOKUP($B215,'[1]TK KHOILUONG'!$B:$AH,16,0)</f>
        <v>13</v>
      </c>
      <c r="R215" s="36">
        <f>VLOOKUP($B215,'[1]TK KHOILUONG'!$B:$AH,17,0)</f>
        <v>0</v>
      </c>
      <c r="S215" s="8">
        <f>VLOOKUP($B215,'[1]TK KHOILUONG'!$B:$AH,18,0)</f>
        <v>0</v>
      </c>
      <c r="T215" s="8">
        <f>VLOOKUP($B215,'[1]TK KHOILUONG'!$B:$AH,19,0)</f>
        <v>0</v>
      </c>
      <c r="U215" s="8">
        <f>VLOOKUP($B215,'[1]TK KHOILUONG'!$B:$AH,20,0)</f>
        <v>0</v>
      </c>
      <c r="V215" s="36">
        <f>VLOOKUP($B215,'[1]TK KHOILUONG'!$B:$AH,21,0)</f>
        <v>0</v>
      </c>
      <c r="W215" s="8">
        <f>VLOOKUP($B215,'[1]TK KHOILUONG'!$B:$AH,22,0)</f>
        <v>0</v>
      </c>
      <c r="X215" s="8">
        <f>VLOOKUP($B215,'[1]TK KHOILUONG'!$B:$AH,23,0)</f>
        <v>0</v>
      </c>
      <c r="Y215" s="36">
        <f>VLOOKUP($B215,'[1]TK KHOILUONG'!$B:$AH,24,0)</f>
        <v>0</v>
      </c>
      <c r="Z215" s="8">
        <f>VLOOKUP($B215,'[1]TK KHOILUONG'!$B:$AH,25,0)</f>
        <v>0</v>
      </c>
      <c r="AA215" s="8">
        <f>VLOOKUP($B215,'[1]TK KHOILUONG'!$B:$AH,26,0)</f>
        <v>0</v>
      </c>
      <c r="AB215" s="36">
        <f>VLOOKUP($B215,'[1]TK KHOILUONG'!$B:$AH,27,0)</f>
        <v>0</v>
      </c>
      <c r="AC215" s="8">
        <f>VLOOKUP($B215,'[1]TK KHOILUONG'!$B:$AH,28,0)</f>
        <v>0</v>
      </c>
      <c r="AD215" s="8">
        <f>VLOOKUP($B215,'[1]TK KHOILUONG'!$B:$AH,29,0)</f>
        <v>0</v>
      </c>
      <c r="AE215" s="36">
        <f>VLOOKUP($B215,'[1]TK KHOILUONG'!$B:$AH,30,0)</f>
        <v>0</v>
      </c>
      <c r="AF215" s="36">
        <f>VLOOKUP($B215,'[1]TK KHOILUONG'!$B:$AH,31,0)</f>
        <v>2.4</v>
      </c>
      <c r="AG215" s="36">
        <f>VLOOKUP($B215,'[1]TK KHOILUONG'!$B:$AH,32,0)</f>
        <v>0</v>
      </c>
      <c r="AH215" s="64">
        <f t="shared" si="3"/>
        <v>28.8</v>
      </c>
    </row>
    <row r="216" spans="1:34" hidden="1">
      <c r="A216" s="56">
        <f>IF(D216="","",SUBTOTAL(3,$D$4:$D216))</f>
        <v>29</v>
      </c>
      <c r="B216" s="83" t="s">
        <v>505</v>
      </c>
      <c r="C216" s="84" t="s">
        <v>231</v>
      </c>
      <c r="D216" s="85" t="s">
        <v>242</v>
      </c>
      <c r="E216" s="8">
        <f>VLOOKUP($B216,'[1]TK KHOILUONG'!$B:$AH,4,0)</f>
        <v>0</v>
      </c>
      <c r="F216" s="8">
        <f>VLOOKUP($B216,'[1]TK KHOILUONG'!$B:$AH,5,0)</f>
        <v>0</v>
      </c>
      <c r="G216" s="8">
        <f>VLOOKUP($B216,'[1]TK KHOILUONG'!$B:$AH,6,0)</f>
        <v>0</v>
      </c>
      <c r="H216" s="8">
        <f>VLOOKUP($B216,'[1]TK KHOILUONG'!$B:$AH,7,0)</f>
        <v>0</v>
      </c>
      <c r="I216" s="36">
        <f>VLOOKUP($B216,'[1]TK KHOILUONG'!$B:$AH,8,0)</f>
        <v>0</v>
      </c>
      <c r="J216" s="8">
        <f>VLOOKUP($B216,'[1]TK KHOILUONG'!$B:$AH,9,0)</f>
        <v>9.6</v>
      </c>
      <c r="K216" s="8">
        <f>VLOOKUP($B216,'[1]TK KHOILUONG'!$B:$AH,10,0)</f>
        <v>9.6</v>
      </c>
      <c r="L216" s="8">
        <f>VLOOKUP($B216,'[1]TK KHOILUONG'!$B:$AH,11,0)</f>
        <v>0</v>
      </c>
      <c r="M216" s="8">
        <f>VLOOKUP($B216,'[1]TK KHOILUONG'!$B:$AH,12,0)</f>
        <v>0</v>
      </c>
      <c r="N216" s="36">
        <f>VLOOKUP($B216,'[1]TK KHOILUONG'!$B:$AH,13,0)</f>
        <v>19.2</v>
      </c>
      <c r="O216" s="8">
        <f>VLOOKUP($B216,'[1]TK KHOILUONG'!$B:$AH,14,0)</f>
        <v>38</v>
      </c>
      <c r="P216" s="8">
        <f>VLOOKUP($B216,'[1]TK KHOILUONG'!$B:$AH,15,0)</f>
        <v>37</v>
      </c>
      <c r="Q216" s="8">
        <f>VLOOKUP($B216,'[1]TK KHOILUONG'!$B:$AH,16,0)</f>
        <v>41</v>
      </c>
      <c r="R216" s="36">
        <f>VLOOKUP($B216,'[1]TK KHOILUONG'!$B:$AH,17,0)</f>
        <v>1.7</v>
      </c>
      <c r="S216" s="8">
        <f>VLOOKUP($B216,'[1]TK KHOILUONG'!$B:$AH,18,0)</f>
        <v>0</v>
      </c>
      <c r="T216" s="8">
        <f>VLOOKUP($B216,'[1]TK KHOILUONG'!$B:$AH,19,0)</f>
        <v>0</v>
      </c>
      <c r="U216" s="8">
        <f>VLOOKUP($B216,'[1]TK KHOILUONG'!$B:$AH,20,0)</f>
        <v>0</v>
      </c>
      <c r="V216" s="36">
        <f>VLOOKUP($B216,'[1]TK KHOILUONG'!$B:$AH,21,0)</f>
        <v>0</v>
      </c>
      <c r="W216" s="8">
        <f>VLOOKUP($B216,'[1]TK KHOILUONG'!$B:$AH,22,0)</f>
        <v>0</v>
      </c>
      <c r="X216" s="8">
        <f>VLOOKUP($B216,'[1]TK KHOILUONG'!$B:$AH,23,0)</f>
        <v>0</v>
      </c>
      <c r="Y216" s="36">
        <f>VLOOKUP($B216,'[1]TK KHOILUONG'!$B:$AH,24,0)</f>
        <v>0</v>
      </c>
      <c r="Z216" s="8">
        <f>VLOOKUP($B216,'[1]TK KHOILUONG'!$B:$AH,25,0)</f>
        <v>0</v>
      </c>
      <c r="AA216" s="8">
        <f>VLOOKUP($B216,'[1]TK KHOILUONG'!$B:$AH,26,0)</f>
        <v>0</v>
      </c>
      <c r="AB216" s="36">
        <f>VLOOKUP($B216,'[1]TK KHOILUONG'!$B:$AH,27,0)</f>
        <v>0</v>
      </c>
      <c r="AC216" s="8">
        <f>VLOOKUP($B216,'[1]TK KHOILUONG'!$B:$AH,28,0)</f>
        <v>0</v>
      </c>
      <c r="AD216" s="8">
        <f>VLOOKUP($B216,'[1]TK KHOILUONG'!$B:$AH,29,0)</f>
        <v>0</v>
      </c>
      <c r="AE216" s="36">
        <f>VLOOKUP($B216,'[1]TK KHOILUONG'!$B:$AH,30,0)</f>
        <v>0</v>
      </c>
      <c r="AF216" s="36">
        <f>VLOOKUP($B216,'[1]TK KHOILUONG'!$B:$AH,31,0)</f>
        <v>0</v>
      </c>
      <c r="AG216" s="36">
        <f>VLOOKUP($B216,'[1]TK KHOILUONG'!$B:$AH,32,0)</f>
        <v>0</v>
      </c>
      <c r="AH216" s="64">
        <f t="shared" si="3"/>
        <v>20.9</v>
      </c>
    </row>
    <row r="217" spans="1:34" hidden="1">
      <c r="A217" s="56">
        <f>IF(D217="","",SUBTOTAL(3,$D$4:$D217))</f>
        <v>29</v>
      </c>
      <c r="B217" s="83" t="s">
        <v>509</v>
      </c>
      <c r="C217" s="84" t="s">
        <v>231</v>
      </c>
      <c r="D217" s="85" t="s">
        <v>246</v>
      </c>
      <c r="E217" s="8">
        <f>VLOOKUP($B217,'[1]TK KHOILUONG'!$B:$AH,4,0)</f>
        <v>0</v>
      </c>
      <c r="F217" s="8">
        <f>VLOOKUP($B217,'[1]TK KHOILUONG'!$B:$AH,5,0)</f>
        <v>0</v>
      </c>
      <c r="G217" s="8">
        <f>VLOOKUP($B217,'[1]TK KHOILUONG'!$B:$AH,6,0)</f>
        <v>0</v>
      </c>
      <c r="H217" s="8">
        <f>VLOOKUP($B217,'[1]TK KHOILUONG'!$B:$AH,7,0)</f>
        <v>0</v>
      </c>
      <c r="I217" s="36">
        <f>VLOOKUP($B217,'[1]TK KHOILUONG'!$B:$AH,8,0)</f>
        <v>0</v>
      </c>
      <c r="J217" s="8">
        <f>VLOOKUP($B217,'[1]TK KHOILUONG'!$B:$AH,9,0)</f>
        <v>21.599999999999994</v>
      </c>
      <c r="K217" s="8">
        <f>VLOOKUP($B217,'[1]TK KHOILUONG'!$B:$AH,10,0)</f>
        <v>2.4</v>
      </c>
      <c r="L217" s="8">
        <f>VLOOKUP($B217,'[1]TK KHOILUONG'!$B:$AH,11,0)</f>
        <v>0</v>
      </c>
      <c r="M217" s="8">
        <f>VLOOKUP($B217,'[1]TK KHOILUONG'!$B:$AH,12,0)</f>
        <v>0</v>
      </c>
      <c r="N217" s="36">
        <f>VLOOKUP($B217,'[1]TK KHOILUONG'!$B:$AH,13,0)</f>
        <v>23.999999999999993</v>
      </c>
      <c r="O217" s="8">
        <f>VLOOKUP($B217,'[1]TK KHOILUONG'!$B:$AH,14,0)</f>
        <v>430</v>
      </c>
      <c r="P217" s="8">
        <f>VLOOKUP($B217,'[1]TK KHOILUONG'!$B:$AH,15,0)</f>
        <v>369</v>
      </c>
      <c r="Q217" s="8">
        <f>VLOOKUP($B217,'[1]TK KHOILUONG'!$B:$AH,16,0)</f>
        <v>276</v>
      </c>
      <c r="R217" s="36">
        <f>VLOOKUP($B217,'[1]TK KHOILUONG'!$B:$AH,17,0)</f>
        <v>26.15</v>
      </c>
      <c r="S217" s="8">
        <f>VLOOKUP($B217,'[1]TK KHOILUONG'!$B:$AH,18,0)</f>
        <v>0</v>
      </c>
      <c r="T217" s="8">
        <f>VLOOKUP($B217,'[1]TK KHOILUONG'!$B:$AH,19,0)</f>
        <v>0</v>
      </c>
      <c r="U217" s="8">
        <f>VLOOKUP($B217,'[1]TK KHOILUONG'!$B:$AH,20,0)</f>
        <v>0</v>
      </c>
      <c r="V217" s="36">
        <f>VLOOKUP($B217,'[1]TK KHOILUONG'!$B:$AH,21,0)</f>
        <v>0</v>
      </c>
      <c r="W217" s="8">
        <f>VLOOKUP($B217,'[1]TK KHOILUONG'!$B:$AH,22,0)</f>
        <v>0</v>
      </c>
      <c r="X217" s="8">
        <f>VLOOKUP($B217,'[1]TK KHOILUONG'!$B:$AH,23,0)</f>
        <v>0</v>
      </c>
      <c r="Y217" s="36">
        <f>VLOOKUP($B217,'[1]TK KHOILUONG'!$B:$AH,24,0)</f>
        <v>0</v>
      </c>
      <c r="Z217" s="8">
        <f>VLOOKUP($B217,'[1]TK KHOILUONG'!$B:$AH,25,0)</f>
        <v>0</v>
      </c>
      <c r="AA217" s="8">
        <f>VLOOKUP($B217,'[1]TK KHOILUONG'!$B:$AH,26,0)</f>
        <v>0</v>
      </c>
      <c r="AB217" s="36">
        <f>VLOOKUP($B217,'[1]TK KHOILUONG'!$B:$AH,27,0)</f>
        <v>0</v>
      </c>
      <c r="AC217" s="8">
        <f>VLOOKUP($B217,'[1]TK KHOILUONG'!$B:$AH,28,0)</f>
        <v>0</v>
      </c>
      <c r="AD217" s="8">
        <f>VLOOKUP($B217,'[1]TK KHOILUONG'!$B:$AH,29,0)</f>
        <v>0</v>
      </c>
      <c r="AE217" s="36">
        <f>VLOOKUP($B217,'[1]TK KHOILUONG'!$B:$AH,30,0)</f>
        <v>0</v>
      </c>
      <c r="AF217" s="36">
        <f>VLOOKUP($B217,'[1]TK KHOILUONG'!$B:$AH,31,0)</f>
        <v>2.4</v>
      </c>
      <c r="AG217" s="36">
        <f>VLOOKUP($B217,'[1]TK KHOILUONG'!$B:$AH,32,0)</f>
        <v>0</v>
      </c>
      <c r="AH217" s="64">
        <f t="shared" si="3"/>
        <v>52.55</v>
      </c>
    </row>
    <row r="218" spans="1:34" hidden="1">
      <c r="A218" s="56">
        <f>IF(D218="","",SUBTOTAL(3,$D$4:$D218))</f>
        <v>29</v>
      </c>
      <c r="B218" s="83" t="s">
        <v>508</v>
      </c>
      <c r="C218" s="84" t="s">
        <v>231</v>
      </c>
      <c r="D218" s="85" t="s">
        <v>243</v>
      </c>
      <c r="E218" s="8">
        <f>VLOOKUP($B218,'[1]TK KHOILUONG'!$B:$AH,4,0)</f>
        <v>6</v>
      </c>
      <c r="F218" s="8">
        <f>VLOOKUP($B218,'[1]TK KHOILUONG'!$B:$AH,5,0)</f>
        <v>0</v>
      </c>
      <c r="G218" s="8">
        <f>VLOOKUP($B218,'[1]TK KHOILUONG'!$B:$AH,6,0)</f>
        <v>0</v>
      </c>
      <c r="H218" s="8">
        <f>VLOOKUP($B218,'[1]TK KHOILUONG'!$B:$AH,7,0)</f>
        <v>0</v>
      </c>
      <c r="I218" s="36">
        <f>VLOOKUP($B218,'[1]TK KHOILUONG'!$B:$AH,8,0)</f>
        <v>6</v>
      </c>
      <c r="J218" s="8">
        <f>VLOOKUP($B218,'[1]TK KHOILUONG'!$B:$AH,9,0)</f>
        <v>4.8</v>
      </c>
      <c r="K218" s="8">
        <f>VLOOKUP($B218,'[1]TK KHOILUONG'!$B:$AH,10,0)</f>
        <v>1.2</v>
      </c>
      <c r="L218" s="8">
        <f>VLOOKUP($B218,'[1]TK KHOILUONG'!$B:$AH,11,0)</f>
        <v>0</v>
      </c>
      <c r="M218" s="8">
        <f>VLOOKUP($B218,'[1]TK KHOILUONG'!$B:$AH,12,0)</f>
        <v>0</v>
      </c>
      <c r="N218" s="36">
        <f>VLOOKUP($B218,'[1]TK KHOILUONG'!$B:$AH,13,0)</f>
        <v>6</v>
      </c>
      <c r="O218" s="8">
        <f>VLOOKUP($B218,'[1]TK KHOILUONG'!$B:$AH,14,0)</f>
        <v>199</v>
      </c>
      <c r="P218" s="8">
        <f>VLOOKUP($B218,'[1]TK KHOILUONG'!$B:$AH,15,0)</f>
        <v>39</v>
      </c>
      <c r="Q218" s="8">
        <f>VLOOKUP($B218,'[1]TK KHOILUONG'!$B:$AH,16,0)</f>
        <v>0</v>
      </c>
      <c r="R218" s="36">
        <f>VLOOKUP($B218,'[1]TK KHOILUONG'!$B:$AH,17,0)</f>
        <v>11.9</v>
      </c>
      <c r="S218" s="8">
        <f>VLOOKUP($B218,'[1]TK KHOILUONG'!$B:$AH,18,0)</f>
        <v>0</v>
      </c>
      <c r="T218" s="8">
        <f>VLOOKUP($B218,'[1]TK KHOILUONG'!$B:$AH,19,0)</f>
        <v>0</v>
      </c>
      <c r="U218" s="8">
        <f>VLOOKUP($B218,'[1]TK KHOILUONG'!$B:$AH,20,0)</f>
        <v>0</v>
      </c>
      <c r="V218" s="36">
        <f>VLOOKUP($B218,'[1]TK KHOILUONG'!$B:$AH,21,0)</f>
        <v>0</v>
      </c>
      <c r="W218" s="8">
        <f>VLOOKUP($B218,'[1]TK KHOILUONG'!$B:$AH,22,0)</f>
        <v>0</v>
      </c>
      <c r="X218" s="8">
        <f>VLOOKUP($B218,'[1]TK KHOILUONG'!$B:$AH,23,0)</f>
        <v>0</v>
      </c>
      <c r="Y218" s="36">
        <f>VLOOKUP($B218,'[1]TK KHOILUONG'!$B:$AH,24,0)</f>
        <v>0</v>
      </c>
      <c r="Z218" s="8">
        <f>VLOOKUP($B218,'[1]TK KHOILUONG'!$B:$AH,25,0)</f>
        <v>0</v>
      </c>
      <c r="AA218" s="8">
        <f>VLOOKUP($B218,'[1]TK KHOILUONG'!$B:$AH,26,0)</f>
        <v>0</v>
      </c>
      <c r="AB218" s="36">
        <f>VLOOKUP($B218,'[1]TK KHOILUONG'!$B:$AH,27,0)</f>
        <v>0</v>
      </c>
      <c r="AC218" s="8">
        <f>VLOOKUP($B218,'[1]TK KHOILUONG'!$B:$AH,28,0)</f>
        <v>0</v>
      </c>
      <c r="AD218" s="8">
        <f>VLOOKUP($B218,'[1]TK KHOILUONG'!$B:$AH,29,0)</f>
        <v>0</v>
      </c>
      <c r="AE218" s="36">
        <f>VLOOKUP($B218,'[1]TK KHOILUONG'!$B:$AH,30,0)</f>
        <v>0</v>
      </c>
      <c r="AF218" s="36">
        <f>VLOOKUP($B218,'[1]TK KHOILUONG'!$B:$AH,31,0)</f>
        <v>0</v>
      </c>
      <c r="AG218" s="36">
        <f>VLOOKUP($B218,'[1]TK KHOILUONG'!$B:$AH,32,0)</f>
        <v>20.399999999999999</v>
      </c>
      <c r="AH218" s="64">
        <f t="shared" si="3"/>
        <v>44.3</v>
      </c>
    </row>
    <row r="219" spans="1:34" hidden="1">
      <c r="A219" s="56">
        <f>IF(D219="","",SUBTOTAL(3,$D$4:$D219))</f>
        <v>29</v>
      </c>
      <c r="B219" s="83" t="s">
        <v>495</v>
      </c>
      <c r="C219" s="84" t="s">
        <v>231</v>
      </c>
      <c r="D219" s="85" t="s">
        <v>232</v>
      </c>
      <c r="E219" s="8">
        <f>VLOOKUP($B219,'[1]TK KHOILUONG'!$B:$AH,4,0)</f>
        <v>6</v>
      </c>
      <c r="F219" s="8">
        <f>VLOOKUP($B219,'[1]TK KHOILUONG'!$B:$AH,5,0)</f>
        <v>0</v>
      </c>
      <c r="G219" s="8">
        <f>VLOOKUP($B219,'[1]TK KHOILUONG'!$B:$AH,6,0)</f>
        <v>0</v>
      </c>
      <c r="H219" s="8">
        <f>VLOOKUP($B219,'[1]TK KHOILUONG'!$B:$AH,7,0)</f>
        <v>0</v>
      </c>
      <c r="I219" s="36">
        <f>VLOOKUP($B219,'[1]TK KHOILUONG'!$B:$AH,8,0)</f>
        <v>6</v>
      </c>
      <c r="J219" s="8">
        <f>VLOOKUP($B219,'[1]TK KHOILUONG'!$B:$AH,9,0)</f>
        <v>13.199999999999998</v>
      </c>
      <c r="K219" s="8">
        <f>VLOOKUP($B219,'[1]TK KHOILUONG'!$B:$AH,10,0)</f>
        <v>2.4</v>
      </c>
      <c r="L219" s="8">
        <f>VLOOKUP($B219,'[1]TK KHOILUONG'!$B:$AH,11,0)</f>
        <v>0</v>
      </c>
      <c r="M219" s="8">
        <f>VLOOKUP($B219,'[1]TK KHOILUONG'!$B:$AH,12,0)</f>
        <v>0</v>
      </c>
      <c r="N219" s="36">
        <f>VLOOKUP($B219,'[1]TK KHOILUONG'!$B:$AH,13,0)</f>
        <v>15.599999999999998</v>
      </c>
      <c r="O219" s="8">
        <f>VLOOKUP($B219,'[1]TK KHOILUONG'!$B:$AH,14,0)</f>
        <v>0</v>
      </c>
      <c r="P219" s="8">
        <f>VLOOKUP($B219,'[1]TK KHOILUONG'!$B:$AH,15,0)</f>
        <v>141</v>
      </c>
      <c r="Q219" s="8">
        <f>VLOOKUP($B219,'[1]TK KHOILUONG'!$B:$AH,16,0)</f>
        <v>141</v>
      </c>
      <c r="R219" s="36">
        <f>VLOOKUP($B219,'[1]TK KHOILUONG'!$B:$AH,17,0)</f>
        <v>0</v>
      </c>
      <c r="S219" s="8">
        <f>VLOOKUP($B219,'[1]TK KHOILUONG'!$B:$AH,18,0)</f>
        <v>0</v>
      </c>
      <c r="T219" s="8">
        <f>VLOOKUP($B219,'[1]TK KHOILUONG'!$B:$AH,19,0)</f>
        <v>0</v>
      </c>
      <c r="U219" s="8">
        <f>VLOOKUP($B219,'[1]TK KHOILUONG'!$B:$AH,20,0)</f>
        <v>0</v>
      </c>
      <c r="V219" s="36">
        <f>VLOOKUP($B219,'[1]TK KHOILUONG'!$B:$AH,21,0)</f>
        <v>0</v>
      </c>
      <c r="W219" s="8">
        <f>VLOOKUP($B219,'[1]TK KHOILUONG'!$B:$AH,22,0)</f>
        <v>0</v>
      </c>
      <c r="X219" s="8">
        <f>VLOOKUP($B219,'[1]TK KHOILUONG'!$B:$AH,23,0)</f>
        <v>0</v>
      </c>
      <c r="Y219" s="36">
        <f>VLOOKUP($B219,'[1]TK KHOILUONG'!$B:$AH,24,0)</f>
        <v>0</v>
      </c>
      <c r="Z219" s="8">
        <f>VLOOKUP($B219,'[1]TK KHOILUONG'!$B:$AH,25,0)</f>
        <v>0</v>
      </c>
      <c r="AA219" s="8">
        <f>VLOOKUP($B219,'[1]TK KHOILUONG'!$B:$AH,26,0)</f>
        <v>0</v>
      </c>
      <c r="AB219" s="36">
        <f>VLOOKUP($B219,'[1]TK KHOILUONG'!$B:$AH,27,0)</f>
        <v>0</v>
      </c>
      <c r="AC219" s="8">
        <f>VLOOKUP($B219,'[1]TK KHOILUONG'!$B:$AH,28,0)</f>
        <v>0</v>
      </c>
      <c r="AD219" s="8">
        <f>VLOOKUP($B219,'[1]TK KHOILUONG'!$B:$AH,29,0)</f>
        <v>0</v>
      </c>
      <c r="AE219" s="36">
        <f>VLOOKUP($B219,'[1]TK KHOILUONG'!$B:$AH,30,0)</f>
        <v>0</v>
      </c>
      <c r="AF219" s="36">
        <f>VLOOKUP($B219,'[1]TK KHOILUONG'!$B:$AH,31,0)</f>
        <v>2.4</v>
      </c>
      <c r="AG219" s="36">
        <f>VLOOKUP($B219,'[1]TK KHOILUONG'!$B:$AH,32,0)</f>
        <v>0</v>
      </c>
      <c r="AH219" s="64">
        <f t="shared" si="3"/>
        <v>24</v>
      </c>
    </row>
    <row r="220" spans="1:34" hidden="1">
      <c r="A220" s="56">
        <f>IF(D220="","",SUBTOTAL(3,$D$4:$D220))</f>
        <v>29</v>
      </c>
      <c r="B220" s="83" t="s">
        <v>500</v>
      </c>
      <c r="C220" s="84" t="s">
        <v>231</v>
      </c>
      <c r="D220" s="85" t="s">
        <v>237</v>
      </c>
      <c r="E220" s="8">
        <f>VLOOKUP($B220,'[1]TK KHOILUONG'!$B:$AH,4,0)</f>
        <v>0</v>
      </c>
      <c r="F220" s="8">
        <f>VLOOKUP($B220,'[1]TK KHOILUONG'!$B:$AH,5,0)</f>
        <v>0</v>
      </c>
      <c r="G220" s="8">
        <f>VLOOKUP($B220,'[1]TK KHOILUONG'!$B:$AH,6,0)</f>
        <v>0</v>
      </c>
      <c r="H220" s="8">
        <f>VLOOKUP($B220,'[1]TK KHOILUONG'!$B:$AH,7,0)</f>
        <v>0</v>
      </c>
      <c r="I220" s="36">
        <f>VLOOKUP($B220,'[1]TK KHOILUONG'!$B:$AH,8,0)</f>
        <v>0</v>
      </c>
      <c r="J220" s="8">
        <f>VLOOKUP($B220,'[1]TK KHOILUONG'!$B:$AH,9,0)</f>
        <v>0</v>
      </c>
      <c r="K220" s="8">
        <f>VLOOKUP($B220,'[1]TK KHOILUONG'!$B:$AH,10,0)</f>
        <v>8.8000000000000007</v>
      </c>
      <c r="L220" s="8">
        <f>VLOOKUP($B220,'[1]TK KHOILUONG'!$B:$AH,11,0)</f>
        <v>0</v>
      </c>
      <c r="M220" s="8">
        <f>VLOOKUP($B220,'[1]TK KHOILUONG'!$B:$AH,12,0)</f>
        <v>0</v>
      </c>
      <c r="N220" s="36">
        <f>VLOOKUP($B220,'[1]TK KHOILUONG'!$B:$AH,13,0)</f>
        <v>8.8000000000000007</v>
      </c>
      <c r="O220" s="8">
        <f>VLOOKUP($B220,'[1]TK KHOILUONG'!$B:$AH,14,0)</f>
        <v>0</v>
      </c>
      <c r="P220" s="8">
        <f>VLOOKUP($B220,'[1]TK KHOILUONG'!$B:$AH,15,0)</f>
        <v>0</v>
      </c>
      <c r="Q220" s="8">
        <f>VLOOKUP($B220,'[1]TK KHOILUONG'!$B:$AH,16,0)</f>
        <v>0</v>
      </c>
      <c r="R220" s="36">
        <f>VLOOKUP($B220,'[1]TK KHOILUONG'!$B:$AH,17,0)</f>
        <v>0</v>
      </c>
      <c r="S220" s="8">
        <f>VLOOKUP($B220,'[1]TK KHOILUONG'!$B:$AH,18,0)</f>
        <v>0</v>
      </c>
      <c r="T220" s="8">
        <f>VLOOKUP($B220,'[1]TK KHOILUONG'!$B:$AH,19,0)</f>
        <v>0</v>
      </c>
      <c r="U220" s="8">
        <f>VLOOKUP($B220,'[1]TK KHOILUONG'!$B:$AH,20,0)</f>
        <v>0</v>
      </c>
      <c r="V220" s="36">
        <f>VLOOKUP($B220,'[1]TK KHOILUONG'!$B:$AH,21,0)</f>
        <v>0</v>
      </c>
      <c r="W220" s="8">
        <f>VLOOKUP($B220,'[1]TK KHOILUONG'!$B:$AH,22,0)</f>
        <v>0</v>
      </c>
      <c r="X220" s="8">
        <f>VLOOKUP($B220,'[1]TK KHOILUONG'!$B:$AH,23,0)</f>
        <v>0</v>
      </c>
      <c r="Y220" s="36">
        <f>VLOOKUP($B220,'[1]TK KHOILUONG'!$B:$AH,24,0)</f>
        <v>0</v>
      </c>
      <c r="Z220" s="8">
        <f>VLOOKUP($B220,'[1]TK KHOILUONG'!$B:$AH,25,0)</f>
        <v>0</v>
      </c>
      <c r="AA220" s="8">
        <f>VLOOKUP($B220,'[1]TK KHOILUONG'!$B:$AH,26,0)</f>
        <v>0</v>
      </c>
      <c r="AB220" s="36">
        <f>VLOOKUP($B220,'[1]TK KHOILUONG'!$B:$AH,27,0)</f>
        <v>0</v>
      </c>
      <c r="AC220" s="8">
        <f>VLOOKUP($B220,'[1]TK KHOILUONG'!$B:$AH,28,0)</f>
        <v>0</v>
      </c>
      <c r="AD220" s="8">
        <f>VLOOKUP($B220,'[1]TK KHOILUONG'!$B:$AH,29,0)</f>
        <v>0</v>
      </c>
      <c r="AE220" s="36">
        <f>VLOOKUP($B220,'[1]TK KHOILUONG'!$B:$AH,30,0)</f>
        <v>0</v>
      </c>
      <c r="AF220" s="36">
        <f>VLOOKUP($B220,'[1]TK KHOILUONG'!$B:$AH,31,0)</f>
        <v>0</v>
      </c>
      <c r="AG220" s="36">
        <f>VLOOKUP($B220,'[1]TK KHOILUONG'!$B:$AH,32,0)</f>
        <v>0</v>
      </c>
      <c r="AH220" s="64">
        <f t="shared" si="3"/>
        <v>8.8000000000000007</v>
      </c>
    </row>
    <row r="221" spans="1:34" hidden="1">
      <c r="A221" s="56">
        <f>IF(D221="","",SUBTOTAL(3,$D$4:$D221))</f>
        <v>29</v>
      </c>
      <c r="B221" s="83" t="s">
        <v>496</v>
      </c>
      <c r="C221" s="84" t="s">
        <v>231</v>
      </c>
      <c r="D221" s="85" t="s">
        <v>233</v>
      </c>
      <c r="E221" s="8">
        <f>VLOOKUP($B221,'[1]TK KHOILUONG'!$B:$AH,4,0)</f>
        <v>0</v>
      </c>
      <c r="F221" s="8">
        <f>VLOOKUP($B221,'[1]TK KHOILUONG'!$B:$AH,5,0)</f>
        <v>0</v>
      </c>
      <c r="G221" s="8">
        <f>VLOOKUP($B221,'[1]TK KHOILUONG'!$B:$AH,6,0)</f>
        <v>0</v>
      </c>
      <c r="H221" s="8">
        <f>VLOOKUP($B221,'[1]TK KHOILUONG'!$B:$AH,7,0)</f>
        <v>0</v>
      </c>
      <c r="I221" s="36">
        <f>VLOOKUP($B221,'[1]TK KHOILUONG'!$B:$AH,8,0)</f>
        <v>0</v>
      </c>
      <c r="J221" s="8">
        <f>VLOOKUP($B221,'[1]TK KHOILUONG'!$B:$AH,9,0)</f>
        <v>7.2</v>
      </c>
      <c r="K221" s="8">
        <f>VLOOKUP($B221,'[1]TK KHOILUONG'!$B:$AH,10,0)</f>
        <v>3.5999999999999996</v>
      </c>
      <c r="L221" s="8">
        <f>VLOOKUP($B221,'[1]TK KHOILUONG'!$B:$AH,11,0)</f>
        <v>0</v>
      </c>
      <c r="M221" s="8">
        <f>VLOOKUP($B221,'[1]TK KHOILUONG'!$B:$AH,12,0)</f>
        <v>0</v>
      </c>
      <c r="N221" s="36">
        <f>VLOOKUP($B221,'[1]TK KHOILUONG'!$B:$AH,13,0)</f>
        <v>10.8</v>
      </c>
      <c r="O221" s="8">
        <f>VLOOKUP($B221,'[1]TK KHOILUONG'!$B:$AH,14,0)</f>
        <v>88</v>
      </c>
      <c r="P221" s="8">
        <f>VLOOKUP($B221,'[1]TK KHOILUONG'!$B:$AH,15,0)</f>
        <v>61</v>
      </c>
      <c r="Q221" s="8">
        <f>VLOOKUP($B221,'[1]TK KHOILUONG'!$B:$AH,16,0)</f>
        <v>44</v>
      </c>
      <c r="R221" s="36">
        <f>VLOOKUP($B221,'[1]TK KHOILUONG'!$B:$AH,17,0)</f>
        <v>5.25</v>
      </c>
      <c r="S221" s="8">
        <f>VLOOKUP($B221,'[1]TK KHOILUONG'!$B:$AH,18,0)</f>
        <v>0</v>
      </c>
      <c r="T221" s="8">
        <f>VLOOKUP($B221,'[1]TK KHOILUONG'!$B:$AH,19,0)</f>
        <v>0</v>
      </c>
      <c r="U221" s="8">
        <f>VLOOKUP($B221,'[1]TK KHOILUONG'!$B:$AH,20,0)</f>
        <v>0</v>
      </c>
      <c r="V221" s="36">
        <f>VLOOKUP($B221,'[1]TK KHOILUONG'!$B:$AH,21,0)</f>
        <v>0</v>
      </c>
      <c r="W221" s="8">
        <f>VLOOKUP($B221,'[1]TK KHOILUONG'!$B:$AH,22,0)</f>
        <v>0</v>
      </c>
      <c r="X221" s="8">
        <f>VLOOKUP($B221,'[1]TK KHOILUONG'!$B:$AH,23,0)</f>
        <v>0</v>
      </c>
      <c r="Y221" s="36">
        <f>VLOOKUP($B221,'[1]TK KHOILUONG'!$B:$AH,24,0)</f>
        <v>0</v>
      </c>
      <c r="Z221" s="8">
        <f>VLOOKUP($B221,'[1]TK KHOILUONG'!$B:$AH,25,0)</f>
        <v>0</v>
      </c>
      <c r="AA221" s="8">
        <f>VLOOKUP($B221,'[1]TK KHOILUONG'!$B:$AH,26,0)</f>
        <v>0</v>
      </c>
      <c r="AB221" s="36">
        <f>VLOOKUP($B221,'[1]TK KHOILUONG'!$B:$AH,27,0)</f>
        <v>0</v>
      </c>
      <c r="AC221" s="8">
        <f>VLOOKUP($B221,'[1]TK KHOILUONG'!$B:$AH,28,0)</f>
        <v>0</v>
      </c>
      <c r="AD221" s="8">
        <f>VLOOKUP($B221,'[1]TK KHOILUONG'!$B:$AH,29,0)</f>
        <v>0</v>
      </c>
      <c r="AE221" s="36">
        <f>VLOOKUP($B221,'[1]TK KHOILUONG'!$B:$AH,30,0)</f>
        <v>0</v>
      </c>
      <c r="AF221" s="36">
        <f>VLOOKUP($B221,'[1]TK KHOILUONG'!$B:$AH,31,0)</f>
        <v>0</v>
      </c>
      <c r="AG221" s="36">
        <f>VLOOKUP($B221,'[1]TK KHOILUONG'!$B:$AH,32,0)</f>
        <v>8.4</v>
      </c>
      <c r="AH221" s="64">
        <f t="shared" si="3"/>
        <v>24.45</v>
      </c>
    </row>
    <row r="222" spans="1:34" hidden="1">
      <c r="A222" s="56">
        <f>IF(D222="","",SUBTOTAL(3,$D$4:$D222))</f>
        <v>29</v>
      </c>
      <c r="B222" s="83" t="s">
        <v>497</v>
      </c>
      <c r="C222" s="84" t="s">
        <v>231</v>
      </c>
      <c r="D222" s="85" t="s">
        <v>249</v>
      </c>
      <c r="E222" s="8">
        <f>VLOOKUP($B222,'[1]TK KHOILUONG'!$B:$AH,4,0)</f>
        <v>0</v>
      </c>
      <c r="F222" s="8">
        <f>VLOOKUP($B222,'[1]TK KHOILUONG'!$B:$AH,5,0)</f>
        <v>0</v>
      </c>
      <c r="G222" s="8">
        <f>VLOOKUP($B222,'[1]TK KHOILUONG'!$B:$AH,6,0)</f>
        <v>0</v>
      </c>
      <c r="H222" s="8">
        <f>VLOOKUP($B222,'[1]TK KHOILUONG'!$B:$AH,7,0)</f>
        <v>0</v>
      </c>
      <c r="I222" s="36">
        <f>VLOOKUP($B222,'[1]TK KHOILUONG'!$B:$AH,8,0)</f>
        <v>0</v>
      </c>
      <c r="J222" s="8">
        <f>VLOOKUP($B222,'[1]TK KHOILUONG'!$B:$AH,9,0)</f>
        <v>2.4</v>
      </c>
      <c r="K222" s="8">
        <f>VLOOKUP($B222,'[1]TK KHOILUONG'!$B:$AH,10,0)</f>
        <v>17.599999999999994</v>
      </c>
      <c r="L222" s="8">
        <f>VLOOKUP($B222,'[1]TK KHOILUONG'!$B:$AH,11,0)</f>
        <v>0</v>
      </c>
      <c r="M222" s="8">
        <f>VLOOKUP($B222,'[1]TK KHOILUONG'!$B:$AH,12,0)</f>
        <v>0</v>
      </c>
      <c r="N222" s="36">
        <f>VLOOKUP($B222,'[1]TK KHOILUONG'!$B:$AH,13,0)</f>
        <v>19.999999999999993</v>
      </c>
      <c r="O222" s="8">
        <f>VLOOKUP($B222,'[1]TK KHOILUONG'!$B:$AH,14,0)</f>
        <v>356</v>
      </c>
      <c r="P222" s="8">
        <f>VLOOKUP($B222,'[1]TK KHOILUONG'!$B:$AH,15,0)</f>
        <v>389</v>
      </c>
      <c r="Q222" s="8">
        <f>VLOOKUP($B222,'[1]TK KHOILUONG'!$B:$AH,16,0)</f>
        <v>245</v>
      </c>
      <c r="R222" s="36">
        <f>VLOOKUP($B222,'[1]TK KHOILUONG'!$B:$AH,17,0)</f>
        <v>25</v>
      </c>
      <c r="S222" s="8">
        <f>VLOOKUP($B222,'[1]TK KHOILUONG'!$B:$AH,18,0)</f>
        <v>0</v>
      </c>
      <c r="T222" s="8">
        <f>VLOOKUP($B222,'[1]TK KHOILUONG'!$B:$AH,19,0)</f>
        <v>0</v>
      </c>
      <c r="U222" s="8">
        <f>VLOOKUP($B222,'[1]TK KHOILUONG'!$B:$AH,20,0)</f>
        <v>0</v>
      </c>
      <c r="V222" s="36">
        <f>VLOOKUP($B222,'[1]TK KHOILUONG'!$B:$AH,21,0)</f>
        <v>0</v>
      </c>
      <c r="W222" s="8">
        <f>VLOOKUP($B222,'[1]TK KHOILUONG'!$B:$AH,22,0)</f>
        <v>0</v>
      </c>
      <c r="X222" s="8">
        <f>VLOOKUP($B222,'[1]TK KHOILUONG'!$B:$AH,23,0)</f>
        <v>0</v>
      </c>
      <c r="Y222" s="36">
        <f>VLOOKUP($B222,'[1]TK KHOILUONG'!$B:$AH,24,0)</f>
        <v>0</v>
      </c>
      <c r="Z222" s="8">
        <f>VLOOKUP($B222,'[1]TK KHOILUONG'!$B:$AH,25,0)</f>
        <v>0</v>
      </c>
      <c r="AA222" s="8">
        <f>VLOOKUP($B222,'[1]TK KHOILUONG'!$B:$AH,26,0)</f>
        <v>0</v>
      </c>
      <c r="AB222" s="36">
        <f>VLOOKUP($B222,'[1]TK KHOILUONG'!$B:$AH,27,0)</f>
        <v>0</v>
      </c>
      <c r="AC222" s="8">
        <f>VLOOKUP($B222,'[1]TK KHOILUONG'!$B:$AH,28,0)</f>
        <v>0</v>
      </c>
      <c r="AD222" s="8">
        <f>VLOOKUP($B222,'[1]TK KHOILUONG'!$B:$AH,29,0)</f>
        <v>0</v>
      </c>
      <c r="AE222" s="36">
        <f>VLOOKUP($B222,'[1]TK KHOILUONG'!$B:$AH,30,0)</f>
        <v>0</v>
      </c>
      <c r="AF222" s="36">
        <f>VLOOKUP($B222,'[1]TK KHOILUONG'!$B:$AH,31,0)</f>
        <v>2.4</v>
      </c>
      <c r="AG222" s="36">
        <f>VLOOKUP($B222,'[1]TK KHOILUONG'!$B:$AH,32,0)</f>
        <v>0</v>
      </c>
      <c r="AH222" s="64">
        <f t="shared" si="3"/>
        <v>47.4</v>
      </c>
    </row>
    <row r="223" spans="1:34" hidden="1">
      <c r="A223" s="56">
        <f>IF(D223="","",SUBTOTAL(3,$D$4:$D223))</f>
        <v>29</v>
      </c>
      <c r="B223" s="83" t="s">
        <v>504</v>
      </c>
      <c r="C223" s="84" t="s">
        <v>231</v>
      </c>
      <c r="D223" s="85" t="s">
        <v>241</v>
      </c>
      <c r="E223" s="8">
        <f>VLOOKUP($B223,'[1]TK KHOILUONG'!$B:$AH,4,0)</f>
        <v>0</v>
      </c>
      <c r="F223" s="8">
        <f>VLOOKUP($B223,'[1]TK KHOILUONG'!$B:$AH,5,0)</f>
        <v>0</v>
      </c>
      <c r="G223" s="8">
        <f>VLOOKUP($B223,'[1]TK KHOILUONG'!$B:$AH,6,0)</f>
        <v>0</v>
      </c>
      <c r="H223" s="8">
        <f>VLOOKUP($B223,'[1]TK KHOILUONG'!$B:$AH,7,0)</f>
        <v>0</v>
      </c>
      <c r="I223" s="36">
        <f>VLOOKUP($B223,'[1]TK KHOILUONG'!$B:$AH,8,0)</f>
        <v>0</v>
      </c>
      <c r="J223" s="8">
        <f>VLOOKUP($B223,'[1]TK KHOILUONG'!$B:$AH,9,0)</f>
        <v>0</v>
      </c>
      <c r="K223" s="8">
        <f>VLOOKUP($B223,'[1]TK KHOILUONG'!$B:$AH,10,0)</f>
        <v>0</v>
      </c>
      <c r="L223" s="8">
        <f>VLOOKUP($B223,'[1]TK KHOILUONG'!$B:$AH,11,0)</f>
        <v>0</v>
      </c>
      <c r="M223" s="8">
        <f>VLOOKUP($B223,'[1]TK KHOILUONG'!$B:$AH,12,0)</f>
        <v>0</v>
      </c>
      <c r="N223" s="36">
        <f>VLOOKUP($B223,'[1]TK KHOILUONG'!$B:$AH,13,0)</f>
        <v>0</v>
      </c>
      <c r="O223" s="8">
        <f>VLOOKUP($B223,'[1]TK KHOILUONG'!$B:$AH,14,0)</f>
        <v>204</v>
      </c>
      <c r="P223" s="8">
        <f>VLOOKUP($B223,'[1]TK KHOILUONG'!$B:$AH,15,0)</f>
        <v>186</v>
      </c>
      <c r="Q223" s="8">
        <f>VLOOKUP($B223,'[1]TK KHOILUONG'!$B:$AH,16,0)</f>
        <v>297</v>
      </c>
      <c r="R223" s="36">
        <f>VLOOKUP($B223,'[1]TK KHOILUONG'!$B:$AH,17,0)</f>
        <v>4.6500000000000004</v>
      </c>
      <c r="S223" s="8">
        <f>VLOOKUP($B223,'[1]TK KHOILUONG'!$B:$AH,18,0)</f>
        <v>0</v>
      </c>
      <c r="T223" s="8">
        <f>VLOOKUP($B223,'[1]TK KHOILUONG'!$B:$AH,19,0)</f>
        <v>0</v>
      </c>
      <c r="U223" s="8">
        <f>VLOOKUP($B223,'[1]TK KHOILUONG'!$B:$AH,20,0)</f>
        <v>0</v>
      </c>
      <c r="V223" s="36">
        <f>VLOOKUP($B223,'[1]TK KHOILUONG'!$B:$AH,21,0)</f>
        <v>0</v>
      </c>
      <c r="W223" s="8">
        <f>VLOOKUP($B223,'[1]TK KHOILUONG'!$B:$AH,22,0)</f>
        <v>0</v>
      </c>
      <c r="X223" s="8">
        <f>VLOOKUP($B223,'[1]TK KHOILUONG'!$B:$AH,23,0)</f>
        <v>0</v>
      </c>
      <c r="Y223" s="36">
        <f>VLOOKUP($B223,'[1]TK KHOILUONG'!$B:$AH,24,0)</f>
        <v>0</v>
      </c>
      <c r="Z223" s="8">
        <f>VLOOKUP($B223,'[1]TK KHOILUONG'!$B:$AH,25,0)</f>
        <v>0</v>
      </c>
      <c r="AA223" s="8">
        <f>VLOOKUP($B223,'[1]TK KHOILUONG'!$B:$AH,26,0)</f>
        <v>0</v>
      </c>
      <c r="AB223" s="36">
        <f>VLOOKUP($B223,'[1]TK KHOILUONG'!$B:$AH,27,0)</f>
        <v>0</v>
      </c>
      <c r="AC223" s="8">
        <f>VLOOKUP($B223,'[1]TK KHOILUONG'!$B:$AH,28,0)</f>
        <v>0</v>
      </c>
      <c r="AD223" s="8">
        <f>VLOOKUP($B223,'[1]TK KHOILUONG'!$B:$AH,29,0)</f>
        <v>0</v>
      </c>
      <c r="AE223" s="36">
        <f>VLOOKUP($B223,'[1]TK KHOILUONG'!$B:$AH,30,0)</f>
        <v>0</v>
      </c>
      <c r="AF223" s="36">
        <f>VLOOKUP($B223,'[1]TK KHOILUONG'!$B:$AH,31,0)</f>
        <v>0</v>
      </c>
      <c r="AG223" s="36">
        <f>VLOOKUP($B223,'[1]TK KHOILUONG'!$B:$AH,32,0)</f>
        <v>8.4</v>
      </c>
      <c r="AH223" s="64">
        <f t="shared" si="3"/>
        <v>13.05</v>
      </c>
    </row>
    <row r="224" spans="1:34" hidden="1">
      <c r="A224" s="56">
        <f>IF(D224="","",SUBTOTAL(3,$D$4:$D224))</f>
        <v>29</v>
      </c>
      <c r="B224" s="83" t="s">
        <v>501</v>
      </c>
      <c r="C224" s="84" t="s">
        <v>231</v>
      </c>
      <c r="D224" s="85" t="s">
        <v>238</v>
      </c>
      <c r="E224" s="8">
        <f>VLOOKUP($B224,'[1]TK KHOILUONG'!$B:$AH,4,0)</f>
        <v>1</v>
      </c>
      <c r="F224" s="8">
        <f>VLOOKUP($B224,'[1]TK KHOILUONG'!$B:$AH,5,0)</f>
        <v>0</v>
      </c>
      <c r="G224" s="8">
        <f>VLOOKUP($B224,'[1]TK KHOILUONG'!$B:$AH,6,0)</f>
        <v>0</v>
      </c>
      <c r="H224" s="8">
        <f>VLOOKUP($B224,'[1]TK KHOILUONG'!$B:$AH,7,0)</f>
        <v>0</v>
      </c>
      <c r="I224" s="36">
        <f>VLOOKUP($B224,'[1]TK KHOILUONG'!$B:$AH,8,0)</f>
        <v>1</v>
      </c>
      <c r="J224" s="8">
        <f>VLOOKUP($B224,'[1]TK KHOILUONG'!$B:$AH,9,0)</f>
        <v>6</v>
      </c>
      <c r="K224" s="8">
        <f>VLOOKUP($B224,'[1]TK KHOILUONG'!$B:$AH,10,0)</f>
        <v>0</v>
      </c>
      <c r="L224" s="8">
        <f>VLOOKUP($B224,'[1]TK KHOILUONG'!$B:$AH,11,0)</f>
        <v>0</v>
      </c>
      <c r="M224" s="8">
        <f>VLOOKUP($B224,'[1]TK KHOILUONG'!$B:$AH,12,0)</f>
        <v>0</v>
      </c>
      <c r="N224" s="36">
        <f>VLOOKUP($B224,'[1]TK KHOILUONG'!$B:$AH,13,0)</f>
        <v>6</v>
      </c>
      <c r="O224" s="8">
        <f>VLOOKUP($B224,'[1]TK KHOILUONG'!$B:$AH,14,0)</f>
        <v>344</v>
      </c>
      <c r="P224" s="8">
        <f>VLOOKUP($B224,'[1]TK KHOILUONG'!$B:$AH,15,0)</f>
        <v>378</v>
      </c>
      <c r="Q224" s="8">
        <f>VLOOKUP($B224,'[1]TK KHOILUONG'!$B:$AH,16,0)</f>
        <v>203</v>
      </c>
      <c r="R224" s="36">
        <f>VLOOKUP($B224,'[1]TK KHOILUONG'!$B:$AH,17,0)</f>
        <v>25.95</v>
      </c>
      <c r="S224" s="8">
        <f>VLOOKUP($B224,'[1]TK KHOILUONG'!$B:$AH,18,0)</f>
        <v>0</v>
      </c>
      <c r="T224" s="8">
        <f>VLOOKUP($B224,'[1]TK KHOILUONG'!$B:$AH,19,0)</f>
        <v>0</v>
      </c>
      <c r="U224" s="8">
        <f>VLOOKUP($B224,'[1]TK KHOILUONG'!$B:$AH,20,0)</f>
        <v>0</v>
      </c>
      <c r="V224" s="36">
        <f>VLOOKUP($B224,'[1]TK KHOILUONG'!$B:$AH,21,0)</f>
        <v>0</v>
      </c>
      <c r="W224" s="8">
        <f>VLOOKUP($B224,'[1]TK KHOILUONG'!$B:$AH,22,0)</f>
        <v>0</v>
      </c>
      <c r="X224" s="8">
        <f>VLOOKUP($B224,'[1]TK KHOILUONG'!$B:$AH,23,0)</f>
        <v>0</v>
      </c>
      <c r="Y224" s="36">
        <f>VLOOKUP($B224,'[1]TK KHOILUONG'!$B:$AH,24,0)</f>
        <v>0</v>
      </c>
      <c r="Z224" s="8">
        <f>VLOOKUP($B224,'[1]TK KHOILUONG'!$B:$AH,25,0)</f>
        <v>0</v>
      </c>
      <c r="AA224" s="8">
        <f>VLOOKUP($B224,'[1]TK KHOILUONG'!$B:$AH,26,0)</f>
        <v>0</v>
      </c>
      <c r="AB224" s="36">
        <f>VLOOKUP($B224,'[1]TK KHOILUONG'!$B:$AH,27,0)</f>
        <v>0</v>
      </c>
      <c r="AC224" s="8">
        <f>VLOOKUP($B224,'[1]TK KHOILUONG'!$B:$AH,28,0)</f>
        <v>0</v>
      </c>
      <c r="AD224" s="8">
        <f>VLOOKUP($B224,'[1]TK KHOILUONG'!$B:$AH,29,0)</f>
        <v>0</v>
      </c>
      <c r="AE224" s="36">
        <f>VLOOKUP($B224,'[1]TK KHOILUONG'!$B:$AH,30,0)</f>
        <v>0</v>
      </c>
      <c r="AF224" s="36">
        <f>VLOOKUP($B224,'[1]TK KHOILUONG'!$B:$AH,31,0)</f>
        <v>0</v>
      </c>
      <c r="AG224" s="36">
        <f>VLOOKUP($B224,'[1]TK KHOILUONG'!$B:$AH,32,0)</f>
        <v>9.6</v>
      </c>
      <c r="AH224" s="64">
        <f t="shared" si="3"/>
        <v>42.55</v>
      </c>
    </row>
    <row r="225" spans="1:34" hidden="1">
      <c r="A225" s="56">
        <f>IF(D225="","",SUBTOTAL(3,$D$4:$D225))</f>
        <v>29</v>
      </c>
      <c r="B225" s="90" t="s">
        <v>510</v>
      </c>
      <c r="C225" s="91" t="s">
        <v>231</v>
      </c>
      <c r="D225" s="92" t="s">
        <v>247</v>
      </c>
      <c r="E225" s="8">
        <f>VLOOKUP($B225,'[1]TK KHOILUONG'!$B:$AH,4,0)</f>
        <v>0</v>
      </c>
      <c r="F225" s="8">
        <f>VLOOKUP($B225,'[1]TK KHOILUONG'!$B:$AH,5,0)</f>
        <v>0</v>
      </c>
      <c r="G225" s="8">
        <f>VLOOKUP($B225,'[1]TK KHOILUONG'!$B:$AH,6,0)</f>
        <v>0</v>
      </c>
      <c r="H225" s="8">
        <f>VLOOKUP($B225,'[1]TK KHOILUONG'!$B:$AH,7,0)</f>
        <v>0</v>
      </c>
      <c r="I225" s="36">
        <f>VLOOKUP($B225,'[1]TK KHOILUONG'!$B:$AH,8,0)</f>
        <v>0</v>
      </c>
      <c r="J225" s="8">
        <f>VLOOKUP($B225,'[1]TK KHOILUONG'!$B:$AH,9,0)</f>
        <v>0</v>
      </c>
      <c r="K225" s="8">
        <f>VLOOKUP($B225,'[1]TK KHOILUONG'!$B:$AH,10,0)</f>
        <v>0</v>
      </c>
      <c r="L225" s="8">
        <f>VLOOKUP($B225,'[1]TK KHOILUONG'!$B:$AH,11,0)</f>
        <v>0</v>
      </c>
      <c r="M225" s="8">
        <f>VLOOKUP($B225,'[1]TK KHOILUONG'!$B:$AH,12,0)</f>
        <v>0</v>
      </c>
      <c r="N225" s="36">
        <f>VLOOKUP($B225,'[1]TK KHOILUONG'!$B:$AH,13,0)</f>
        <v>0</v>
      </c>
      <c r="O225" s="8">
        <f>VLOOKUP($B225,'[1]TK KHOILUONG'!$B:$AH,14,0)</f>
        <v>0</v>
      </c>
      <c r="P225" s="8">
        <f>VLOOKUP($B225,'[1]TK KHOILUONG'!$B:$AH,15,0)</f>
        <v>0</v>
      </c>
      <c r="Q225" s="8">
        <f>VLOOKUP($B225,'[1]TK KHOILUONG'!$B:$AH,16,0)</f>
        <v>266</v>
      </c>
      <c r="R225" s="36">
        <f>VLOOKUP($B225,'[1]TK KHOILUONG'!$B:$AH,17,0)</f>
        <v>-13.3</v>
      </c>
      <c r="S225" s="8">
        <f>VLOOKUP($B225,'[1]TK KHOILUONG'!$B:$AH,18,0)</f>
        <v>0</v>
      </c>
      <c r="T225" s="8">
        <f>VLOOKUP($B225,'[1]TK KHOILUONG'!$B:$AH,19,0)</f>
        <v>0</v>
      </c>
      <c r="U225" s="8">
        <f>VLOOKUP($B225,'[1]TK KHOILUONG'!$B:$AH,20,0)</f>
        <v>0</v>
      </c>
      <c r="V225" s="36">
        <f>VLOOKUP($B225,'[1]TK KHOILUONG'!$B:$AH,21,0)</f>
        <v>0</v>
      </c>
      <c r="W225" s="8">
        <f>VLOOKUP($B225,'[1]TK KHOILUONG'!$B:$AH,22,0)</f>
        <v>0</v>
      </c>
      <c r="X225" s="8">
        <f>VLOOKUP($B225,'[1]TK KHOILUONG'!$B:$AH,23,0)</f>
        <v>0</v>
      </c>
      <c r="Y225" s="36">
        <f>VLOOKUP($B225,'[1]TK KHOILUONG'!$B:$AH,24,0)</f>
        <v>0</v>
      </c>
      <c r="Z225" s="8">
        <f>VLOOKUP($B225,'[1]TK KHOILUONG'!$B:$AH,25,0)</f>
        <v>0</v>
      </c>
      <c r="AA225" s="8">
        <f>VLOOKUP($B225,'[1]TK KHOILUONG'!$B:$AH,26,0)</f>
        <v>0</v>
      </c>
      <c r="AB225" s="36">
        <f>VLOOKUP($B225,'[1]TK KHOILUONG'!$B:$AH,27,0)</f>
        <v>0</v>
      </c>
      <c r="AC225" s="8">
        <f>VLOOKUP($B225,'[1]TK KHOILUONG'!$B:$AH,28,0)</f>
        <v>0</v>
      </c>
      <c r="AD225" s="8">
        <f>VLOOKUP($B225,'[1]TK KHOILUONG'!$B:$AH,29,0)</f>
        <v>0</v>
      </c>
      <c r="AE225" s="36">
        <f>VLOOKUP($B225,'[1]TK KHOILUONG'!$B:$AH,30,0)</f>
        <v>0</v>
      </c>
      <c r="AF225" s="36">
        <f>VLOOKUP($B225,'[1]TK KHOILUONG'!$B:$AH,31,0)</f>
        <v>0</v>
      </c>
      <c r="AG225" s="36">
        <f>VLOOKUP($B225,'[1]TK KHOILUONG'!$B:$AH,32,0)</f>
        <v>0</v>
      </c>
      <c r="AH225" s="64">
        <f t="shared" si="3"/>
        <v>-13.3</v>
      </c>
    </row>
    <row r="226" spans="1:34" hidden="1">
      <c r="A226" s="56">
        <f>IF(D226="","",SUBTOTAL(3,$D$4:$D226))</f>
        <v>29</v>
      </c>
      <c r="B226" s="83" t="s">
        <v>498</v>
      </c>
      <c r="C226" s="84" t="s">
        <v>231</v>
      </c>
      <c r="D226" s="85" t="s">
        <v>234</v>
      </c>
      <c r="E226" s="8">
        <f>VLOOKUP($B226,'[1]TK KHOILUONG'!$B:$AH,4,0)</f>
        <v>2</v>
      </c>
      <c r="F226" s="8">
        <f>VLOOKUP($B226,'[1]TK KHOILUONG'!$B:$AH,5,0)</f>
        <v>0</v>
      </c>
      <c r="G226" s="8">
        <f>VLOOKUP($B226,'[1]TK KHOILUONG'!$B:$AH,6,0)</f>
        <v>0</v>
      </c>
      <c r="H226" s="8">
        <f>VLOOKUP($B226,'[1]TK KHOILUONG'!$B:$AH,7,0)</f>
        <v>0</v>
      </c>
      <c r="I226" s="36">
        <f>VLOOKUP($B226,'[1]TK KHOILUONG'!$B:$AH,8,0)</f>
        <v>2</v>
      </c>
      <c r="J226" s="8">
        <f>VLOOKUP($B226,'[1]TK KHOILUONG'!$B:$AH,9,0)</f>
        <v>10.799999999999999</v>
      </c>
      <c r="K226" s="8">
        <f>VLOOKUP($B226,'[1]TK KHOILUONG'!$B:$AH,10,0)</f>
        <v>1.2</v>
      </c>
      <c r="L226" s="8">
        <f>VLOOKUP($B226,'[1]TK KHOILUONG'!$B:$AH,11,0)</f>
        <v>0</v>
      </c>
      <c r="M226" s="8">
        <f>VLOOKUP($B226,'[1]TK KHOILUONG'!$B:$AH,12,0)</f>
        <v>0</v>
      </c>
      <c r="N226" s="36">
        <f>VLOOKUP($B226,'[1]TK KHOILUONG'!$B:$AH,13,0)</f>
        <v>11.999999999999998</v>
      </c>
      <c r="O226" s="8">
        <f>VLOOKUP($B226,'[1]TK KHOILUONG'!$B:$AH,14,0)</f>
        <v>141</v>
      </c>
      <c r="P226" s="8">
        <f>VLOOKUP($B226,'[1]TK KHOILUONG'!$B:$AH,15,0)</f>
        <v>0</v>
      </c>
      <c r="Q226" s="8">
        <f>VLOOKUP($B226,'[1]TK KHOILUONG'!$B:$AH,16,0)</f>
        <v>42</v>
      </c>
      <c r="R226" s="36">
        <f>VLOOKUP($B226,'[1]TK KHOILUONG'!$B:$AH,17,0)</f>
        <v>4.95</v>
      </c>
      <c r="S226" s="8">
        <f>VLOOKUP($B226,'[1]TK KHOILUONG'!$B:$AH,18,0)</f>
        <v>0</v>
      </c>
      <c r="T226" s="8">
        <f>VLOOKUP($B226,'[1]TK KHOILUONG'!$B:$AH,19,0)</f>
        <v>0</v>
      </c>
      <c r="U226" s="8">
        <f>VLOOKUP($B226,'[1]TK KHOILUONG'!$B:$AH,20,0)</f>
        <v>0</v>
      </c>
      <c r="V226" s="36">
        <f>VLOOKUP($B226,'[1]TK KHOILUONG'!$B:$AH,21,0)</f>
        <v>0</v>
      </c>
      <c r="W226" s="8">
        <f>VLOOKUP($B226,'[1]TK KHOILUONG'!$B:$AH,22,0)</f>
        <v>0</v>
      </c>
      <c r="X226" s="8">
        <f>VLOOKUP($B226,'[1]TK KHOILUONG'!$B:$AH,23,0)</f>
        <v>0</v>
      </c>
      <c r="Y226" s="36">
        <f>VLOOKUP($B226,'[1]TK KHOILUONG'!$B:$AH,24,0)</f>
        <v>0</v>
      </c>
      <c r="Z226" s="8">
        <f>VLOOKUP($B226,'[1]TK KHOILUONG'!$B:$AH,25,0)</f>
        <v>0</v>
      </c>
      <c r="AA226" s="8">
        <f>VLOOKUP($B226,'[1]TK KHOILUONG'!$B:$AH,26,0)</f>
        <v>0</v>
      </c>
      <c r="AB226" s="36">
        <f>VLOOKUP($B226,'[1]TK KHOILUONG'!$B:$AH,27,0)</f>
        <v>0</v>
      </c>
      <c r="AC226" s="8">
        <f>VLOOKUP($B226,'[1]TK KHOILUONG'!$B:$AH,28,0)</f>
        <v>0</v>
      </c>
      <c r="AD226" s="8">
        <f>VLOOKUP($B226,'[1]TK KHOILUONG'!$B:$AH,29,0)</f>
        <v>0</v>
      </c>
      <c r="AE226" s="36">
        <f>VLOOKUP($B226,'[1]TK KHOILUONG'!$B:$AH,30,0)</f>
        <v>0</v>
      </c>
      <c r="AF226" s="36">
        <f>VLOOKUP($B226,'[1]TK KHOILUONG'!$B:$AH,31,0)</f>
        <v>0</v>
      </c>
      <c r="AG226" s="36">
        <f>VLOOKUP($B226,'[1]TK KHOILUONG'!$B:$AH,32,0)</f>
        <v>2</v>
      </c>
      <c r="AH226" s="64">
        <f t="shared" si="3"/>
        <v>20.95</v>
      </c>
    </row>
    <row r="227" spans="1:34" hidden="1">
      <c r="A227" s="56">
        <f>IF(D227="","",SUBTOTAL(3,$D$4:$D227))</f>
        <v>29</v>
      </c>
      <c r="B227" s="83" t="s">
        <v>499</v>
      </c>
      <c r="C227" s="84" t="s">
        <v>231</v>
      </c>
      <c r="D227" s="85" t="s">
        <v>236</v>
      </c>
      <c r="E227" s="8">
        <f>VLOOKUP($B227,'[1]TK KHOILUONG'!$B:$AH,4,0)</f>
        <v>4</v>
      </c>
      <c r="F227" s="8">
        <f>VLOOKUP($B227,'[1]TK KHOILUONG'!$B:$AH,5,0)</f>
        <v>2</v>
      </c>
      <c r="G227" s="8">
        <f>VLOOKUP($B227,'[1]TK KHOILUONG'!$B:$AH,6,0)</f>
        <v>0</v>
      </c>
      <c r="H227" s="8">
        <f>VLOOKUP($B227,'[1]TK KHOILUONG'!$B:$AH,7,0)</f>
        <v>0</v>
      </c>
      <c r="I227" s="36">
        <f>VLOOKUP($B227,'[1]TK KHOILUONG'!$B:$AH,8,0)</f>
        <v>8</v>
      </c>
      <c r="J227" s="8">
        <f>VLOOKUP($B227,'[1]TK KHOILUONG'!$B:$AH,9,0)</f>
        <v>0</v>
      </c>
      <c r="K227" s="8">
        <f>VLOOKUP($B227,'[1]TK KHOILUONG'!$B:$AH,10,0)</f>
        <v>0</v>
      </c>
      <c r="L227" s="8">
        <f>VLOOKUP($B227,'[1]TK KHOILUONG'!$B:$AH,11,0)</f>
        <v>0</v>
      </c>
      <c r="M227" s="8">
        <f>VLOOKUP($B227,'[1]TK KHOILUONG'!$B:$AH,12,0)</f>
        <v>0</v>
      </c>
      <c r="N227" s="36">
        <f>VLOOKUP($B227,'[1]TK KHOILUONG'!$B:$AH,13,0)</f>
        <v>0</v>
      </c>
      <c r="O227" s="8">
        <f>VLOOKUP($B227,'[1]TK KHOILUONG'!$B:$AH,14,0)</f>
        <v>61</v>
      </c>
      <c r="P227" s="8">
        <f>VLOOKUP($B227,'[1]TK KHOILUONG'!$B:$AH,15,0)</f>
        <v>92</v>
      </c>
      <c r="Q227" s="8">
        <f>VLOOKUP($B227,'[1]TK KHOILUONG'!$B:$AH,16,0)</f>
        <v>48</v>
      </c>
      <c r="R227" s="36">
        <f>VLOOKUP($B227,'[1]TK KHOILUONG'!$B:$AH,17,0)</f>
        <v>5.25</v>
      </c>
      <c r="S227" s="8">
        <f>VLOOKUP($B227,'[1]TK KHOILUONG'!$B:$AH,18,0)</f>
        <v>0</v>
      </c>
      <c r="T227" s="8">
        <f>VLOOKUP($B227,'[1]TK KHOILUONG'!$B:$AH,19,0)</f>
        <v>0</v>
      </c>
      <c r="U227" s="8">
        <f>VLOOKUP($B227,'[1]TK KHOILUONG'!$B:$AH,20,0)</f>
        <v>0</v>
      </c>
      <c r="V227" s="36">
        <f>VLOOKUP($B227,'[1]TK KHOILUONG'!$B:$AH,21,0)</f>
        <v>0</v>
      </c>
      <c r="W227" s="8">
        <f>VLOOKUP($B227,'[1]TK KHOILUONG'!$B:$AH,22,0)</f>
        <v>0</v>
      </c>
      <c r="X227" s="8">
        <f>VLOOKUP($B227,'[1]TK KHOILUONG'!$B:$AH,23,0)</f>
        <v>0</v>
      </c>
      <c r="Y227" s="36">
        <f>VLOOKUP($B227,'[1]TK KHOILUONG'!$B:$AH,24,0)</f>
        <v>0</v>
      </c>
      <c r="Z227" s="8">
        <f>VLOOKUP($B227,'[1]TK KHOILUONG'!$B:$AH,25,0)</f>
        <v>0</v>
      </c>
      <c r="AA227" s="8">
        <f>VLOOKUP($B227,'[1]TK KHOILUONG'!$B:$AH,26,0)</f>
        <v>0</v>
      </c>
      <c r="AB227" s="36">
        <f>VLOOKUP($B227,'[1]TK KHOILUONG'!$B:$AH,27,0)</f>
        <v>0</v>
      </c>
      <c r="AC227" s="8">
        <f>VLOOKUP($B227,'[1]TK KHOILUONG'!$B:$AH,28,0)</f>
        <v>0</v>
      </c>
      <c r="AD227" s="8">
        <f>VLOOKUP($B227,'[1]TK KHOILUONG'!$B:$AH,29,0)</f>
        <v>0</v>
      </c>
      <c r="AE227" s="36">
        <f>VLOOKUP($B227,'[1]TK KHOILUONG'!$B:$AH,30,0)</f>
        <v>0</v>
      </c>
      <c r="AF227" s="36">
        <f>VLOOKUP($B227,'[1]TK KHOILUONG'!$B:$AH,31,0)</f>
        <v>0</v>
      </c>
      <c r="AG227" s="36">
        <f>VLOOKUP($B227,'[1]TK KHOILUONG'!$B:$AH,32,0)</f>
        <v>14.4</v>
      </c>
      <c r="AH227" s="64">
        <f t="shared" si="3"/>
        <v>27.65</v>
      </c>
    </row>
    <row r="228" spans="1:34" hidden="1">
      <c r="A228" s="56">
        <f>IF(D228="","",SUBTOTAL(3,$D$4:$D228))</f>
        <v>29</v>
      </c>
      <c r="B228" s="83" t="s">
        <v>502</v>
      </c>
      <c r="C228" s="84" t="s">
        <v>231</v>
      </c>
      <c r="D228" s="85" t="s">
        <v>239</v>
      </c>
      <c r="E228" s="8">
        <f>VLOOKUP($B228,'[1]TK KHOILUONG'!$B:$AH,4,0)</f>
        <v>0</v>
      </c>
      <c r="F228" s="8">
        <f>VLOOKUP($B228,'[1]TK KHOILUONG'!$B:$AH,5,0)</f>
        <v>0</v>
      </c>
      <c r="G228" s="8">
        <f>VLOOKUP($B228,'[1]TK KHOILUONG'!$B:$AH,6,0)</f>
        <v>0</v>
      </c>
      <c r="H228" s="8">
        <f>VLOOKUP($B228,'[1]TK KHOILUONG'!$B:$AH,7,0)</f>
        <v>0</v>
      </c>
      <c r="I228" s="36">
        <f>VLOOKUP($B228,'[1]TK KHOILUONG'!$B:$AH,8,0)</f>
        <v>0</v>
      </c>
      <c r="J228" s="8">
        <f>VLOOKUP($B228,'[1]TK KHOILUONG'!$B:$AH,9,0)</f>
        <v>13.599999999999998</v>
      </c>
      <c r="K228" s="8">
        <f>VLOOKUP($B228,'[1]TK KHOILUONG'!$B:$AH,10,0)</f>
        <v>1.2</v>
      </c>
      <c r="L228" s="8">
        <f>VLOOKUP($B228,'[1]TK KHOILUONG'!$B:$AH,11,0)</f>
        <v>0</v>
      </c>
      <c r="M228" s="8">
        <f>VLOOKUP($B228,'[1]TK KHOILUONG'!$B:$AH,12,0)</f>
        <v>0</v>
      </c>
      <c r="N228" s="36">
        <f>VLOOKUP($B228,'[1]TK KHOILUONG'!$B:$AH,13,0)</f>
        <v>14.799999999999997</v>
      </c>
      <c r="O228" s="8">
        <f>VLOOKUP($B228,'[1]TK KHOILUONG'!$B:$AH,14,0)</f>
        <v>186</v>
      </c>
      <c r="P228" s="8">
        <f>VLOOKUP($B228,'[1]TK KHOILUONG'!$B:$AH,15,0)</f>
        <v>204</v>
      </c>
      <c r="Q228" s="8">
        <f>VLOOKUP($B228,'[1]TK KHOILUONG'!$B:$AH,16,0)</f>
        <v>397</v>
      </c>
      <c r="R228" s="36">
        <f>VLOOKUP($B228,'[1]TK KHOILUONG'!$B:$AH,17,0)</f>
        <v>-0.35</v>
      </c>
      <c r="S228" s="8">
        <f>VLOOKUP($B228,'[1]TK KHOILUONG'!$B:$AH,18,0)</f>
        <v>0</v>
      </c>
      <c r="T228" s="8">
        <f>VLOOKUP($B228,'[1]TK KHOILUONG'!$B:$AH,19,0)</f>
        <v>0</v>
      </c>
      <c r="U228" s="8">
        <f>VLOOKUP($B228,'[1]TK KHOILUONG'!$B:$AH,20,0)</f>
        <v>0</v>
      </c>
      <c r="V228" s="36">
        <f>VLOOKUP($B228,'[1]TK KHOILUONG'!$B:$AH,21,0)</f>
        <v>0</v>
      </c>
      <c r="W228" s="8">
        <f>VLOOKUP($B228,'[1]TK KHOILUONG'!$B:$AH,22,0)</f>
        <v>0</v>
      </c>
      <c r="X228" s="8">
        <f>VLOOKUP($B228,'[1]TK KHOILUONG'!$B:$AH,23,0)</f>
        <v>0</v>
      </c>
      <c r="Y228" s="36">
        <f>VLOOKUP($B228,'[1]TK KHOILUONG'!$B:$AH,24,0)</f>
        <v>0</v>
      </c>
      <c r="Z228" s="8">
        <f>VLOOKUP($B228,'[1]TK KHOILUONG'!$B:$AH,25,0)</f>
        <v>0</v>
      </c>
      <c r="AA228" s="8">
        <f>VLOOKUP($B228,'[1]TK KHOILUONG'!$B:$AH,26,0)</f>
        <v>0</v>
      </c>
      <c r="AB228" s="36">
        <f>VLOOKUP($B228,'[1]TK KHOILUONG'!$B:$AH,27,0)</f>
        <v>0</v>
      </c>
      <c r="AC228" s="8">
        <f>VLOOKUP($B228,'[1]TK KHOILUONG'!$B:$AH,28,0)</f>
        <v>0</v>
      </c>
      <c r="AD228" s="8">
        <f>VLOOKUP($B228,'[1]TK KHOILUONG'!$B:$AH,29,0)</f>
        <v>0</v>
      </c>
      <c r="AE228" s="36">
        <f>VLOOKUP($B228,'[1]TK KHOILUONG'!$B:$AH,30,0)</f>
        <v>0</v>
      </c>
      <c r="AF228" s="36">
        <f>VLOOKUP($B228,'[1]TK KHOILUONG'!$B:$AH,31,0)</f>
        <v>0</v>
      </c>
      <c r="AG228" s="36">
        <f>VLOOKUP($B228,'[1]TK KHOILUONG'!$B:$AH,32,0)</f>
        <v>0</v>
      </c>
      <c r="AH228" s="64">
        <f t="shared" si="3"/>
        <v>14.45</v>
      </c>
    </row>
    <row r="229" spans="1:34" hidden="1">
      <c r="A229" s="56">
        <f>IF(D229="","",SUBTOTAL(3,$D$4:$D229))</f>
        <v>29</v>
      </c>
      <c r="B229" s="95" t="s">
        <v>506</v>
      </c>
      <c r="C229" s="96" t="s">
        <v>231</v>
      </c>
      <c r="D229" s="97" t="s">
        <v>244</v>
      </c>
      <c r="E229" s="8">
        <f>VLOOKUP($B229,'[1]TK KHOILUONG'!$B:$AH,4,0)</f>
        <v>0</v>
      </c>
      <c r="F229" s="8">
        <f>VLOOKUP($B229,'[1]TK KHOILUONG'!$B:$AH,5,0)</f>
        <v>0</v>
      </c>
      <c r="G229" s="8">
        <f>VLOOKUP($B229,'[1]TK KHOILUONG'!$B:$AH,6,0)</f>
        <v>0</v>
      </c>
      <c r="H229" s="8">
        <f>VLOOKUP($B229,'[1]TK KHOILUONG'!$B:$AH,7,0)</f>
        <v>0</v>
      </c>
      <c r="I229" s="36">
        <f>VLOOKUP($B229,'[1]TK KHOILUONG'!$B:$AH,8,0)</f>
        <v>0</v>
      </c>
      <c r="J229" s="8">
        <f>VLOOKUP($B229,'[1]TK KHOILUONG'!$B:$AH,9,0)</f>
        <v>7.2</v>
      </c>
      <c r="K229" s="8">
        <f>VLOOKUP($B229,'[1]TK KHOILUONG'!$B:$AH,10,0)</f>
        <v>0</v>
      </c>
      <c r="L229" s="8">
        <f>VLOOKUP($B229,'[1]TK KHOILUONG'!$B:$AH,11,0)</f>
        <v>0</v>
      </c>
      <c r="M229" s="8">
        <f>VLOOKUP($B229,'[1]TK KHOILUONG'!$B:$AH,12,0)</f>
        <v>0</v>
      </c>
      <c r="N229" s="36">
        <f>VLOOKUP($B229,'[1]TK KHOILUONG'!$B:$AH,13,0)</f>
        <v>7.2</v>
      </c>
      <c r="O229" s="8">
        <f>VLOOKUP($B229,'[1]TK KHOILUONG'!$B:$AH,14,0)</f>
        <v>39</v>
      </c>
      <c r="P229" s="8">
        <f>VLOOKUP($B229,'[1]TK KHOILUONG'!$B:$AH,15,0)</f>
        <v>199</v>
      </c>
      <c r="Q229" s="8">
        <f>VLOOKUP($B229,'[1]TK KHOILUONG'!$B:$AH,16,0)</f>
        <v>245</v>
      </c>
      <c r="R229" s="36">
        <f>VLOOKUP($B229,'[1]TK KHOILUONG'!$B:$AH,17,0)</f>
        <v>-0.35</v>
      </c>
      <c r="S229" s="8">
        <f>VLOOKUP($B229,'[1]TK KHOILUONG'!$B:$AH,18,0)</f>
        <v>0</v>
      </c>
      <c r="T229" s="8">
        <f>VLOOKUP($B229,'[1]TK KHOILUONG'!$B:$AH,19,0)</f>
        <v>0</v>
      </c>
      <c r="U229" s="8">
        <f>VLOOKUP($B229,'[1]TK KHOILUONG'!$B:$AH,20,0)</f>
        <v>0</v>
      </c>
      <c r="V229" s="36">
        <f>VLOOKUP($B229,'[1]TK KHOILUONG'!$B:$AH,21,0)</f>
        <v>0</v>
      </c>
      <c r="W229" s="8">
        <f>VLOOKUP($B229,'[1]TK KHOILUONG'!$B:$AH,22,0)</f>
        <v>0</v>
      </c>
      <c r="X229" s="8">
        <f>VLOOKUP($B229,'[1]TK KHOILUONG'!$B:$AH,23,0)</f>
        <v>0</v>
      </c>
      <c r="Y229" s="36">
        <f>VLOOKUP($B229,'[1]TK KHOILUONG'!$B:$AH,24,0)</f>
        <v>0</v>
      </c>
      <c r="Z229" s="8">
        <f>VLOOKUP($B229,'[1]TK KHOILUONG'!$B:$AH,25,0)</f>
        <v>0</v>
      </c>
      <c r="AA229" s="8">
        <f>VLOOKUP($B229,'[1]TK KHOILUONG'!$B:$AH,26,0)</f>
        <v>0</v>
      </c>
      <c r="AB229" s="36">
        <f>VLOOKUP($B229,'[1]TK KHOILUONG'!$B:$AH,27,0)</f>
        <v>0</v>
      </c>
      <c r="AC229" s="8">
        <f>VLOOKUP($B229,'[1]TK KHOILUONG'!$B:$AH,28,0)</f>
        <v>0</v>
      </c>
      <c r="AD229" s="8">
        <f>VLOOKUP($B229,'[1]TK KHOILUONG'!$B:$AH,29,0)</f>
        <v>0</v>
      </c>
      <c r="AE229" s="36">
        <f>VLOOKUP($B229,'[1]TK KHOILUONG'!$B:$AH,30,0)</f>
        <v>0</v>
      </c>
      <c r="AF229" s="36">
        <f>VLOOKUP($B229,'[1]TK KHOILUONG'!$B:$AH,31,0)</f>
        <v>0</v>
      </c>
      <c r="AG229" s="36">
        <f>VLOOKUP($B229,'[1]TK KHOILUONG'!$B:$AH,32,0)</f>
        <v>0</v>
      </c>
      <c r="AH229" s="64">
        <f t="shared" si="3"/>
        <v>6.85</v>
      </c>
    </row>
    <row r="230" spans="1:34" hidden="1">
      <c r="A230" s="56">
        <f>IF(D230="","",SUBTOTAL(3,$D$4:$D230))</f>
        <v>29</v>
      </c>
      <c r="B230" s="83" t="s">
        <v>503</v>
      </c>
      <c r="C230" s="84" t="s">
        <v>231</v>
      </c>
      <c r="D230" s="85" t="s">
        <v>235</v>
      </c>
      <c r="E230" s="8">
        <f>VLOOKUP($B230,'[1]TK KHOILUONG'!$B:$AH,4,0)</f>
        <v>0</v>
      </c>
      <c r="F230" s="8">
        <f>VLOOKUP($B230,'[1]TK KHOILUONG'!$B:$AH,5,0)</f>
        <v>0</v>
      </c>
      <c r="G230" s="8">
        <f>VLOOKUP($B230,'[1]TK KHOILUONG'!$B:$AH,6,0)</f>
        <v>0</v>
      </c>
      <c r="H230" s="8">
        <f>VLOOKUP($B230,'[1]TK KHOILUONG'!$B:$AH,7,0)</f>
        <v>0</v>
      </c>
      <c r="I230" s="36">
        <f>VLOOKUP($B230,'[1]TK KHOILUONG'!$B:$AH,8,0)</f>
        <v>0</v>
      </c>
      <c r="J230" s="8">
        <f>VLOOKUP($B230,'[1]TK KHOILUONG'!$B:$AH,9,0)</f>
        <v>8</v>
      </c>
      <c r="K230" s="8">
        <f>VLOOKUP($B230,'[1]TK KHOILUONG'!$B:$AH,10,0)</f>
        <v>6</v>
      </c>
      <c r="L230" s="8">
        <f>VLOOKUP($B230,'[1]TK KHOILUONG'!$B:$AH,11,0)</f>
        <v>0</v>
      </c>
      <c r="M230" s="8">
        <f>VLOOKUP($B230,'[1]TK KHOILUONG'!$B:$AH,12,0)</f>
        <v>0</v>
      </c>
      <c r="N230" s="36">
        <f>VLOOKUP($B230,'[1]TK KHOILUONG'!$B:$AH,13,0)</f>
        <v>14</v>
      </c>
      <c r="O230" s="8">
        <f>VLOOKUP($B230,'[1]TK KHOILUONG'!$B:$AH,14,0)</f>
        <v>68</v>
      </c>
      <c r="P230" s="8">
        <f>VLOOKUP($B230,'[1]TK KHOILUONG'!$B:$AH,15,0)</f>
        <v>64</v>
      </c>
      <c r="Q230" s="8">
        <f>VLOOKUP($B230,'[1]TK KHOILUONG'!$B:$AH,16,0)</f>
        <v>83</v>
      </c>
      <c r="R230" s="36">
        <f>VLOOKUP($B230,'[1]TK KHOILUONG'!$B:$AH,17,0)</f>
        <v>2.4500000000000002</v>
      </c>
      <c r="S230" s="8">
        <f>VLOOKUP($B230,'[1]TK KHOILUONG'!$B:$AH,18,0)</f>
        <v>0</v>
      </c>
      <c r="T230" s="8">
        <f>VLOOKUP($B230,'[1]TK KHOILUONG'!$B:$AH,19,0)</f>
        <v>0</v>
      </c>
      <c r="U230" s="8">
        <f>VLOOKUP($B230,'[1]TK KHOILUONG'!$B:$AH,20,0)</f>
        <v>0</v>
      </c>
      <c r="V230" s="36">
        <f>VLOOKUP($B230,'[1]TK KHOILUONG'!$B:$AH,21,0)</f>
        <v>0</v>
      </c>
      <c r="W230" s="8">
        <f>VLOOKUP($B230,'[1]TK KHOILUONG'!$B:$AH,22,0)</f>
        <v>0</v>
      </c>
      <c r="X230" s="8">
        <f>VLOOKUP($B230,'[1]TK KHOILUONG'!$B:$AH,23,0)</f>
        <v>0</v>
      </c>
      <c r="Y230" s="36">
        <f>VLOOKUP($B230,'[1]TK KHOILUONG'!$B:$AH,24,0)</f>
        <v>0</v>
      </c>
      <c r="Z230" s="8">
        <f>VLOOKUP($B230,'[1]TK KHOILUONG'!$B:$AH,25,0)</f>
        <v>0</v>
      </c>
      <c r="AA230" s="8">
        <f>VLOOKUP($B230,'[1]TK KHOILUONG'!$B:$AH,26,0)</f>
        <v>0</v>
      </c>
      <c r="AB230" s="36">
        <f>VLOOKUP($B230,'[1]TK KHOILUONG'!$B:$AH,27,0)</f>
        <v>0</v>
      </c>
      <c r="AC230" s="8">
        <f>VLOOKUP($B230,'[1]TK KHOILUONG'!$B:$AH,28,0)</f>
        <v>0</v>
      </c>
      <c r="AD230" s="8">
        <f>VLOOKUP($B230,'[1]TK KHOILUONG'!$B:$AH,29,0)</f>
        <v>0</v>
      </c>
      <c r="AE230" s="36">
        <f>VLOOKUP($B230,'[1]TK KHOILUONG'!$B:$AH,30,0)</f>
        <v>0</v>
      </c>
      <c r="AF230" s="36">
        <f>VLOOKUP($B230,'[1]TK KHOILUONG'!$B:$AH,31,0)</f>
        <v>1.2</v>
      </c>
      <c r="AG230" s="36">
        <f>VLOOKUP($B230,'[1]TK KHOILUONG'!$B:$AH,32,0)</f>
        <v>0</v>
      </c>
      <c r="AH230" s="64">
        <f t="shared" si="3"/>
        <v>17.649999999999999</v>
      </c>
    </row>
    <row r="231" spans="1:34" hidden="1">
      <c r="A231" s="56">
        <f>IF(D231="","",SUBTOTAL(3,$D$4:$D231))</f>
        <v>29</v>
      </c>
      <c r="B231" s="83" t="s">
        <v>507</v>
      </c>
      <c r="C231" s="84" t="s">
        <v>231</v>
      </c>
      <c r="D231" s="85" t="s">
        <v>240</v>
      </c>
      <c r="E231" s="8">
        <f>VLOOKUP($B231,'[1]TK KHOILUONG'!$B:$AH,4,0)</f>
        <v>3</v>
      </c>
      <c r="F231" s="8">
        <f>VLOOKUP($B231,'[1]TK KHOILUONG'!$B:$AH,5,0)</f>
        <v>0</v>
      </c>
      <c r="G231" s="8">
        <f>VLOOKUP($B231,'[1]TK KHOILUONG'!$B:$AH,6,0)</f>
        <v>0</v>
      </c>
      <c r="H231" s="8">
        <f>VLOOKUP($B231,'[1]TK KHOILUONG'!$B:$AH,7,0)</f>
        <v>0</v>
      </c>
      <c r="I231" s="36">
        <f>VLOOKUP($B231,'[1]TK KHOILUONG'!$B:$AH,8,0)</f>
        <v>3</v>
      </c>
      <c r="J231" s="8">
        <f>VLOOKUP($B231,'[1]TK KHOILUONG'!$B:$AH,9,0)</f>
        <v>6</v>
      </c>
      <c r="K231" s="8">
        <f>VLOOKUP($B231,'[1]TK KHOILUONG'!$B:$AH,10,0)</f>
        <v>2.4</v>
      </c>
      <c r="L231" s="8">
        <f>VLOOKUP($B231,'[1]TK KHOILUONG'!$B:$AH,11,0)</f>
        <v>0</v>
      </c>
      <c r="M231" s="8">
        <f>VLOOKUP($B231,'[1]TK KHOILUONG'!$B:$AH,12,0)</f>
        <v>0</v>
      </c>
      <c r="N231" s="36">
        <f>VLOOKUP($B231,'[1]TK KHOILUONG'!$B:$AH,13,0)</f>
        <v>8.4</v>
      </c>
      <c r="O231" s="8">
        <f>VLOOKUP($B231,'[1]TK KHOILUONG'!$B:$AH,14,0)</f>
        <v>378</v>
      </c>
      <c r="P231" s="8">
        <f>VLOOKUP($B231,'[1]TK KHOILUONG'!$B:$AH,15,0)</f>
        <v>344</v>
      </c>
      <c r="Q231" s="8">
        <f>VLOOKUP($B231,'[1]TK KHOILUONG'!$B:$AH,16,0)</f>
        <v>215</v>
      </c>
      <c r="R231" s="36">
        <f>VLOOKUP($B231,'[1]TK KHOILUONG'!$B:$AH,17,0)</f>
        <v>25.35</v>
      </c>
      <c r="S231" s="8">
        <f>VLOOKUP($B231,'[1]TK KHOILUONG'!$B:$AH,18,0)</f>
        <v>0</v>
      </c>
      <c r="T231" s="8">
        <f>VLOOKUP($B231,'[1]TK KHOILUONG'!$B:$AH,19,0)</f>
        <v>0</v>
      </c>
      <c r="U231" s="8">
        <f>VLOOKUP($B231,'[1]TK KHOILUONG'!$B:$AH,20,0)</f>
        <v>0</v>
      </c>
      <c r="V231" s="36">
        <f>VLOOKUP($B231,'[1]TK KHOILUONG'!$B:$AH,21,0)</f>
        <v>0</v>
      </c>
      <c r="W231" s="8">
        <f>VLOOKUP($B231,'[1]TK KHOILUONG'!$B:$AH,22,0)</f>
        <v>0</v>
      </c>
      <c r="X231" s="8">
        <f>VLOOKUP($B231,'[1]TK KHOILUONG'!$B:$AH,23,0)</f>
        <v>0</v>
      </c>
      <c r="Y231" s="36">
        <f>VLOOKUP($B231,'[1]TK KHOILUONG'!$B:$AH,24,0)</f>
        <v>0</v>
      </c>
      <c r="Z231" s="8">
        <f>VLOOKUP($B231,'[1]TK KHOILUONG'!$B:$AH,25,0)</f>
        <v>0</v>
      </c>
      <c r="AA231" s="8">
        <f>VLOOKUP($B231,'[1]TK KHOILUONG'!$B:$AH,26,0)</f>
        <v>0</v>
      </c>
      <c r="AB231" s="36">
        <f>VLOOKUP($B231,'[1]TK KHOILUONG'!$B:$AH,27,0)</f>
        <v>0</v>
      </c>
      <c r="AC231" s="8">
        <f>VLOOKUP($B231,'[1]TK KHOILUONG'!$B:$AH,28,0)</f>
        <v>0</v>
      </c>
      <c r="AD231" s="8">
        <f>VLOOKUP($B231,'[1]TK KHOILUONG'!$B:$AH,29,0)</f>
        <v>0</v>
      </c>
      <c r="AE231" s="36">
        <f>VLOOKUP($B231,'[1]TK KHOILUONG'!$B:$AH,30,0)</f>
        <v>0</v>
      </c>
      <c r="AF231" s="36">
        <f>VLOOKUP($B231,'[1]TK KHOILUONG'!$B:$AH,31,0)</f>
        <v>1.2</v>
      </c>
      <c r="AG231" s="36">
        <f>VLOOKUP($B231,'[1]TK KHOILUONG'!$B:$AH,32,0)</f>
        <v>8.4</v>
      </c>
      <c r="AH231" s="64">
        <f t="shared" si="3"/>
        <v>46.35</v>
      </c>
    </row>
    <row r="232" spans="1:34" hidden="1">
      <c r="A232" s="56">
        <f>IF(D232="","",SUBTOTAL(3,$D$4:$D232))</f>
        <v>29</v>
      </c>
      <c r="B232" s="83" t="s">
        <v>513</v>
      </c>
      <c r="C232" s="84" t="s">
        <v>231</v>
      </c>
      <c r="D232" s="85" t="s">
        <v>250</v>
      </c>
      <c r="E232" s="8">
        <f>VLOOKUP($B232,'[1]TK KHOILUONG'!$B:$AH,4,0)</f>
        <v>0</v>
      </c>
      <c r="F232" s="8">
        <f>VLOOKUP($B232,'[1]TK KHOILUONG'!$B:$AH,5,0)</f>
        <v>0</v>
      </c>
      <c r="G232" s="8">
        <f>VLOOKUP($B232,'[1]TK KHOILUONG'!$B:$AH,6,0)</f>
        <v>0</v>
      </c>
      <c r="H232" s="8">
        <f>VLOOKUP($B232,'[1]TK KHOILUONG'!$B:$AH,7,0)</f>
        <v>0</v>
      </c>
      <c r="I232" s="36">
        <f>VLOOKUP($B232,'[1]TK KHOILUONG'!$B:$AH,8,0)</f>
        <v>0</v>
      </c>
      <c r="J232" s="8">
        <f>VLOOKUP($B232,'[1]TK KHOILUONG'!$B:$AH,9,0)</f>
        <v>0</v>
      </c>
      <c r="K232" s="8">
        <f>VLOOKUP($B232,'[1]TK KHOILUONG'!$B:$AH,10,0)</f>
        <v>1.2</v>
      </c>
      <c r="L232" s="8">
        <f>VLOOKUP($B232,'[1]TK KHOILUONG'!$B:$AH,11,0)</f>
        <v>0</v>
      </c>
      <c r="M232" s="8">
        <f>VLOOKUP($B232,'[1]TK KHOILUONG'!$B:$AH,12,0)</f>
        <v>0</v>
      </c>
      <c r="N232" s="36">
        <f>VLOOKUP($B232,'[1]TK KHOILUONG'!$B:$AH,13,0)</f>
        <v>1.2</v>
      </c>
      <c r="O232" s="8">
        <f>VLOOKUP($B232,'[1]TK KHOILUONG'!$B:$AH,14,0)</f>
        <v>0</v>
      </c>
      <c r="P232" s="8">
        <f>VLOOKUP($B232,'[1]TK KHOILUONG'!$B:$AH,15,0)</f>
        <v>0</v>
      </c>
      <c r="Q232" s="8">
        <f>VLOOKUP($B232,'[1]TK KHOILUONG'!$B:$AH,16,0)</f>
        <v>0</v>
      </c>
      <c r="R232" s="36">
        <f>VLOOKUP($B232,'[1]TK KHOILUONG'!$B:$AH,17,0)</f>
        <v>0</v>
      </c>
      <c r="S232" s="8">
        <f>VLOOKUP($B232,'[1]TK KHOILUONG'!$B:$AH,18,0)</f>
        <v>0</v>
      </c>
      <c r="T232" s="8">
        <f>VLOOKUP($B232,'[1]TK KHOILUONG'!$B:$AH,19,0)</f>
        <v>0</v>
      </c>
      <c r="U232" s="8">
        <f>VLOOKUP($B232,'[1]TK KHOILUONG'!$B:$AH,20,0)</f>
        <v>0</v>
      </c>
      <c r="V232" s="36">
        <f>VLOOKUP($B232,'[1]TK KHOILUONG'!$B:$AH,21,0)</f>
        <v>0</v>
      </c>
      <c r="W232" s="8">
        <f>VLOOKUP($B232,'[1]TK KHOILUONG'!$B:$AH,22,0)</f>
        <v>0</v>
      </c>
      <c r="X232" s="8">
        <f>VLOOKUP($B232,'[1]TK KHOILUONG'!$B:$AH,23,0)</f>
        <v>0</v>
      </c>
      <c r="Y232" s="36">
        <f>VLOOKUP($B232,'[1]TK KHOILUONG'!$B:$AH,24,0)</f>
        <v>0</v>
      </c>
      <c r="Z232" s="8">
        <f>VLOOKUP($B232,'[1]TK KHOILUONG'!$B:$AH,25,0)</f>
        <v>0</v>
      </c>
      <c r="AA232" s="8">
        <f>VLOOKUP($B232,'[1]TK KHOILUONG'!$B:$AH,26,0)</f>
        <v>0</v>
      </c>
      <c r="AB232" s="36">
        <f>VLOOKUP($B232,'[1]TK KHOILUONG'!$B:$AH,27,0)</f>
        <v>0</v>
      </c>
      <c r="AC232" s="8">
        <f>VLOOKUP($B232,'[1]TK KHOILUONG'!$B:$AH,28,0)</f>
        <v>0</v>
      </c>
      <c r="AD232" s="8">
        <f>VLOOKUP($B232,'[1]TK KHOILUONG'!$B:$AH,29,0)</f>
        <v>0</v>
      </c>
      <c r="AE232" s="36">
        <f>VLOOKUP($B232,'[1]TK KHOILUONG'!$B:$AH,30,0)</f>
        <v>0</v>
      </c>
      <c r="AF232" s="36">
        <f>VLOOKUP($B232,'[1]TK KHOILUONG'!$B:$AH,31,0)</f>
        <v>1.2</v>
      </c>
      <c r="AG232" s="36">
        <f>VLOOKUP($B232,'[1]TK KHOILUONG'!$B:$AH,32,0)</f>
        <v>0</v>
      </c>
      <c r="AH232" s="64">
        <f t="shared" si="3"/>
        <v>2.4</v>
      </c>
    </row>
    <row r="233" spans="1:34" hidden="1">
      <c r="A233" s="56">
        <f>IF(D233="","",SUBTOTAL(3,$D$4:$D233))</f>
        <v>29</v>
      </c>
      <c r="B233" s="83" t="s">
        <v>511</v>
      </c>
      <c r="C233" s="84" t="s">
        <v>231</v>
      </c>
      <c r="D233" s="85" t="s">
        <v>248</v>
      </c>
      <c r="E233" s="8">
        <f>VLOOKUP($B233,'[1]TK KHOILUONG'!$B:$AH,4,0)</f>
        <v>2</v>
      </c>
      <c r="F233" s="8">
        <f>VLOOKUP($B233,'[1]TK KHOILUONG'!$B:$AH,5,0)</f>
        <v>0</v>
      </c>
      <c r="G233" s="8">
        <f>VLOOKUP($B233,'[1]TK KHOILUONG'!$B:$AH,6,0)</f>
        <v>0</v>
      </c>
      <c r="H233" s="8">
        <f>VLOOKUP($B233,'[1]TK KHOILUONG'!$B:$AH,7,0)</f>
        <v>0</v>
      </c>
      <c r="I233" s="36">
        <f>VLOOKUP($B233,'[1]TK KHOILUONG'!$B:$AH,8,0)</f>
        <v>2</v>
      </c>
      <c r="J233" s="8">
        <f>VLOOKUP($B233,'[1]TK KHOILUONG'!$B:$AH,9,0)</f>
        <v>15.999999999999996</v>
      </c>
      <c r="K233" s="8">
        <f>VLOOKUP($B233,'[1]TK KHOILUONG'!$B:$AH,10,0)</f>
        <v>7.2</v>
      </c>
      <c r="L233" s="8">
        <f>VLOOKUP($B233,'[1]TK KHOILUONG'!$B:$AH,11,0)</f>
        <v>0</v>
      </c>
      <c r="M233" s="8">
        <f>VLOOKUP($B233,'[1]TK KHOILUONG'!$B:$AH,12,0)</f>
        <v>0</v>
      </c>
      <c r="N233" s="36">
        <f>VLOOKUP($B233,'[1]TK KHOILUONG'!$B:$AH,13,0)</f>
        <v>23.199999999999996</v>
      </c>
      <c r="O233" s="8">
        <f>VLOOKUP($B233,'[1]TK KHOILUONG'!$B:$AH,14,0)</f>
        <v>372</v>
      </c>
      <c r="P233" s="8">
        <f>VLOOKUP($B233,'[1]TK KHOILUONG'!$B:$AH,15,0)</f>
        <v>400</v>
      </c>
      <c r="Q233" s="8">
        <f>VLOOKUP($B233,'[1]TK KHOILUONG'!$B:$AH,16,0)</f>
        <v>371</v>
      </c>
      <c r="R233" s="36">
        <f>VLOOKUP($B233,'[1]TK KHOILUONG'!$B:$AH,17,0)</f>
        <v>20.05</v>
      </c>
      <c r="S233" s="8">
        <f>VLOOKUP($B233,'[1]TK KHOILUONG'!$B:$AH,18,0)</f>
        <v>0</v>
      </c>
      <c r="T233" s="8">
        <f>VLOOKUP($B233,'[1]TK KHOILUONG'!$B:$AH,19,0)</f>
        <v>0</v>
      </c>
      <c r="U233" s="8">
        <f>VLOOKUP($B233,'[1]TK KHOILUONG'!$B:$AH,20,0)</f>
        <v>0</v>
      </c>
      <c r="V233" s="36">
        <f>VLOOKUP($B233,'[1]TK KHOILUONG'!$B:$AH,21,0)</f>
        <v>0</v>
      </c>
      <c r="W233" s="8">
        <f>VLOOKUP($B233,'[1]TK KHOILUONG'!$B:$AH,22,0)</f>
        <v>0</v>
      </c>
      <c r="X233" s="8">
        <f>VLOOKUP($B233,'[1]TK KHOILUONG'!$B:$AH,23,0)</f>
        <v>0</v>
      </c>
      <c r="Y233" s="36">
        <f>VLOOKUP($B233,'[1]TK KHOILUONG'!$B:$AH,24,0)</f>
        <v>0</v>
      </c>
      <c r="Z233" s="8">
        <f>VLOOKUP($B233,'[1]TK KHOILUONG'!$B:$AH,25,0)</f>
        <v>0</v>
      </c>
      <c r="AA233" s="8">
        <f>VLOOKUP($B233,'[1]TK KHOILUONG'!$B:$AH,26,0)</f>
        <v>0</v>
      </c>
      <c r="AB233" s="36">
        <f>VLOOKUP($B233,'[1]TK KHOILUONG'!$B:$AH,27,0)</f>
        <v>0</v>
      </c>
      <c r="AC233" s="8">
        <f>VLOOKUP($B233,'[1]TK KHOILUONG'!$B:$AH,28,0)</f>
        <v>0</v>
      </c>
      <c r="AD233" s="8">
        <f>VLOOKUP($B233,'[1]TK KHOILUONG'!$B:$AH,29,0)</f>
        <v>0</v>
      </c>
      <c r="AE233" s="36">
        <f>VLOOKUP($B233,'[1]TK KHOILUONG'!$B:$AH,30,0)</f>
        <v>0</v>
      </c>
      <c r="AF233" s="36">
        <f>VLOOKUP($B233,'[1]TK KHOILUONG'!$B:$AH,31,0)</f>
        <v>0</v>
      </c>
      <c r="AG233" s="36">
        <f>VLOOKUP($B233,'[1]TK KHOILUONG'!$B:$AH,32,0)</f>
        <v>0</v>
      </c>
      <c r="AH233" s="64">
        <f t="shared" si="3"/>
        <v>45.25</v>
      </c>
    </row>
    <row r="234" spans="1:34" hidden="1">
      <c r="A234" s="56">
        <f>IF(D234="","",SUBTOTAL(3,$D$4:$D234))</f>
        <v>29</v>
      </c>
      <c r="B234" s="83" t="s">
        <v>512</v>
      </c>
      <c r="C234" s="84" t="s">
        <v>231</v>
      </c>
      <c r="D234" s="85" t="s">
        <v>245</v>
      </c>
      <c r="E234" s="8">
        <f>VLOOKUP($B234,'[1]TK KHOILUONG'!$B:$AH,4,0)</f>
        <v>0</v>
      </c>
      <c r="F234" s="8">
        <f>VLOOKUP($B234,'[1]TK KHOILUONG'!$B:$AH,5,0)</f>
        <v>0</v>
      </c>
      <c r="G234" s="8">
        <f>VLOOKUP($B234,'[1]TK KHOILUONG'!$B:$AH,6,0)</f>
        <v>0</v>
      </c>
      <c r="H234" s="8">
        <f>VLOOKUP($B234,'[1]TK KHOILUONG'!$B:$AH,7,0)</f>
        <v>0</v>
      </c>
      <c r="I234" s="36">
        <f>VLOOKUP($B234,'[1]TK KHOILUONG'!$B:$AH,8,0)</f>
        <v>0</v>
      </c>
      <c r="J234" s="8">
        <f>VLOOKUP($B234,'[1]TK KHOILUONG'!$B:$AH,9,0)</f>
        <v>6</v>
      </c>
      <c r="K234" s="8">
        <f>VLOOKUP($B234,'[1]TK KHOILUONG'!$B:$AH,10,0)</f>
        <v>14.399999999999997</v>
      </c>
      <c r="L234" s="8">
        <f>VLOOKUP($B234,'[1]TK KHOILUONG'!$B:$AH,11,0)</f>
        <v>0</v>
      </c>
      <c r="M234" s="8">
        <f>VLOOKUP($B234,'[1]TK KHOILUONG'!$B:$AH,12,0)</f>
        <v>0</v>
      </c>
      <c r="N234" s="36">
        <f>VLOOKUP($B234,'[1]TK KHOILUONG'!$B:$AH,13,0)</f>
        <v>20.399999999999999</v>
      </c>
      <c r="O234" s="8">
        <f>VLOOKUP($B234,'[1]TK KHOILUONG'!$B:$AH,14,0)</f>
        <v>37</v>
      </c>
      <c r="P234" s="8">
        <f>VLOOKUP($B234,'[1]TK KHOILUONG'!$B:$AH,15,0)</f>
        <v>38</v>
      </c>
      <c r="Q234" s="8">
        <f>VLOOKUP($B234,'[1]TK KHOILUONG'!$B:$AH,16,0)</f>
        <v>27</v>
      </c>
      <c r="R234" s="36">
        <f>VLOOKUP($B234,'[1]TK KHOILUONG'!$B:$AH,17,0)</f>
        <v>2.4</v>
      </c>
      <c r="S234" s="8">
        <f>VLOOKUP($B234,'[1]TK KHOILUONG'!$B:$AH,18,0)</f>
        <v>0</v>
      </c>
      <c r="T234" s="8">
        <f>VLOOKUP($B234,'[1]TK KHOILUONG'!$B:$AH,19,0)</f>
        <v>0</v>
      </c>
      <c r="U234" s="8">
        <f>VLOOKUP($B234,'[1]TK KHOILUONG'!$B:$AH,20,0)</f>
        <v>0</v>
      </c>
      <c r="V234" s="36">
        <f>VLOOKUP($B234,'[1]TK KHOILUONG'!$B:$AH,21,0)</f>
        <v>0</v>
      </c>
      <c r="W234" s="8">
        <f>VLOOKUP($B234,'[1]TK KHOILUONG'!$B:$AH,22,0)</f>
        <v>0</v>
      </c>
      <c r="X234" s="8">
        <f>VLOOKUP($B234,'[1]TK KHOILUONG'!$B:$AH,23,0)</f>
        <v>0</v>
      </c>
      <c r="Y234" s="36">
        <f>VLOOKUP($B234,'[1]TK KHOILUONG'!$B:$AH,24,0)</f>
        <v>0</v>
      </c>
      <c r="Z234" s="8">
        <f>VLOOKUP($B234,'[1]TK KHOILUONG'!$B:$AH,25,0)</f>
        <v>0</v>
      </c>
      <c r="AA234" s="8">
        <f>VLOOKUP($B234,'[1]TK KHOILUONG'!$B:$AH,26,0)</f>
        <v>0</v>
      </c>
      <c r="AB234" s="36">
        <f>VLOOKUP($B234,'[1]TK KHOILUONG'!$B:$AH,27,0)</f>
        <v>0</v>
      </c>
      <c r="AC234" s="8">
        <f>VLOOKUP($B234,'[1]TK KHOILUONG'!$B:$AH,28,0)</f>
        <v>0</v>
      </c>
      <c r="AD234" s="8">
        <f>VLOOKUP($B234,'[1]TK KHOILUONG'!$B:$AH,29,0)</f>
        <v>0</v>
      </c>
      <c r="AE234" s="36">
        <f>VLOOKUP($B234,'[1]TK KHOILUONG'!$B:$AH,30,0)</f>
        <v>0</v>
      </c>
      <c r="AF234" s="36">
        <f>VLOOKUP($B234,'[1]TK KHOILUONG'!$B:$AH,31,0)</f>
        <v>2.4</v>
      </c>
      <c r="AG234" s="36">
        <f>VLOOKUP($B234,'[1]TK KHOILUONG'!$B:$AH,32,0)</f>
        <v>0</v>
      </c>
      <c r="AH234" s="64">
        <f t="shared" si="3"/>
        <v>25.2</v>
      </c>
    </row>
    <row r="235" spans="1:34" hidden="1">
      <c r="A235" s="56">
        <f>IF(D235="","",SUBTOTAL(3,$D$4:$D235))</f>
        <v>29</v>
      </c>
      <c r="B235" s="83" t="s">
        <v>514</v>
      </c>
      <c r="C235" s="84" t="s">
        <v>538</v>
      </c>
      <c r="D235" s="85" t="s">
        <v>266</v>
      </c>
      <c r="E235" s="8">
        <f>VLOOKUP($B235,'[1]TK KHOILUONG'!$B:$AH,4,0)</f>
        <v>0</v>
      </c>
      <c r="F235" s="8">
        <f>VLOOKUP($B235,'[1]TK KHOILUONG'!$B:$AH,5,0)</f>
        <v>0</v>
      </c>
      <c r="G235" s="8">
        <f>VLOOKUP($B235,'[1]TK KHOILUONG'!$B:$AH,6,0)</f>
        <v>0</v>
      </c>
      <c r="H235" s="8">
        <f>VLOOKUP($B235,'[1]TK KHOILUONG'!$B:$AH,7,0)</f>
        <v>0</v>
      </c>
      <c r="I235" s="36">
        <f>VLOOKUP($B235,'[1]TK KHOILUONG'!$B:$AH,8,0)</f>
        <v>0</v>
      </c>
      <c r="J235" s="8">
        <f>VLOOKUP($B235,'[1]TK KHOILUONG'!$B:$AH,9,0)</f>
        <v>0</v>
      </c>
      <c r="K235" s="8">
        <f>VLOOKUP($B235,'[1]TK KHOILUONG'!$B:$AH,10,0)</f>
        <v>0</v>
      </c>
      <c r="L235" s="8">
        <f>VLOOKUP($B235,'[1]TK KHOILUONG'!$B:$AH,11,0)</f>
        <v>0</v>
      </c>
      <c r="M235" s="8">
        <f>VLOOKUP($B235,'[1]TK KHOILUONG'!$B:$AH,12,0)</f>
        <v>0</v>
      </c>
      <c r="N235" s="36">
        <f>VLOOKUP($B235,'[1]TK KHOILUONG'!$B:$AH,13,0)</f>
        <v>0</v>
      </c>
      <c r="O235" s="8">
        <f>VLOOKUP($B235,'[1]TK KHOILUONG'!$B:$AH,14,0)</f>
        <v>0</v>
      </c>
      <c r="P235" s="8">
        <f>VLOOKUP($B235,'[1]TK KHOILUONG'!$B:$AH,15,0)</f>
        <v>0</v>
      </c>
      <c r="Q235" s="8">
        <f>VLOOKUP($B235,'[1]TK KHOILUONG'!$B:$AH,16,0)</f>
        <v>123</v>
      </c>
      <c r="R235" s="36">
        <f>VLOOKUP($B235,'[1]TK KHOILUONG'!$B:$AH,17,0)</f>
        <v>-6.15</v>
      </c>
      <c r="S235" s="8">
        <f>VLOOKUP($B235,'[1]TK KHOILUONG'!$B:$AH,18,0)</f>
        <v>0</v>
      </c>
      <c r="T235" s="8">
        <f>VLOOKUP($B235,'[1]TK KHOILUONG'!$B:$AH,19,0)</f>
        <v>0</v>
      </c>
      <c r="U235" s="8">
        <f>VLOOKUP($B235,'[1]TK KHOILUONG'!$B:$AH,20,0)</f>
        <v>0</v>
      </c>
      <c r="V235" s="36">
        <f>VLOOKUP($B235,'[1]TK KHOILUONG'!$B:$AH,21,0)</f>
        <v>0</v>
      </c>
      <c r="W235" s="8">
        <f>VLOOKUP($B235,'[1]TK KHOILUONG'!$B:$AH,22,0)</f>
        <v>0</v>
      </c>
      <c r="X235" s="8">
        <f>VLOOKUP($B235,'[1]TK KHOILUONG'!$B:$AH,23,0)</f>
        <v>0</v>
      </c>
      <c r="Y235" s="36">
        <f>VLOOKUP($B235,'[1]TK KHOILUONG'!$B:$AH,24,0)</f>
        <v>0</v>
      </c>
      <c r="Z235" s="8">
        <f>VLOOKUP($B235,'[1]TK KHOILUONG'!$B:$AH,25,0)</f>
        <v>0</v>
      </c>
      <c r="AA235" s="8">
        <f>VLOOKUP($B235,'[1]TK KHOILUONG'!$B:$AH,26,0)</f>
        <v>0</v>
      </c>
      <c r="AB235" s="36">
        <f>VLOOKUP($B235,'[1]TK KHOILUONG'!$B:$AH,27,0)</f>
        <v>0</v>
      </c>
      <c r="AC235" s="8">
        <f>VLOOKUP($B235,'[1]TK KHOILUONG'!$B:$AH,28,0)</f>
        <v>0</v>
      </c>
      <c r="AD235" s="8">
        <f>VLOOKUP($B235,'[1]TK KHOILUONG'!$B:$AH,29,0)</f>
        <v>0</v>
      </c>
      <c r="AE235" s="36">
        <f>VLOOKUP($B235,'[1]TK KHOILUONG'!$B:$AH,30,0)</f>
        <v>0</v>
      </c>
      <c r="AF235" s="36">
        <f>VLOOKUP($B235,'[1]TK KHOILUONG'!$B:$AH,31,0)</f>
        <v>0</v>
      </c>
      <c r="AG235" s="36">
        <f>VLOOKUP($B235,'[1]TK KHOILUONG'!$B:$AH,32,0)</f>
        <v>0</v>
      </c>
      <c r="AH235" s="64">
        <f t="shared" si="3"/>
        <v>-6.15</v>
      </c>
    </row>
    <row r="236" spans="1:34" hidden="1">
      <c r="A236" s="56">
        <f>IF(D236="","",SUBTOTAL(3,$D$4:$D236))</f>
        <v>29</v>
      </c>
      <c r="B236" s="83" t="s">
        <v>515</v>
      </c>
      <c r="C236" s="84" t="s">
        <v>251</v>
      </c>
      <c r="D236" s="85" t="s">
        <v>252</v>
      </c>
      <c r="E236" s="8">
        <f>VLOOKUP($B236,'[1]TK KHOILUONG'!$B:$AH,4,0)</f>
        <v>0</v>
      </c>
      <c r="F236" s="8">
        <f>VLOOKUP($B236,'[1]TK KHOILUONG'!$B:$AH,5,0)</f>
        <v>2</v>
      </c>
      <c r="G236" s="8">
        <f>VLOOKUP($B236,'[1]TK KHOILUONG'!$B:$AH,6,0)</f>
        <v>0</v>
      </c>
      <c r="H236" s="8">
        <f>VLOOKUP($B236,'[1]TK KHOILUONG'!$B:$AH,7,0)</f>
        <v>0</v>
      </c>
      <c r="I236" s="36">
        <f>VLOOKUP($B236,'[1]TK KHOILUONG'!$B:$AH,8,0)</f>
        <v>4</v>
      </c>
      <c r="J236" s="8">
        <f>VLOOKUP($B236,'[1]TK KHOILUONG'!$B:$AH,9,0)</f>
        <v>0</v>
      </c>
      <c r="K236" s="8">
        <f>VLOOKUP($B236,'[1]TK KHOILUONG'!$B:$AH,10,0)</f>
        <v>0</v>
      </c>
      <c r="L236" s="8">
        <f>VLOOKUP($B236,'[1]TK KHOILUONG'!$B:$AH,11,0)</f>
        <v>0</v>
      </c>
      <c r="M236" s="8">
        <f>VLOOKUP($B236,'[1]TK KHOILUONG'!$B:$AH,12,0)</f>
        <v>0</v>
      </c>
      <c r="N236" s="36">
        <f>VLOOKUP($B236,'[1]TK KHOILUONG'!$B:$AH,13,0)</f>
        <v>0</v>
      </c>
      <c r="O236" s="8">
        <f>VLOOKUP($B236,'[1]TK KHOILUONG'!$B:$AH,14,0)</f>
        <v>0</v>
      </c>
      <c r="P236" s="8">
        <f>VLOOKUP($B236,'[1]TK KHOILUONG'!$B:$AH,15,0)</f>
        <v>0</v>
      </c>
      <c r="Q236" s="8">
        <f>VLOOKUP($B236,'[1]TK KHOILUONG'!$B:$AH,16,0)</f>
        <v>0</v>
      </c>
      <c r="R236" s="36">
        <f>VLOOKUP($B236,'[1]TK KHOILUONG'!$B:$AH,17,0)</f>
        <v>0</v>
      </c>
      <c r="S236" s="8">
        <f>VLOOKUP($B236,'[1]TK KHOILUONG'!$B:$AH,18,0)</f>
        <v>0</v>
      </c>
      <c r="T236" s="8">
        <f>VLOOKUP($B236,'[1]TK KHOILUONG'!$B:$AH,19,0)</f>
        <v>0</v>
      </c>
      <c r="U236" s="8">
        <f>VLOOKUP($B236,'[1]TK KHOILUONG'!$B:$AH,20,0)</f>
        <v>0</v>
      </c>
      <c r="V236" s="36">
        <f>VLOOKUP($B236,'[1]TK KHOILUONG'!$B:$AH,21,0)</f>
        <v>0</v>
      </c>
      <c r="W236" s="8">
        <f>VLOOKUP($B236,'[1]TK KHOILUONG'!$B:$AH,22,0)</f>
        <v>0</v>
      </c>
      <c r="X236" s="8">
        <f>VLOOKUP($B236,'[1]TK KHOILUONG'!$B:$AH,23,0)</f>
        <v>0</v>
      </c>
      <c r="Y236" s="36">
        <f>VLOOKUP($B236,'[1]TK KHOILUONG'!$B:$AH,24,0)</f>
        <v>0</v>
      </c>
      <c r="Z236" s="8">
        <f>VLOOKUP($B236,'[1]TK KHOILUONG'!$B:$AH,25,0)</f>
        <v>0</v>
      </c>
      <c r="AA236" s="8">
        <f>VLOOKUP($B236,'[1]TK KHOILUONG'!$B:$AH,26,0)</f>
        <v>0</v>
      </c>
      <c r="AB236" s="36">
        <f>VLOOKUP($B236,'[1]TK KHOILUONG'!$B:$AH,27,0)</f>
        <v>0</v>
      </c>
      <c r="AC236" s="8">
        <f>VLOOKUP($B236,'[1]TK KHOILUONG'!$B:$AH,28,0)</f>
        <v>0</v>
      </c>
      <c r="AD236" s="8">
        <f>VLOOKUP($B236,'[1]TK KHOILUONG'!$B:$AH,29,0)</f>
        <v>0</v>
      </c>
      <c r="AE236" s="36">
        <f>VLOOKUP($B236,'[1]TK KHOILUONG'!$B:$AH,30,0)</f>
        <v>0</v>
      </c>
      <c r="AF236" s="36">
        <f>VLOOKUP($B236,'[1]TK KHOILUONG'!$B:$AH,31,0)</f>
        <v>0</v>
      </c>
      <c r="AG236" s="36">
        <f>VLOOKUP($B236,'[1]TK KHOILUONG'!$B:$AH,32,0)</f>
        <v>0</v>
      </c>
      <c r="AH236" s="64">
        <f t="shared" si="3"/>
        <v>4</v>
      </c>
    </row>
    <row r="237" spans="1:34" hidden="1">
      <c r="A237" s="56">
        <f>IF(D237="","",SUBTOTAL(3,$D$4:$D237))</f>
        <v>29</v>
      </c>
      <c r="B237" s="83" t="s">
        <v>522</v>
      </c>
      <c r="C237" s="84" t="s">
        <v>253</v>
      </c>
      <c r="D237" s="85" t="s">
        <v>256</v>
      </c>
      <c r="E237" s="8">
        <f>VLOOKUP($B237,'[1]TK KHOILUONG'!$B:$AH,4,0)</f>
        <v>2</v>
      </c>
      <c r="F237" s="8">
        <f>VLOOKUP($B237,'[1]TK KHOILUONG'!$B:$AH,5,0)</f>
        <v>0</v>
      </c>
      <c r="G237" s="8">
        <f>VLOOKUP($B237,'[1]TK KHOILUONG'!$B:$AH,6,0)</f>
        <v>0</v>
      </c>
      <c r="H237" s="8">
        <f>VLOOKUP($B237,'[1]TK KHOILUONG'!$B:$AH,7,0)</f>
        <v>0</v>
      </c>
      <c r="I237" s="36">
        <f>VLOOKUP($B237,'[1]TK KHOILUONG'!$B:$AH,8,0)</f>
        <v>2</v>
      </c>
      <c r="J237" s="8">
        <f>VLOOKUP($B237,'[1]TK KHOILUONG'!$B:$AH,9,0)</f>
        <v>0</v>
      </c>
      <c r="K237" s="8">
        <f>VLOOKUP($B237,'[1]TK KHOILUONG'!$B:$AH,10,0)</f>
        <v>0</v>
      </c>
      <c r="L237" s="8">
        <f>VLOOKUP($B237,'[1]TK KHOILUONG'!$B:$AH,11,0)</f>
        <v>0</v>
      </c>
      <c r="M237" s="8">
        <f>VLOOKUP($B237,'[1]TK KHOILUONG'!$B:$AH,12,0)</f>
        <v>0</v>
      </c>
      <c r="N237" s="36">
        <f>VLOOKUP($B237,'[1]TK KHOILUONG'!$B:$AH,13,0)</f>
        <v>0</v>
      </c>
      <c r="O237" s="8">
        <f>VLOOKUP($B237,'[1]TK KHOILUONG'!$B:$AH,14,0)</f>
        <v>27</v>
      </c>
      <c r="P237" s="8">
        <f>VLOOKUP($B237,'[1]TK KHOILUONG'!$B:$AH,15,0)</f>
        <v>64</v>
      </c>
      <c r="Q237" s="8">
        <f>VLOOKUP($B237,'[1]TK KHOILUONG'!$B:$AH,16,0)</f>
        <v>73</v>
      </c>
      <c r="R237" s="36">
        <f>VLOOKUP($B237,'[1]TK KHOILUONG'!$B:$AH,17,0)</f>
        <v>0.9</v>
      </c>
      <c r="S237" s="8">
        <f>VLOOKUP($B237,'[1]TK KHOILUONG'!$B:$AH,18,0)</f>
        <v>0</v>
      </c>
      <c r="T237" s="8">
        <f>VLOOKUP($B237,'[1]TK KHOILUONG'!$B:$AH,19,0)</f>
        <v>0</v>
      </c>
      <c r="U237" s="8">
        <f>VLOOKUP($B237,'[1]TK KHOILUONG'!$B:$AH,20,0)</f>
        <v>0</v>
      </c>
      <c r="V237" s="36">
        <f>VLOOKUP($B237,'[1]TK KHOILUONG'!$B:$AH,21,0)</f>
        <v>0</v>
      </c>
      <c r="W237" s="8">
        <f>VLOOKUP($B237,'[1]TK KHOILUONG'!$B:$AH,22,0)</f>
        <v>0</v>
      </c>
      <c r="X237" s="8">
        <f>VLOOKUP($B237,'[1]TK KHOILUONG'!$B:$AH,23,0)</f>
        <v>0</v>
      </c>
      <c r="Y237" s="36">
        <f>VLOOKUP($B237,'[1]TK KHOILUONG'!$B:$AH,24,0)</f>
        <v>0</v>
      </c>
      <c r="Z237" s="8">
        <f>VLOOKUP($B237,'[1]TK KHOILUONG'!$B:$AH,25,0)</f>
        <v>0</v>
      </c>
      <c r="AA237" s="8">
        <f>VLOOKUP($B237,'[1]TK KHOILUONG'!$B:$AH,26,0)</f>
        <v>0</v>
      </c>
      <c r="AB237" s="36">
        <f>VLOOKUP($B237,'[1]TK KHOILUONG'!$B:$AH,27,0)</f>
        <v>0</v>
      </c>
      <c r="AC237" s="8">
        <f>VLOOKUP($B237,'[1]TK KHOILUONG'!$B:$AH,28,0)</f>
        <v>0</v>
      </c>
      <c r="AD237" s="8">
        <f>VLOOKUP($B237,'[1]TK KHOILUONG'!$B:$AH,29,0)</f>
        <v>0</v>
      </c>
      <c r="AE237" s="36">
        <f>VLOOKUP($B237,'[1]TK KHOILUONG'!$B:$AH,30,0)</f>
        <v>0</v>
      </c>
      <c r="AF237" s="36">
        <f>VLOOKUP($B237,'[1]TK KHOILUONG'!$B:$AH,31,0)</f>
        <v>0</v>
      </c>
      <c r="AG237" s="36">
        <f>VLOOKUP($B237,'[1]TK KHOILUONG'!$B:$AH,32,0)</f>
        <v>1.2</v>
      </c>
      <c r="AH237" s="64">
        <f t="shared" si="3"/>
        <v>4.0999999999999996</v>
      </c>
    </row>
    <row r="238" spans="1:34" hidden="1">
      <c r="A238" s="56">
        <f>IF(D238="","",SUBTOTAL(3,$D$4:$D238))</f>
        <v>29</v>
      </c>
      <c r="B238" s="83" t="s">
        <v>520</v>
      </c>
      <c r="C238" s="84" t="s">
        <v>253</v>
      </c>
      <c r="D238" s="85" t="s">
        <v>254</v>
      </c>
      <c r="E238" s="8">
        <f>VLOOKUP($B238,'[1]TK KHOILUONG'!$B:$AH,4,0)</f>
        <v>0</v>
      </c>
      <c r="F238" s="8">
        <f>VLOOKUP($B238,'[1]TK KHOILUONG'!$B:$AH,5,0)</f>
        <v>0</v>
      </c>
      <c r="G238" s="8">
        <f>VLOOKUP($B238,'[1]TK KHOILUONG'!$B:$AH,6,0)</f>
        <v>0</v>
      </c>
      <c r="H238" s="8">
        <f>VLOOKUP($B238,'[1]TK KHOILUONG'!$B:$AH,7,0)</f>
        <v>0</v>
      </c>
      <c r="I238" s="36">
        <f>VLOOKUP($B238,'[1]TK KHOILUONG'!$B:$AH,8,0)</f>
        <v>0</v>
      </c>
      <c r="J238" s="8">
        <f>VLOOKUP($B238,'[1]TK KHOILUONG'!$B:$AH,9,0)</f>
        <v>0</v>
      </c>
      <c r="K238" s="8">
        <f>VLOOKUP($B238,'[1]TK KHOILUONG'!$B:$AH,10,0)</f>
        <v>0</v>
      </c>
      <c r="L238" s="8">
        <f>VLOOKUP($B238,'[1]TK KHOILUONG'!$B:$AH,11,0)</f>
        <v>0</v>
      </c>
      <c r="M238" s="8">
        <f>VLOOKUP($B238,'[1]TK KHOILUONG'!$B:$AH,12,0)</f>
        <v>0</v>
      </c>
      <c r="N238" s="36">
        <f>VLOOKUP($B238,'[1]TK KHOILUONG'!$B:$AH,13,0)</f>
        <v>0</v>
      </c>
      <c r="O238" s="8">
        <f>VLOOKUP($B238,'[1]TK KHOILUONG'!$B:$AH,14,0)</f>
        <v>0</v>
      </c>
      <c r="P238" s="8">
        <f>VLOOKUP($B238,'[1]TK KHOILUONG'!$B:$AH,15,0)</f>
        <v>0</v>
      </c>
      <c r="Q238" s="8">
        <f>VLOOKUP($B238,'[1]TK KHOILUONG'!$B:$AH,16,0)</f>
        <v>0</v>
      </c>
      <c r="R238" s="36">
        <f>VLOOKUP($B238,'[1]TK KHOILUONG'!$B:$AH,17,0)</f>
        <v>0</v>
      </c>
      <c r="S238" s="8">
        <f>VLOOKUP($B238,'[1]TK KHOILUONG'!$B:$AH,18,0)</f>
        <v>0</v>
      </c>
      <c r="T238" s="8">
        <f>VLOOKUP($B238,'[1]TK KHOILUONG'!$B:$AH,19,0)</f>
        <v>0</v>
      </c>
      <c r="U238" s="8">
        <f>VLOOKUP($B238,'[1]TK KHOILUONG'!$B:$AH,20,0)</f>
        <v>0</v>
      </c>
      <c r="V238" s="36">
        <f>VLOOKUP($B238,'[1]TK KHOILUONG'!$B:$AH,21,0)</f>
        <v>0</v>
      </c>
      <c r="W238" s="8">
        <f>VLOOKUP($B238,'[1]TK KHOILUONG'!$B:$AH,22,0)</f>
        <v>0</v>
      </c>
      <c r="X238" s="8">
        <f>VLOOKUP($B238,'[1]TK KHOILUONG'!$B:$AH,23,0)</f>
        <v>0</v>
      </c>
      <c r="Y238" s="36">
        <f>VLOOKUP($B238,'[1]TK KHOILUONG'!$B:$AH,24,0)</f>
        <v>0</v>
      </c>
      <c r="Z238" s="8">
        <f>VLOOKUP($B238,'[1]TK KHOILUONG'!$B:$AH,25,0)</f>
        <v>0</v>
      </c>
      <c r="AA238" s="8">
        <f>VLOOKUP($B238,'[1]TK KHOILUONG'!$B:$AH,26,0)</f>
        <v>0</v>
      </c>
      <c r="AB238" s="36">
        <f>VLOOKUP($B238,'[1]TK KHOILUONG'!$B:$AH,27,0)</f>
        <v>0</v>
      </c>
      <c r="AC238" s="8">
        <f>VLOOKUP($B238,'[1]TK KHOILUONG'!$B:$AH,28,0)</f>
        <v>0</v>
      </c>
      <c r="AD238" s="8">
        <f>VLOOKUP($B238,'[1]TK KHOILUONG'!$B:$AH,29,0)</f>
        <v>0</v>
      </c>
      <c r="AE238" s="36">
        <f>VLOOKUP($B238,'[1]TK KHOILUONG'!$B:$AH,30,0)</f>
        <v>0</v>
      </c>
      <c r="AF238" s="36">
        <f>VLOOKUP($B238,'[1]TK KHOILUONG'!$B:$AH,31,0)</f>
        <v>0</v>
      </c>
      <c r="AG238" s="36">
        <f>VLOOKUP($B238,'[1]TK KHOILUONG'!$B:$AH,32,0)</f>
        <v>0</v>
      </c>
      <c r="AH238" s="64">
        <f t="shared" si="3"/>
        <v>0</v>
      </c>
    </row>
    <row r="239" spans="1:34" hidden="1">
      <c r="A239" s="56">
        <f>IF(D239="","",SUBTOTAL(3,$D$4:$D239))</f>
        <v>29</v>
      </c>
      <c r="B239" s="83" t="s">
        <v>516</v>
      </c>
      <c r="C239" s="84" t="s">
        <v>253</v>
      </c>
      <c r="D239" s="85" t="s">
        <v>559</v>
      </c>
      <c r="E239" s="8">
        <f>VLOOKUP($B239,'[1]TK KHOILUONG'!$B:$AH,4,0)</f>
        <v>0</v>
      </c>
      <c r="F239" s="8">
        <f>VLOOKUP($B239,'[1]TK KHOILUONG'!$B:$AH,5,0)</f>
        <v>0</v>
      </c>
      <c r="G239" s="8">
        <f>VLOOKUP($B239,'[1]TK KHOILUONG'!$B:$AH,6,0)</f>
        <v>0</v>
      </c>
      <c r="H239" s="8">
        <f>VLOOKUP($B239,'[1]TK KHOILUONG'!$B:$AH,7,0)</f>
        <v>0</v>
      </c>
      <c r="I239" s="36">
        <f>VLOOKUP($B239,'[1]TK KHOILUONG'!$B:$AH,8,0)</f>
        <v>0</v>
      </c>
      <c r="J239" s="8">
        <f>VLOOKUP($B239,'[1]TK KHOILUONG'!$B:$AH,9,0)</f>
        <v>0</v>
      </c>
      <c r="K239" s="8">
        <f>VLOOKUP($B239,'[1]TK KHOILUONG'!$B:$AH,10,0)</f>
        <v>1.2</v>
      </c>
      <c r="L239" s="8">
        <f>VLOOKUP($B239,'[1]TK KHOILUONG'!$B:$AH,11,0)</f>
        <v>0</v>
      </c>
      <c r="M239" s="8">
        <f>VLOOKUP($B239,'[1]TK KHOILUONG'!$B:$AH,12,0)</f>
        <v>0</v>
      </c>
      <c r="N239" s="36">
        <f>VLOOKUP($B239,'[1]TK KHOILUONG'!$B:$AH,13,0)</f>
        <v>1.2</v>
      </c>
      <c r="O239" s="8">
        <f>VLOOKUP($B239,'[1]TK KHOILUONG'!$B:$AH,14,0)</f>
        <v>0</v>
      </c>
      <c r="P239" s="8">
        <f>VLOOKUP($B239,'[1]TK KHOILUONG'!$B:$AH,15,0)</f>
        <v>0</v>
      </c>
      <c r="Q239" s="8">
        <f>VLOOKUP($B239,'[1]TK KHOILUONG'!$B:$AH,16,0)</f>
        <v>0</v>
      </c>
      <c r="R239" s="36">
        <f>VLOOKUP($B239,'[1]TK KHOILUONG'!$B:$AH,17,0)</f>
        <v>0</v>
      </c>
      <c r="S239" s="8">
        <f>VLOOKUP($B239,'[1]TK KHOILUONG'!$B:$AH,18,0)</f>
        <v>0</v>
      </c>
      <c r="T239" s="8">
        <f>VLOOKUP($B239,'[1]TK KHOILUONG'!$B:$AH,19,0)</f>
        <v>0</v>
      </c>
      <c r="U239" s="8">
        <f>VLOOKUP($B239,'[1]TK KHOILUONG'!$B:$AH,20,0)</f>
        <v>0</v>
      </c>
      <c r="V239" s="36">
        <f>VLOOKUP($B239,'[1]TK KHOILUONG'!$B:$AH,21,0)</f>
        <v>0</v>
      </c>
      <c r="W239" s="8">
        <f>VLOOKUP($B239,'[1]TK KHOILUONG'!$B:$AH,22,0)</f>
        <v>0</v>
      </c>
      <c r="X239" s="8">
        <f>VLOOKUP($B239,'[1]TK KHOILUONG'!$B:$AH,23,0)</f>
        <v>0</v>
      </c>
      <c r="Y239" s="36">
        <f>VLOOKUP($B239,'[1]TK KHOILUONG'!$B:$AH,24,0)</f>
        <v>0</v>
      </c>
      <c r="Z239" s="8">
        <f>VLOOKUP($B239,'[1]TK KHOILUONG'!$B:$AH,25,0)</f>
        <v>0</v>
      </c>
      <c r="AA239" s="8">
        <f>VLOOKUP($B239,'[1]TK KHOILUONG'!$B:$AH,26,0)</f>
        <v>0</v>
      </c>
      <c r="AB239" s="36">
        <f>VLOOKUP($B239,'[1]TK KHOILUONG'!$B:$AH,27,0)</f>
        <v>0</v>
      </c>
      <c r="AC239" s="8">
        <f>VLOOKUP($B239,'[1]TK KHOILUONG'!$B:$AH,28,0)</f>
        <v>0</v>
      </c>
      <c r="AD239" s="8">
        <f>VLOOKUP($B239,'[1]TK KHOILUONG'!$B:$AH,29,0)</f>
        <v>0</v>
      </c>
      <c r="AE239" s="36">
        <f>VLOOKUP($B239,'[1]TK KHOILUONG'!$B:$AH,30,0)</f>
        <v>0</v>
      </c>
      <c r="AF239" s="36">
        <f>VLOOKUP($B239,'[1]TK KHOILUONG'!$B:$AH,31,0)</f>
        <v>0</v>
      </c>
      <c r="AG239" s="36">
        <f>VLOOKUP($B239,'[1]TK KHOILUONG'!$B:$AH,32,0)</f>
        <v>0</v>
      </c>
      <c r="AH239" s="64">
        <f t="shared" si="3"/>
        <v>1.2</v>
      </c>
    </row>
    <row r="240" spans="1:34" hidden="1">
      <c r="A240" s="56">
        <f>IF(D240="","",SUBTOTAL(3,$D$4:$D240))</f>
        <v>29</v>
      </c>
      <c r="B240" s="83" t="s">
        <v>517</v>
      </c>
      <c r="C240" s="84" t="s">
        <v>253</v>
      </c>
      <c r="D240" s="85" t="s">
        <v>257</v>
      </c>
      <c r="E240" s="8">
        <f>VLOOKUP($B240,'[1]TK KHOILUONG'!$B:$AH,4,0)</f>
        <v>0</v>
      </c>
      <c r="F240" s="8">
        <f>VLOOKUP($B240,'[1]TK KHOILUONG'!$B:$AH,5,0)</f>
        <v>0</v>
      </c>
      <c r="G240" s="8">
        <f>VLOOKUP($B240,'[1]TK KHOILUONG'!$B:$AH,6,0)</f>
        <v>0</v>
      </c>
      <c r="H240" s="8">
        <f>VLOOKUP($B240,'[1]TK KHOILUONG'!$B:$AH,7,0)</f>
        <v>0</v>
      </c>
      <c r="I240" s="36">
        <f>VLOOKUP($B240,'[1]TK KHOILUONG'!$B:$AH,8,0)</f>
        <v>0</v>
      </c>
      <c r="J240" s="8">
        <f>VLOOKUP($B240,'[1]TK KHOILUONG'!$B:$AH,9,0)</f>
        <v>1.2</v>
      </c>
      <c r="K240" s="8">
        <f>VLOOKUP($B240,'[1]TK KHOILUONG'!$B:$AH,10,0)</f>
        <v>0</v>
      </c>
      <c r="L240" s="8">
        <f>VLOOKUP($B240,'[1]TK KHOILUONG'!$B:$AH,11,0)</f>
        <v>0</v>
      </c>
      <c r="M240" s="8">
        <f>VLOOKUP($B240,'[1]TK KHOILUONG'!$B:$AH,12,0)</f>
        <v>0</v>
      </c>
      <c r="N240" s="36">
        <f>VLOOKUP($B240,'[1]TK KHOILUONG'!$B:$AH,13,0)</f>
        <v>1.2</v>
      </c>
      <c r="O240" s="8">
        <f>VLOOKUP($B240,'[1]TK KHOILUONG'!$B:$AH,14,0)</f>
        <v>0</v>
      </c>
      <c r="P240" s="8">
        <f>VLOOKUP($B240,'[1]TK KHOILUONG'!$B:$AH,15,0)</f>
        <v>0</v>
      </c>
      <c r="Q240" s="8">
        <f>VLOOKUP($B240,'[1]TK KHOILUONG'!$B:$AH,16,0)</f>
        <v>0</v>
      </c>
      <c r="R240" s="36">
        <f>VLOOKUP($B240,'[1]TK KHOILUONG'!$B:$AH,17,0)</f>
        <v>0</v>
      </c>
      <c r="S240" s="8">
        <f>VLOOKUP($B240,'[1]TK KHOILUONG'!$B:$AH,18,0)</f>
        <v>59</v>
      </c>
      <c r="T240" s="8">
        <f>VLOOKUP($B240,'[1]TK KHOILUONG'!$B:$AH,19,0)</f>
        <v>0</v>
      </c>
      <c r="U240" s="8">
        <f>VLOOKUP($B240,'[1]TK KHOILUONG'!$B:$AH,20,0)</f>
        <v>59</v>
      </c>
      <c r="V240" s="36">
        <f>VLOOKUP($B240,'[1]TK KHOILUONG'!$B:$AH,21,0)</f>
        <v>0</v>
      </c>
      <c r="W240" s="8">
        <f>VLOOKUP($B240,'[1]TK KHOILUONG'!$B:$AH,22,0)</f>
        <v>0</v>
      </c>
      <c r="X240" s="8">
        <f>VLOOKUP($B240,'[1]TK KHOILUONG'!$B:$AH,23,0)</f>
        <v>0</v>
      </c>
      <c r="Y240" s="36">
        <f>VLOOKUP($B240,'[1]TK KHOILUONG'!$B:$AH,24,0)</f>
        <v>0</v>
      </c>
      <c r="Z240" s="8">
        <f>VLOOKUP($B240,'[1]TK KHOILUONG'!$B:$AH,25,0)</f>
        <v>0</v>
      </c>
      <c r="AA240" s="8">
        <f>VLOOKUP($B240,'[1]TK KHOILUONG'!$B:$AH,26,0)</f>
        <v>0</v>
      </c>
      <c r="AB240" s="36">
        <f>VLOOKUP($B240,'[1]TK KHOILUONG'!$B:$AH,27,0)</f>
        <v>0</v>
      </c>
      <c r="AC240" s="8">
        <f>VLOOKUP($B240,'[1]TK KHOILUONG'!$B:$AH,28,0)</f>
        <v>0</v>
      </c>
      <c r="AD240" s="8">
        <f>VLOOKUP($B240,'[1]TK KHOILUONG'!$B:$AH,29,0)</f>
        <v>0</v>
      </c>
      <c r="AE240" s="36">
        <f>VLOOKUP($B240,'[1]TK KHOILUONG'!$B:$AH,30,0)</f>
        <v>0</v>
      </c>
      <c r="AF240" s="36">
        <f>VLOOKUP($B240,'[1]TK KHOILUONG'!$B:$AH,31,0)</f>
        <v>0</v>
      </c>
      <c r="AG240" s="36">
        <f>VLOOKUP($B240,'[1]TK KHOILUONG'!$B:$AH,32,0)</f>
        <v>0</v>
      </c>
      <c r="AH240" s="64">
        <f t="shared" si="3"/>
        <v>1.2</v>
      </c>
    </row>
    <row r="241" spans="1:34" hidden="1">
      <c r="A241" s="56">
        <f>IF(D241="","",SUBTOTAL(3,$D$4:$D241))</f>
        <v>29</v>
      </c>
      <c r="B241" s="83" t="s">
        <v>518</v>
      </c>
      <c r="C241" s="84" t="s">
        <v>253</v>
      </c>
      <c r="D241" s="85" t="s">
        <v>258</v>
      </c>
      <c r="E241" s="8">
        <f>VLOOKUP($B241,'[1]TK KHOILUONG'!$B:$AH,4,0)</f>
        <v>0</v>
      </c>
      <c r="F241" s="8">
        <f>VLOOKUP($B241,'[1]TK KHOILUONG'!$B:$AH,5,0)</f>
        <v>0</v>
      </c>
      <c r="G241" s="8">
        <f>VLOOKUP($B241,'[1]TK KHOILUONG'!$B:$AH,6,0)</f>
        <v>0</v>
      </c>
      <c r="H241" s="8">
        <f>VLOOKUP($B241,'[1]TK KHOILUONG'!$B:$AH,7,0)</f>
        <v>0</v>
      </c>
      <c r="I241" s="36">
        <f>VLOOKUP($B241,'[1]TK KHOILUONG'!$B:$AH,8,0)</f>
        <v>0</v>
      </c>
      <c r="J241" s="8">
        <f>VLOOKUP($B241,'[1]TK KHOILUONG'!$B:$AH,9,0)</f>
        <v>0</v>
      </c>
      <c r="K241" s="8">
        <f>VLOOKUP($B241,'[1]TK KHOILUONG'!$B:$AH,10,0)</f>
        <v>0</v>
      </c>
      <c r="L241" s="8">
        <f>VLOOKUP($B241,'[1]TK KHOILUONG'!$B:$AH,11,0)</f>
        <v>0</v>
      </c>
      <c r="M241" s="8">
        <f>VLOOKUP($B241,'[1]TK KHOILUONG'!$B:$AH,12,0)</f>
        <v>0</v>
      </c>
      <c r="N241" s="36">
        <f>VLOOKUP($B241,'[1]TK KHOILUONG'!$B:$AH,13,0)</f>
        <v>0</v>
      </c>
      <c r="O241" s="8">
        <f>VLOOKUP($B241,'[1]TK KHOILUONG'!$B:$AH,14,0)</f>
        <v>0</v>
      </c>
      <c r="P241" s="8">
        <f>VLOOKUP($B241,'[1]TK KHOILUONG'!$B:$AH,15,0)</f>
        <v>0</v>
      </c>
      <c r="Q241" s="8">
        <f>VLOOKUP($B241,'[1]TK KHOILUONG'!$B:$AH,16,0)</f>
        <v>0</v>
      </c>
      <c r="R241" s="36">
        <f>VLOOKUP($B241,'[1]TK KHOILUONG'!$B:$AH,17,0)</f>
        <v>0</v>
      </c>
      <c r="S241" s="8">
        <f>VLOOKUP($B241,'[1]TK KHOILUONG'!$B:$AH,18,0)</f>
        <v>0</v>
      </c>
      <c r="T241" s="8">
        <f>VLOOKUP($B241,'[1]TK KHOILUONG'!$B:$AH,19,0)</f>
        <v>0</v>
      </c>
      <c r="U241" s="8">
        <f>VLOOKUP($B241,'[1]TK KHOILUONG'!$B:$AH,20,0)</f>
        <v>0</v>
      </c>
      <c r="V241" s="36">
        <f>VLOOKUP($B241,'[1]TK KHOILUONG'!$B:$AH,21,0)</f>
        <v>0</v>
      </c>
      <c r="W241" s="8">
        <f>VLOOKUP($B241,'[1]TK KHOILUONG'!$B:$AH,22,0)</f>
        <v>0</v>
      </c>
      <c r="X241" s="8">
        <f>VLOOKUP($B241,'[1]TK KHOILUONG'!$B:$AH,23,0)</f>
        <v>0</v>
      </c>
      <c r="Y241" s="36">
        <f>VLOOKUP($B241,'[1]TK KHOILUONG'!$B:$AH,24,0)</f>
        <v>0</v>
      </c>
      <c r="Z241" s="8">
        <f>VLOOKUP($B241,'[1]TK KHOILUONG'!$B:$AH,25,0)</f>
        <v>0</v>
      </c>
      <c r="AA241" s="8">
        <f>VLOOKUP($B241,'[1]TK KHOILUONG'!$B:$AH,26,0)</f>
        <v>0</v>
      </c>
      <c r="AB241" s="36">
        <f>VLOOKUP($B241,'[1]TK KHOILUONG'!$B:$AH,27,0)</f>
        <v>0</v>
      </c>
      <c r="AC241" s="8">
        <f>VLOOKUP($B241,'[1]TK KHOILUONG'!$B:$AH,28,0)</f>
        <v>0</v>
      </c>
      <c r="AD241" s="8">
        <f>VLOOKUP($B241,'[1]TK KHOILUONG'!$B:$AH,29,0)</f>
        <v>0</v>
      </c>
      <c r="AE241" s="36">
        <f>VLOOKUP($B241,'[1]TK KHOILUONG'!$B:$AH,30,0)</f>
        <v>0</v>
      </c>
      <c r="AF241" s="36">
        <f>VLOOKUP($B241,'[1]TK KHOILUONG'!$B:$AH,31,0)</f>
        <v>0</v>
      </c>
      <c r="AG241" s="36">
        <f>VLOOKUP($B241,'[1]TK KHOILUONG'!$B:$AH,32,0)</f>
        <v>0</v>
      </c>
      <c r="AH241" s="64">
        <f t="shared" si="3"/>
        <v>0</v>
      </c>
    </row>
    <row r="242" spans="1:34" hidden="1">
      <c r="A242" s="56">
        <f>IF(D242="","",SUBTOTAL(3,$D$4:$D242))</f>
        <v>29</v>
      </c>
      <c r="B242" s="83" t="s">
        <v>521</v>
      </c>
      <c r="C242" s="84" t="s">
        <v>253</v>
      </c>
      <c r="D242" s="85" t="s">
        <v>255</v>
      </c>
      <c r="E242" s="8">
        <f>VLOOKUP($B242,'[1]TK KHOILUONG'!$B:$AH,4,0)</f>
        <v>0</v>
      </c>
      <c r="F242" s="8">
        <f>VLOOKUP($B242,'[1]TK KHOILUONG'!$B:$AH,5,0)</f>
        <v>0</v>
      </c>
      <c r="G242" s="8">
        <f>VLOOKUP($B242,'[1]TK KHOILUONG'!$B:$AH,6,0)</f>
        <v>0</v>
      </c>
      <c r="H242" s="8">
        <f>VLOOKUP($B242,'[1]TK KHOILUONG'!$B:$AH,7,0)</f>
        <v>0</v>
      </c>
      <c r="I242" s="36">
        <f>VLOOKUP($B242,'[1]TK KHOILUONG'!$B:$AH,8,0)</f>
        <v>0</v>
      </c>
      <c r="J242" s="8">
        <f>VLOOKUP($B242,'[1]TK KHOILUONG'!$B:$AH,9,0)</f>
        <v>0</v>
      </c>
      <c r="K242" s="8">
        <f>VLOOKUP($B242,'[1]TK KHOILUONG'!$B:$AH,10,0)</f>
        <v>0</v>
      </c>
      <c r="L242" s="8">
        <f>VLOOKUP($B242,'[1]TK KHOILUONG'!$B:$AH,11,0)</f>
        <v>0</v>
      </c>
      <c r="M242" s="8">
        <f>VLOOKUP($B242,'[1]TK KHOILUONG'!$B:$AH,12,0)</f>
        <v>0</v>
      </c>
      <c r="N242" s="36">
        <f>VLOOKUP($B242,'[1]TK KHOILUONG'!$B:$AH,13,0)</f>
        <v>0</v>
      </c>
      <c r="O242" s="8">
        <f>VLOOKUP($B242,'[1]TK KHOILUONG'!$B:$AH,14,0)</f>
        <v>0</v>
      </c>
      <c r="P242" s="8">
        <f>VLOOKUP($B242,'[1]TK KHOILUONG'!$B:$AH,15,0)</f>
        <v>0</v>
      </c>
      <c r="Q242" s="8">
        <f>VLOOKUP($B242,'[1]TK KHOILUONG'!$B:$AH,16,0)</f>
        <v>0</v>
      </c>
      <c r="R242" s="36">
        <f>VLOOKUP($B242,'[1]TK KHOILUONG'!$B:$AH,17,0)</f>
        <v>0</v>
      </c>
      <c r="S242" s="8">
        <f>VLOOKUP($B242,'[1]TK KHOILUONG'!$B:$AH,18,0)</f>
        <v>0</v>
      </c>
      <c r="T242" s="8">
        <f>VLOOKUP($B242,'[1]TK KHOILUONG'!$B:$AH,19,0)</f>
        <v>0</v>
      </c>
      <c r="U242" s="8">
        <f>VLOOKUP($B242,'[1]TK KHOILUONG'!$B:$AH,20,0)</f>
        <v>0</v>
      </c>
      <c r="V242" s="36">
        <f>VLOOKUP($B242,'[1]TK KHOILUONG'!$B:$AH,21,0)</f>
        <v>0</v>
      </c>
      <c r="W242" s="8">
        <f>VLOOKUP($B242,'[1]TK KHOILUONG'!$B:$AH,22,0)</f>
        <v>0</v>
      </c>
      <c r="X242" s="8">
        <f>VLOOKUP($B242,'[1]TK KHOILUONG'!$B:$AH,23,0)</f>
        <v>0</v>
      </c>
      <c r="Y242" s="36">
        <f>VLOOKUP($B242,'[1]TK KHOILUONG'!$B:$AH,24,0)</f>
        <v>0</v>
      </c>
      <c r="Z242" s="8">
        <f>VLOOKUP($B242,'[1]TK KHOILUONG'!$B:$AH,25,0)</f>
        <v>0</v>
      </c>
      <c r="AA242" s="8">
        <f>VLOOKUP($B242,'[1]TK KHOILUONG'!$B:$AH,26,0)</f>
        <v>0</v>
      </c>
      <c r="AB242" s="36">
        <f>VLOOKUP($B242,'[1]TK KHOILUONG'!$B:$AH,27,0)</f>
        <v>0</v>
      </c>
      <c r="AC242" s="8">
        <f>VLOOKUP($B242,'[1]TK KHOILUONG'!$B:$AH,28,0)</f>
        <v>0</v>
      </c>
      <c r="AD242" s="8">
        <f>VLOOKUP($B242,'[1]TK KHOILUONG'!$B:$AH,29,0)</f>
        <v>0</v>
      </c>
      <c r="AE242" s="36">
        <f>VLOOKUP($B242,'[1]TK KHOILUONG'!$B:$AH,30,0)</f>
        <v>0</v>
      </c>
      <c r="AF242" s="36">
        <f>VLOOKUP($B242,'[1]TK KHOILUONG'!$B:$AH,31,0)</f>
        <v>0</v>
      </c>
      <c r="AG242" s="36">
        <f>VLOOKUP($B242,'[1]TK KHOILUONG'!$B:$AH,32,0)</f>
        <v>0</v>
      </c>
      <c r="AH242" s="64">
        <f t="shared" si="3"/>
        <v>0</v>
      </c>
    </row>
    <row r="243" spans="1:34" hidden="1">
      <c r="A243" s="56">
        <f>IF(D243="","",SUBTOTAL(3,$D$4:$D243))</f>
        <v>29</v>
      </c>
      <c r="B243" s="83" t="s">
        <v>519</v>
      </c>
      <c r="C243" s="84" t="s">
        <v>253</v>
      </c>
      <c r="D243" s="85" t="s">
        <v>259</v>
      </c>
      <c r="E243" s="8">
        <f>VLOOKUP($B243,'[1]TK KHOILUONG'!$B:$AH,4,0)</f>
        <v>0</v>
      </c>
      <c r="F243" s="8">
        <f>VLOOKUP($B243,'[1]TK KHOILUONG'!$B:$AH,5,0)</f>
        <v>0</v>
      </c>
      <c r="G243" s="8">
        <f>VLOOKUP($B243,'[1]TK KHOILUONG'!$B:$AH,6,0)</f>
        <v>0</v>
      </c>
      <c r="H243" s="8">
        <f>VLOOKUP($B243,'[1]TK KHOILUONG'!$B:$AH,7,0)</f>
        <v>0</v>
      </c>
      <c r="I243" s="36">
        <f>VLOOKUP($B243,'[1]TK KHOILUONG'!$B:$AH,8,0)</f>
        <v>0</v>
      </c>
      <c r="J243" s="8">
        <f>VLOOKUP($B243,'[1]TK KHOILUONG'!$B:$AH,9,0)</f>
        <v>0</v>
      </c>
      <c r="K243" s="8">
        <f>VLOOKUP($B243,'[1]TK KHOILUONG'!$B:$AH,10,0)</f>
        <v>0</v>
      </c>
      <c r="L243" s="8">
        <f>VLOOKUP($B243,'[1]TK KHOILUONG'!$B:$AH,11,0)</f>
        <v>0</v>
      </c>
      <c r="M243" s="8">
        <f>VLOOKUP($B243,'[1]TK KHOILUONG'!$B:$AH,12,0)</f>
        <v>0</v>
      </c>
      <c r="N243" s="36">
        <f>VLOOKUP($B243,'[1]TK KHOILUONG'!$B:$AH,13,0)</f>
        <v>0</v>
      </c>
      <c r="O243" s="8">
        <f>VLOOKUP($B243,'[1]TK KHOILUONG'!$B:$AH,14,0)</f>
        <v>0</v>
      </c>
      <c r="P243" s="8">
        <f>VLOOKUP($B243,'[1]TK KHOILUONG'!$B:$AH,15,0)</f>
        <v>0</v>
      </c>
      <c r="Q243" s="8">
        <f>VLOOKUP($B243,'[1]TK KHOILUONG'!$B:$AH,16,0)</f>
        <v>0</v>
      </c>
      <c r="R243" s="36">
        <f>VLOOKUP($B243,'[1]TK KHOILUONG'!$B:$AH,17,0)</f>
        <v>0</v>
      </c>
      <c r="S243" s="8">
        <f>VLOOKUP($B243,'[1]TK KHOILUONG'!$B:$AH,18,0)</f>
        <v>0</v>
      </c>
      <c r="T243" s="8">
        <f>VLOOKUP($B243,'[1]TK KHOILUONG'!$B:$AH,19,0)</f>
        <v>0</v>
      </c>
      <c r="U243" s="8">
        <f>VLOOKUP($B243,'[1]TK KHOILUONG'!$B:$AH,20,0)</f>
        <v>0</v>
      </c>
      <c r="V243" s="36">
        <f>VLOOKUP($B243,'[1]TK KHOILUONG'!$B:$AH,21,0)</f>
        <v>0</v>
      </c>
      <c r="W243" s="8">
        <f>VLOOKUP($B243,'[1]TK KHOILUONG'!$B:$AH,22,0)</f>
        <v>0</v>
      </c>
      <c r="X243" s="8">
        <f>VLOOKUP($B243,'[1]TK KHOILUONG'!$B:$AH,23,0)</f>
        <v>0</v>
      </c>
      <c r="Y243" s="36">
        <f>VLOOKUP($B243,'[1]TK KHOILUONG'!$B:$AH,24,0)</f>
        <v>0</v>
      </c>
      <c r="Z243" s="8">
        <f>VLOOKUP($B243,'[1]TK KHOILUONG'!$B:$AH,25,0)</f>
        <v>0</v>
      </c>
      <c r="AA243" s="8">
        <f>VLOOKUP($B243,'[1]TK KHOILUONG'!$B:$AH,26,0)</f>
        <v>0</v>
      </c>
      <c r="AB243" s="36">
        <f>VLOOKUP($B243,'[1]TK KHOILUONG'!$B:$AH,27,0)</f>
        <v>0</v>
      </c>
      <c r="AC243" s="8">
        <f>VLOOKUP($B243,'[1]TK KHOILUONG'!$B:$AH,28,0)</f>
        <v>0</v>
      </c>
      <c r="AD243" s="8">
        <f>VLOOKUP($B243,'[1]TK KHOILUONG'!$B:$AH,29,0)</f>
        <v>0</v>
      </c>
      <c r="AE243" s="36">
        <f>VLOOKUP($B243,'[1]TK KHOILUONG'!$B:$AH,30,0)</f>
        <v>0</v>
      </c>
      <c r="AF243" s="36">
        <f>VLOOKUP($B243,'[1]TK KHOILUONG'!$B:$AH,31,0)</f>
        <v>0</v>
      </c>
      <c r="AG243" s="36">
        <f>VLOOKUP($B243,'[1]TK KHOILUONG'!$B:$AH,32,0)</f>
        <v>0</v>
      </c>
      <c r="AH243" s="64">
        <f t="shared" si="3"/>
        <v>0</v>
      </c>
    </row>
    <row r="244" spans="1:34" hidden="1">
      <c r="A244" s="56">
        <f>IF(D244="","",SUBTOTAL(3,$D$4:$D244))</f>
        <v>29</v>
      </c>
      <c r="B244" s="83" t="s">
        <v>523</v>
      </c>
      <c r="C244" s="84" t="s">
        <v>260</v>
      </c>
      <c r="D244" s="85" t="s">
        <v>261</v>
      </c>
      <c r="E244" s="8">
        <f>VLOOKUP($B244,'[1]TK KHOILUONG'!$B:$AH,4,0)</f>
        <v>0</v>
      </c>
      <c r="F244" s="8">
        <f>VLOOKUP($B244,'[1]TK KHOILUONG'!$B:$AH,5,0)</f>
        <v>0</v>
      </c>
      <c r="G244" s="8">
        <f>VLOOKUP($B244,'[1]TK KHOILUONG'!$B:$AH,6,0)</f>
        <v>0</v>
      </c>
      <c r="H244" s="8">
        <f>VLOOKUP($B244,'[1]TK KHOILUONG'!$B:$AH,7,0)</f>
        <v>0</v>
      </c>
      <c r="I244" s="36">
        <f>VLOOKUP($B244,'[1]TK KHOILUONG'!$B:$AH,8,0)</f>
        <v>0</v>
      </c>
      <c r="J244" s="8">
        <f>VLOOKUP($B244,'[1]TK KHOILUONG'!$B:$AH,9,0)</f>
        <v>0</v>
      </c>
      <c r="K244" s="8">
        <f>VLOOKUP($B244,'[1]TK KHOILUONG'!$B:$AH,10,0)</f>
        <v>0</v>
      </c>
      <c r="L244" s="8">
        <f>VLOOKUP($B244,'[1]TK KHOILUONG'!$B:$AH,11,0)</f>
        <v>0</v>
      </c>
      <c r="M244" s="8">
        <f>VLOOKUP($B244,'[1]TK KHOILUONG'!$B:$AH,12,0)</f>
        <v>0</v>
      </c>
      <c r="N244" s="36">
        <f>VLOOKUP($B244,'[1]TK KHOILUONG'!$B:$AH,13,0)</f>
        <v>0</v>
      </c>
      <c r="O244" s="8">
        <f>VLOOKUP($B244,'[1]TK KHOILUONG'!$B:$AH,14,0)</f>
        <v>0</v>
      </c>
      <c r="P244" s="8">
        <f>VLOOKUP($B244,'[1]TK KHOILUONG'!$B:$AH,15,0)</f>
        <v>0</v>
      </c>
      <c r="Q244" s="8">
        <f>VLOOKUP($B244,'[1]TK KHOILUONG'!$B:$AH,16,0)</f>
        <v>0</v>
      </c>
      <c r="R244" s="36">
        <f>VLOOKUP($B244,'[1]TK KHOILUONG'!$B:$AH,17,0)</f>
        <v>0</v>
      </c>
      <c r="S244" s="8">
        <f>VLOOKUP($B244,'[1]TK KHOILUONG'!$B:$AH,18,0)</f>
        <v>20</v>
      </c>
      <c r="T244" s="8">
        <f>VLOOKUP($B244,'[1]TK KHOILUONG'!$B:$AH,19,0)</f>
        <v>0</v>
      </c>
      <c r="U244" s="8">
        <f>VLOOKUP($B244,'[1]TK KHOILUONG'!$B:$AH,20,0)</f>
        <v>20</v>
      </c>
      <c r="V244" s="36">
        <f>VLOOKUP($B244,'[1]TK KHOILUONG'!$B:$AH,21,0)</f>
        <v>0</v>
      </c>
      <c r="W244" s="8">
        <f>VLOOKUP($B244,'[1]TK KHOILUONG'!$B:$AH,22,0)</f>
        <v>0</v>
      </c>
      <c r="X244" s="8">
        <f>VLOOKUP($B244,'[1]TK KHOILUONG'!$B:$AH,23,0)</f>
        <v>0</v>
      </c>
      <c r="Y244" s="36">
        <f>VLOOKUP($B244,'[1]TK KHOILUONG'!$B:$AH,24,0)</f>
        <v>0</v>
      </c>
      <c r="Z244" s="8">
        <f>VLOOKUP($B244,'[1]TK KHOILUONG'!$B:$AH,25,0)</f>
        <v>0</v>
      </c>
      <c r="AA244" s="8">
        <f>VLOOKUP($B244,'[1]TK KHOILUONG'!$B:$AH,26,0)</f>
        <v>0</v>
      </c>
      <c r="AB244" s="36">
        <f>VLOOKUP($B244,'[1]TK KHOILUONG'!$B:$AH,27,0)</f>
        <v>0</v>
      </c>
      <c r="AC244" s="8">
        <f>VLOOKUP($B244,'[1]TK KHOILUONG'!$B:$AH,28,0)</f>
        <v>0</v>
      </c>
      <c r="AD244" s="8">
        <f>VLOOKUP($B244,'[1]TK KHOILUONG'!$B:$AH,29,0)</f>
        <v>0</v>
      </c>
      <c r="AE244" s="36">
        <f>VLOOKUP($B244,'[1]TK KHOILUONG'!$B:$AH,30,0)</f>
        <v>0</v>
      </c>
      <c r="AF244" s="36">
        <f>VLOOKUP($B244,'[1]TK KHOILUONG'!$B:$AH,31,0)</f>
        <v>0</v>
      </c>
      <c r="AG244" s="36">
        <f>VLOOKUP($B244,'[1]TK KHOILUONG'!$B:$AH,32,0)</f>
        <v>0</v>
      </c>
      <c r="AH244" s="64">
        <f t="shared" si="3"/>
        <v>0</v>
      </c>
    </row>
    <row r="245" spans="1:34" hidden="1">
      <c r="A245" s="56">
        <f>IF(D245="","",SUBTOTAL(3,$D$4:$D245))</f>
        <v>29</v>
      </c>
      <c r="B245" s="83" t="s">
        <v>525</v>
      </c>
      <c r="C245" s="84" t="s">
        <v>263</v>
      </c>
      <c r="D245" s="85" t="s">
        <v>265</v>
      </c>
      <c r="E245" s="8">
        <f>VLOOKUP($B245,'[1]TK KHOILUONG'!$B:$AH,4,0)</f>
        <v>2</v>
      </c>
      <c r="F245" s="8">
        <f>VLOOKUP($B245,'[1]TK KHOILUONG'!$B:$AH,5,0)</f>
        <v>0</v>
      </c>
      <c r="G245" s="8">
        <f>VLOOKUP($B245,'[1]TK KHOILUONG'!$B:$AH,6,0)</f>
        <v>0</v>
      </c>
      <c r="H245" s="8">
        <f>VLOOKUP($B245,'[1]TK KHOILUONG'!$B:$AH,7,0)</f>
        <v>0</v>
      </c>
      <c r="I245" s="36">
        <f>VLOOKUP($B245,'[1]TK KHOILUONG'!$B:$AH,8,0)</f>
        <v>2</v>
      </c>
      <c r="J245" s="8">
        <f>VLOOKUP($B245,'[1]TK KHOILUONG'!$B:$AH,9,0)</f>
        <v>0</v>
      </c>
      <c r="K245" s="8">
        <f>VLOOKUP($B245,'[1]TK KHOILUONG'!$B:$AH,10,0)</f>
        <v>0</v>
      </c>
      <c r="L245" s="8">
        <f>VLOOKUP($B245,'[1]TK KHOILUONG'!$B:$AH,11,0)</f>
        <v>0</v>
      </c>
      <c r="M245" s="8">
        <f>VLOOKUP($B245,'[1]TK KHOILUONG'!$B:$AH,12,0)</f>
        <v>0</v>
      </c>
      <c r="N245" s="36">
        <f>VLOOKUP($B245,'[1]TK KHOILUONG'!$B:$AH,13,0)</f>
        <v>0</v>
      </c>
      <c r="O245" s="8">
        <f>VLOOKUP($B245,'[1]TK KHOILUONG'!$B:$AH,14,0)</f>
        <v>0</v>
      </c>
      <c r="P245" s="8">
        <f>VLOOKUP($B245,'[1]TK KHOILUONG'!$B:$AH,15,0)</f>
        <v>93</v>
      </c>
      <c r="Q245" s="8">
        <f>VLOOKUP($B245,'[1]TK KHOILUONG'!$B:$AH,16,0)</f>
        <v>23</v>
      </c>
      <c r="R245" s="36">
        <f>VLOOKUP($B245,'[1]TK KHOILUONG'!$B:$AH,17,0)</f>
        <v>3.5</v>
      </c>
      <c r="S245" s="8">
        <f>VLOOKUP($B245,'[1]TK KHOILUONG'!$B:$AH,18,0)</f>
        <v>0</v>
      </c>
      <c r="T245" s="8">
        <f>VLOOKUP($B245,'[1]TK KHOILUONG'!$B:$AH,19,0)</f>
        <v>0</v>
      </c>
      <c r="U245" s="8">
        <f>VLOOKUP($B245,'[1]TK KHOILUONG'!$B:$AH,20,0)</f>
        <v>0</v>
      </c>
      <c r="V245" s="36">
        <f>VLOOKUP($B245,'[1]TK KHOILUONG'!$B:$AH,21,0)</f>
        <v>0</v>
      </c>
      <c r="W245" s="8">
        <f>VLOOKUP($B245,'[1]TK KHOILUONG'!$B:$AH,22,0)</f>
        <v>0</v>
      </c>
      <c r="X245" s="8">
        <f>VLOOKUP($B245,'[1]TK KHOILUONG'!$B:$AH,23,0)</f>
        <v>0</v>
      </c>
      <c r="Y245" s="36">
        <f>VLOOKUP($B245,'[1]TK KHOILUONG'!$B:$AH,24,0)</f>
        <v>0</v>
      </c>
      <c r="Z245" s="8">
        <f>VLOOKUP($B245,'[1]TK KHOILUONG'!$B:$AH,25,0)</f>
        <v>0</v>
      </c>
      <c r="AA245" s="8">
        <f>VLOOKUP($B245,'[1]TK KHOILUONG'!$B:$AH,26,0)</f>
        <v>0</v>
      </c>
      <c r="AB245" s="36">
        <f>VLOOKUP($B245,'[1]TK KHOILUONG'!$B:$AH,27,0)</f>
        <v>0</v>
      </c>
      <c r="AC245" s="8">
        <f>VLOOKUP($B245,'[1]TK KHOILUONG'!$B:$AH,28,0)</f>
        <v>0</v>
      </c>
      <c r="AD245" s="8">
        <f>VLOOKUP($B245,'[1]TK KHOILUONG'!$B:$AH,29,0)</f>
        <v>0</v>
      </c>
      <c r="AE245" s="36">
        <f>VLOOKUP($B245,'[1]TK KHOILUONG'!$B:$AH,30,0)</f>
        <v>0</v>
      </c>
      <c r="AF245" s="36">
        <f>VLOOKUP($B245,'[1]TK KHOILUONG'!$B:$AH,31,0)</f>
        <v>0</v>
      </c>
      <c r="AG245" s="36">
        <f>VLOOKUP($B245,'[1]TK KHOILUONG'!$B:$AH,32,0)</f>
        <v>0</v>
      </c>
      <c r="AH245" s="64">
        <f t="shared" si="3"/>
        <v>5.5</v>
      </c>
    </row>
    <row r="246" spans="1:34" hidden="1">
      <c r="A246" s="56">
        <f>IF(D246="","",SUBTOTAL(3,$D$4:$D246))</f>
        <v>29</v>
      </c>
      <c r="B246" s="83" t="s">
        <v>524</v>
      </c>
      <c r="C246" s="84" t="s">
        <v>263</v>
      </c>
      <c r="D246" s="85" t="s">
        <v>264</v>
      </c>
      <c r="E246" s="8">
        <f>VLOOKUP($B246,'[1]TK KHOILUONG'!$B:$AH,4,0)</f>
        <v>2</v>
      </c>
      <c r="F246" s="8">
        <f>VLOOKUP($B246,'[1]TK KHOILUONG'!$B:$AH,5,0)</f>
        <v>0</v>
      </c>
      <c r="G246" s="8">
        <f>VLOOKUP($B246,'[1]TK KHOILUONG'!$B:$AH,6,0)</f>
        <v>0</v>
      </c>
      <c r="H246" s="8">
        <f>VLOOKUP($B246,'[1]TK KHOILUONG'!$B:$AH,7,0)</f>
        <v>0</v>
      </c>
      <c r="I246" s="36">
        <f>VLOOKUP($B246,'[1]TK KHOILUONG'!$B:$AH,8,0)</f>
        <v>2</v>
      </c>
      <c r="J246" s="8">
        <f>VLOOKUP($B246,'[1]TK KHOILUONG'!$B:$AH,9,0)</f>
        <v>0</v>
      </c>
      <c r="K246" s="8">
        <f>VLOOKUP($B246,'[1]TK KHOILUONG'!$B:$AH,10,0)</f>
        <v>3.5999999999999996</v>
      </c>
      <c r="L246" s="8">
        <f>VLOOKUP($B246,'[1]TK KHOILUONG'!$B:$AH,11,0)</f>
        <v>0</v>
      </c>
      <c r="M246" s="8">
        <f>VLOOKUP($B246,'[1]TK KHOILUONG'!$B:$AH,12,0)</f>
        <v>0</v>
      </c>
      <c r="N246" s="36">
        <f>VLOOKUP($B246,'[1]TK KHOILUONG'!$B:$AH,13,0)</f>
        <v>3.5999999999999996</v>
      </c>
      <c r="O246" s="8">
        <f>VLOOKUP($B246,'[1]TK KHOILUONG'!$B:$AH,14,0)</f>
        <v>13</v>
      </c>
      <c r="P246" s="8">
        <f>VLOOKUP($B246,'[1]TK KHOILUONG'!$B:$AH,15,0)</f>
        <v>0</v>
      </c>
      <c r="Q246" s="8">
        <f>VLOOKUP($B246,'[1]TK KHOILUONG'!$B:$AH,16,0)</f>
        <v>13</v>
      </c>
      <c r="R246" s="36">
        <f>VLOOKUP($B246,'[1]TK KHOILUONG'!$B:$AH,17,0)</f>
        <v>0</v>
      </c>
      <c r="S246" s="8">
        <f>VLOOKUP($B246,'[1]TK KHOILUONG'!$B:$AH,18,0)</f>
        <v>0</v>
      </c>
      <c r="T246" s="8">
        <f>VLOOKUP($B246,'[1]TK KHOILUONG'!$B:$AH,19,0)</f>
        <v>0</v>
      </c>
      <c r="U246" s="8">
        <f>VLOOKUP($B246,'[1]TK KHOILUONG'!$B:$AH,20,0)</f>
        <v>0</v>
      </c>
      <c r="V246" s="36">
        <f>VLOOKUP($B246,'[1]TK KHOILUONG'!$B:$AH,21,0)</f>
        <v>0</v>
      </c>
      <c r="W246" s="8">
        <f>VLOOKUP($B246,'[1]TK KHOILUONG'!$B:$AH,22,0)</f>
        <v>0</v>
      </c>
      <c r="X246" s="8">
        <f>VLOOKUP($B246,'[1]TK KHOILUONG'!$B:$AH,23,0)</f>
        <v>0</v>
      </c>
      <c r="Y246" s="36">
        <f>VLOOKUP($B246,'[1]TK KHOILUONG'!$B:$AH,24,0)</f>
        <v>0</v>
      </c>
      <c r="Z246" s="8">
        <f>VLOOKUP($B246,'[1]TK KHOILUONG'!$B:$AH,25,0)</f>
        <v>0</v>
      </c>
      <c r="AA246" s="8">
        <f>VLOOKUP($B246,'[1]TK KHOILUONG'!$B:$AH,26,0)</f>
        <v>0</v>
      </c>
      <c r="AB246" s="36">
        <f>VLOOKUP($B246,'[1]TK KHOILUONG'!$B:$AH,27,0)</f>
        <v>0</v>
      </c>
      <c r="AC246" s="8">
        <f>VLOOKUP($B246,'[1]TK KHOILUONG'!$B:$AH,28,0)</f>
        <v>0</v>
      </c>
      <c r="AD246" s="8">
        <f>VLOOKUP($B246,'[1]TK KHOILUONG'!$B:$AH,29,0)</f>
        <v>0</v>
      </c>
      <c r="AE246" s="36">
        <f>VLOOKUP($B246,'[1]TK KHOILUONG'!$B:$AH,30,0)</f>
        <v>0</v>
      </c>
      <c r="AF246" s="36">
        <f>VLOOKUP($B246,'[1]TK KHOILUONG'!$B:$AH,31,0)</f>
        <v>0</v>
      </c>
      <c r="AG246" s="36">
        <f>VLOOKUP($B246,'[1]TK KHOILUONG'!$B:$AH,32,0)</f>
        <v>0</v>
      </c>
      <c r="AH246" s="64">
        <f t="shared" si="3"/>
        <v>5.6</v>
      </c>
    </row>
    <row r="247" spans="1:34" hidden="1">
      <c r="A247" s="56">
        <f>IF(D247="","",SUBTOTAL(3,$D$4:$D247))</f>
        <v>29</v>
      </c>
      <c r="B247" s="23" t="s">
        <v>526</v>
      </c>
      <c r="C247" s="24" t="s">
        <v>539</v>
      </c>
      <c r="D247" s="25" t="s">
        <v>270</v>
      </c>
      <c r="E247" s="8">
        <f>VLOOKUP($B247,'[1]TK KHOILUONG'!$B:$AH,4,0)</f>
        <v>0</v>
      </c>
      <c r="F247" s="8">
        <f>VLOOKUP($B247,'[1]TK KHOILUONG'!$B:$AH,5,0)</f>
        <v>0</v>
      </c>
      <c r="G247" s="8">
        <f>VLOOKUP($B247,'[1]TK KHOILUONG'!$B:$AH,6,0)</f>
        <v>0</v>
      </c>
      <c r="H247" s="8">
        <f>VLOOKUP($B247,'[1]TK KHOILUONG'!$B:$AH,7,0)</f>
        <v>0</v>
      </c>
      <c r="I247" s="36">
        <f>VLOOKUP($B247,'[1]TK KHOILUONG'!$B:$AH,8,0)</f>
        <v>0</v>
      </c>
      <c r="J247" s="8">
        <f>VLOOKUP($B247,'[1]TK KHOILUONG'!$B:$AH,9,0)</f>
        <v>0</v>
      </c>
      <c r="K247" s="8">
        <f>VLOOKUP($B247,'[1]TK KHOILUONG'!$B:$AH,10,0)</f>
        <v>0</v>
      </c>
      <c r="L247" s="8">
        <f>VLOOKUP($B247,'[1]TK KHOILUONG'!$B:$AH,11,0)</f>
        <v>0</v>
      </c>
      <c r="M247" s="8">
        <f>VLOOKUP($B247,'[1]TK KHOILUONG'!$B:$AH,12,0)</f>
        <v>0</v>
      </c>
      <c r="N247" s="36">
        <f>VLOOKUP($B247,'[1]TK KHOILUONG'!$B:$AH,13,0)</f>
        <v>0</v>
      </c>
      <c r="O247" s="8">
        <f>VLOOKUP($B247,'[1]TK KHOILUONG'!$B:$AH,14,0)</f>
        <v>0</v>
      </c>
      <c r="P247" s="8">
        <f>VLOOKUP($B247,'[1]TK KHOILUONG'!$B:$AH,15,0)</f>
        <v>0</v>
      </c>
      <c r="Q247" s="8">
        <f>VLOOKUP($B247,'[1]TK KHOILUONG'!$B:$AH,16,0)</f>
        <v>0</v>
      </c>
      <c r="R247" s="36">
        <f>VLOOKUP($B247,'[1]TK KHOILUONG'!$B:$AH,17,0)</f>
        <v>0</v>
      </c>
      <c r="S247" s="8">
        <f>VLOOKUP($B247,'[1]TK KHOILUONG'!$B:$AH,18,0)</f>
        <v>0</v>
      </c>
      <c r="T247" s="8">
        <f>VLOOKUP($B247,'[1]TK KHOILUONG'!$B:$AH,19,0)</f>
        <v>0</v>
      </c>
      <c r="U247" s="8">
        <f>VLOOKUP($B247,'[1]TK KHOILUONG'!$B:$AH,20,0)</f>
        <v>0</v>
      </c>
      <c r="V247" s="36">
        <f>VLOOKUP($B247,'[1]TK KHOILUONG'!$B:$AH,21,0)</f>
        <v>0</v>
      </c>
      <c r="W247" s="8">
        <f>VLOOKUP($B247,'[1]TK KHOILUONG'!$B:$AH,22,0)</f>
        <v>0</v>
      </c>
      <c r="X247" s="8">
        <f>VLOOKUP($B247,'[1]TK KHOILUONG'!$B:$AH,23,0)</f>
        <v>0</v>
      </c>
      <c r="Y247" s="36">
        <f>VLOOKUP($B247,'[1]TK KHOILUONG'!$B:$AH,24,0)</f>
        <v>0</v>
      </c>
      <c r="Z247" s="8">
        <f>VLOOKUP($B247,'[1]TK KHOILUONG'!$B:$AH,25,0)</f>
        <v>0</v>
      </c>
      <c r="AA247" s="8">
        <f>VLOOKUP($B247,'[1]TK KHOILUONG'!$B:$AH,26,0)</f>
        <v>0</v>
      </c>
      <c r="AB247" s="36">
        <f>VLOOKUP($B247,'[1]TK KHOILUONG'!$B:$AH,27,0)</f>
        <v>0</v>
      </c>
      <c r="AC247" s="8">
        <f>VLOOKUP($B247,'[1]TK KHOILUONG'!$B:$AH,28,0)</f>
        <v>0</v>
      </c>
      <c r="AD247" s="8">
        <f>VLOOKUP($B247,'[1]TK KHOILUONG'!$B:$AH,29,0)</f>
        <v>0</v>
      </c>
      <c r="AE247" s="36">
        <f>VLOOKUP($B247,'[1]TK KHOILUONG'!$B:$AH,30,0)</f>
        <v>0</v>
      </c>
      <c r="AF247" s="36">
        <f>VLOOKUP($B247,'[1]TK KHOILUONG'!$B:$AH,31,0)</f>
        <v>0</v>
      </c>
      <c r="AG247" s="36">
        <f>VLOOKUP($B247,'[1]TK KHOILUONG'!$B:$AH,32,0)</f>
        <v>0</v>
      </c>
      <c r="AH247" s="64">
        <f t="shared" si="3"/>
        <v>0</v>
      </c>
    </row>
    <row r="248" spans="1:34" hidden="1">
      <c r="A248" s="56">
        <f>IF(D248="","",SUBTOTAL(3,$D$4:$D248))</f>
        <v>29</v>
      </c>
      <c r="B248" s="83" t="s">
        <v>527</v>
      </c>
      <c r="C248" s="24" t="s">
        <v>271</v>
      </c>
      <c r="D248" s="85" t="s">
        <v>262</v>
      </c>
      <c r="E248" s="8">
        <f>VLOOKUP($B248,'[1]TK KHOILUONG'!$B:$AH,4,0)</f>
        <v>0</v>
      </c>
      <c r="F248" s="8">
        <f>VLOOKUP($B248,'[1]TK KHOILUONG'!$B:$AH,5,0)</f>
        <v>0</v>
      </c>
      <c r="G248" s="8">
        <f>VLOOKUP($B248,'[1]TK KHOILUONG'!$B:$AH,6,0)</f>
        <v>0</v>
      </c>
      <c r="H248" s="8">
        <f>VLOOKUP($B248,'[1]TK KHOILUONG'!$B:$AH,7,0)</f>
        <v>0</v>
      </c>
      <c r="I248" s="36">
        <f>VLOOKUP($B248,'[1]TK KHOILUONG'!$B:$AH,8,0)</f>
        <v>0</v>
      </c>
      <c r="J248" s="8">
        <f>VLOOKUP($B248,'[1]TK KHOILUONG'!$B:$AH,9,0)</f>
        <v>0</v>
      </c>
      <c r="K248" s="8">
        <f>VLOOKUP($B248,'[1]TK KHOILUONG'!$B:$AH,10,0)</f>
        <v>0</v>
      </c>
      <c r="L248" s="8">
        <f>VLOOKUP($B248,'[1]TK KHOILUONG'!$B:$AH,11,0)</f>
        <v>0</v>
      </c>
      <c r="M248" s="8">
        <f>VLOOKUP($B248,'[1]TK KHOILUONG'!$B:$AH,12,0)</f>
        <v>0</v>
      </c>
      <c r="N248" s="36">
        <f>VLOOKUP($B248,'[1]TK KHOILUONG'!$B:$AH,13,0)</f>
        <v>0</v>
      </c>
      <c r="O248" s="8">
        <f>VLOOKUP($B248,'[1]TK KHOILUONG'!$B:$AH,14,0)</f>
        <v>0</v>
      </c>
      <c r="P248" s="8">
        <f>VLOOKUP($B248,'[1]TK KHOILUONG'!$B:$AH,15,0)</f>
        <v>0</v>
      </c>
      <c r="Q248" s="8">
        <f>VLOOKUP($B248,'[1]TK KHOILUONG'!$B:$AH,16,0)</f>
        <v>0</v>
      </c>
      <c r="R248" s="36">
        <f>VLOOKUP($B248,'[1]TK KHOILUONG'!$B:$AH,17,0)</f>
        <v>0</v>
      </c>
      <c r="S248" s="8">
        <f>VLOOKUP($B248,'[1]TK KHOILUONG'!$B:$AH,18,0)</f>
        <v>0</v>
      </c>
      <c r="T248" s="8">
        <f>VLOOKUP($B248,'[1]TK KHOILUONG'!$B:$AH,19,0)</f>
        <v>0</v>
      </c>
      <c r="U248" s="8">
        <f>VLOOKUP($B248,'[1]TK KHOILUONG'!$B:$AH,20,0)</f>
        <v>0</v>
      </c>
      <c r="V248" s="36">
        <f>VLOOKUP($B248,'[1]TK KHOILUONG'!$B:$AH,21,0)</f>
        <v>0</v>
      </c>
      <c r="W248" s="8">
        <f>VLOOKUP($B248,'[1]TK KHOILUONG'!$B:$AH,22,0)</f>
        <v>0</v>
      </c>
      <c r="X248" s="8">
        <f>VLOOKUP($B248,'[1]TK KHOILUONG'!$B:$AH,23,0)</f>
        <v>0</v>
      </c>
      <c r="Y248" s="36">
        <f>VLOOKUP($B248,'[1]TK KHOILUONG'!$B:$AH,24,0)</f>
        <v>0</v>
      </c>
      <c r="Z248" s="8">
        <f>VLOOKUP($B248,'[1]TK KHOILUONG'!$B:$AH,25,0)</f>
        <v>0</v>
      </c>
      <c r="AA248" s="8">
        <f>VLOOKUP($B248,'[1]TK KHOILUONG'!$B:$AH,26,0)</f>
        <v>0</v>
      </c>
      <c r="AB248" s="36">
        <f>VLOOKUP($B248,'[1]TK KHOILUONG'!$B:$AH,27,0)</f>
        <v>0</v>
      </c>
      <c r="AC248" s="8">
        <f>VLOOKUP($B248,'[1]TK KHOILUONG'!$B:$AH,28,0)</f>
        <v>0</v>
      </c>
      <c r="AD248" s="8">
        <f>VLOOKUP($B248,'[1]TK KHOILUONG'!$B:$AH,29,0)</f>
        <v>0</v>
      </c>
      <c r="AE248" s="36">
        <f>VLOOKUP($B248,'[1]TK KHOILUONG'!$B:$AH,30,0)</f>
        <v>0</v>
      </c>
      <c r="AF248" s="36">
        <f>VLOOKUP($B248,'[1]TK KHOILUONG'!$B:$AH,31,0)</f>
        <v>0</v>
      </c>
      <c r="AG248" s="36">
        <f>VLOOKUP($B248,'[1]TK KHOILUONG'!$B:$AH,32,0)</f>
        <v>0</v>
      </c>
      <c r="AH248" s="64">
        <f t="shared" si="3"/>
        <v>0</v>
      </c>
    </row>
    <row r="249" spans="1:34" hidden="1">
      <c r="A249" s="56">
        <f>IF(D249="","",SUBTOTAL(3,$D$4:$D249))</f>
        <v>29</v>
      </c>
      <c r="B249" s="83" t="s">
        <v>530</v>
      </c>
      <c r="C249" s="84" t="s">
        <v>540</v>
      </c>
      <c r="D249" s="85" t="s">
        <v>273</v>
      </c>
      <c r="E249" s="8">
        <f>VLOOKUP($B249,'[1]TK KHOILUONG'!$B:$AH,4,0)</f>
        <v>0</v>
      </c>
      <c r="F249" s="8">
        <f>VLOOKUP($B249,'[1]TK KHOILUONG'!$B:$AH,5,0)</f>
        <v>0</v>
      </c>
      <c r="G249" s="8">
        <f>VLOOKUP($B249,'[1]TK KHOILUONG'!$B:$AH,6,0)</f>
        <v>0</v>
      </c>
      <c r="H249" s="8">
        <f>VLOOKUP($B249,'[1]TK KHOILUONG'!$B:$AH,7,0)</f>
        <v>0</v>
      </c>
      <c r="I249" s="36">
        <f>VLOOKUP($B249,'[1]TK KHOILUONG'!$B:$AH,8,0)</f>
        <v>0</v>
      </c>
      <c r="J249" s="8">
        <f>VLOOKUP($B249,'[1]TK KHOILUONG'!$B:$AH,9,0)</f>
        <v>0</v>
      </c>
      <c r="K249" s="8">
        <f>VLOOKUP($B249,'[1]TK KHOILUONG'!$B:$AH,10,0)</f>
        <v>0</v>
      </c>
      <c r="L249" s="8">
        <f>VLOOKUP($B249,'[1]TK KHOILUONG'!$B:$AH,11,0)</f>
        <v>0</v>
      </c>
      <c r="M249" s="8">
        <f>VLOOKUP($B249,'[1]TK KHOILUONG'!$B:$AH,12,0)</f>
        <v>0</v>
      </c>
      <c r="N249" s="36">
        <f>VLOOKUP($B249,'[1]TK KHOILUONG'!$B:$AH,13,0)</f>
        <v>0</v>
      </c>
      <c r="O249" s="8">
        <f>VLOOKUP($B249,'[1]TK KHOILUONG'!$B:$AH,14,0)</f>
        <v>0</v>
      </c>
      <c r="P249" s="8">
        <f>VLOOKUP($B249,'[1]TK KHOILUONG'!$B:$AH,15,0)</f>
        <v>0</v>
      </c>
      <c r="Q249" s="8">
        <f>VLOOKUP($B249,'[1]TK KHOILUONG'!$B:$AH,16,0)</f>
        <v>0</v>
      </c>
      <c r="R249" s="36">
        <f>VLOOKUP($B249,'[1]TK KHOILUONG'!$B:$AH,17,0)</f>
        <v>0</v>
      </c>
      <c r="S249" s="8">
        <f>VLOOKUP($B249,'[1]TK KHOILUONG'!$B:$AH,18,0)</f>
        <v>99</v>
      </c>
      <c r="T249" s="8">
        <f>VLOOKUP($B249,'[1]TK KHOILUONG'!$B:$AH,19,0)</f>
        <v>0</v>
      </c>
      <c r="U249" s="8">
        <f>VLOOKUP($B249,'[1]TK KHOILUONG'!$B:$AH,20,0)</f>
        <v>99</v>
      </c>
      <c r="V249" s="36">
        <f>VLOOKUP($B249,'[1]TK KHOILUONG'!$B:$AH,21,0)</f>
        <v>0</v>
      </c>
      <c r="W249" s="8">
        <f>VLOOKUP($B249,'[1]TK KHOILUONG'!$B:$AH,22,0)</f>
        <v>0</v>
      </c>
      <c r="X249" s="8">
        <f>VLOOKUP($B249,'[1]TK KHOILUONG'!$B:$AH,23,0)</f>
        <v>0</v>
      </c>
      <c r="Y249" s="36">
        <f>VLOOKUP($B249,'[1]TK KHOILUONG'!$B:$AH,24,0)</f>
        <v>0</v>
      </c>
      <c r="Z249" s="8">
        <f>VLOOKUP($B249,'[1]TK KHOILUONG'!$B:$AH,25,0)</f>
        <v>0</v>
      </c>
      <c r="AA249" s="8">
        <f>VLOOKUP($B249,'[1]TK KHOILUONG'!$B:$AH,26,0)</f>
        <v>0</v>
      </c>
      <c r="AB249" s="36">
        <f>VLOOKUP($B249,'[1]TK KHOILUONG'!$B:$AH,27,0)</f>
        <v>0</v>
      </c>
      <c r="AC249" s="8">
        <f>VLOOKUP($B249,'[1]TK KHOILUONG'!$B:$AH,28,0)</f>
        <v>0</v>
      </c>
      <c r="AD249" s="8">
        <f>VLOOKUP($B249,'[1]TK KHOILUONG'!$B:$AH,29,0)</f>
        <v>0</v>
      </c>
      <c r="AE249" s="36">
        <f>VLOOKUP($B249,'[1]TK KHOILUONG'!$B:$AH,30,0)</f>
        <v>0</v>
      </c>
      <c r="AF249" s="36">
        <f>VLOOKUP($B249,'[1]TK KHOILUONG'!$B:$AH,31,0)</f>
        <v>0</v>
      </c>
      <c r="AG249" s="36">
        <f>VLOOKUP($B249,'[1]TK KHOILUONG'!$B:$AH,32,0)</f>
        <v>0</v>
      </c>
      <c r="AH249" s="64">
        <f t="shared" si="3"/>
        <v>0</v>
      </c>
    </row>
    <row r="250" spans="1:34" hidden="1">
      <c r="A250" s="56">
        <f>IF(D250="","",SUBTOTAL(3,$D$4:$D250))</f>
        <v>29</v>
      </c>
      <c r="B250" s="83" t="s">
        <v>528</v>
      </c>
      <c r="C250" s="84" t="s">
        <v>540</v>
      </c>
      <c r="D250" s="85" t="s">
        <v>275</v>
      </c>
      <c r="E250" s="8">
        <f>VLOOKUP($B250,'[1]TK KHOILUONG'!$B:$AH,4,0)</f>
        <v>0</v>
      </c>
      <c r="F250" s="8">
        <f>VLOOKUP($B250,'[1]TK KHOILUONG'!$B:$AH,5,0)</f>
        <v>0</v>
      </c>
      <c r="G250" s="8">
        <f>VLOOKUP($B250,'[1]TK KHOILUONG'!$B:$AH,6,0)</f>
        <v>0</v>
      </c>
      <c r="H250" s="8">
        <f>VLOOKUP($B250,'[1]TK KHOILUONG'!$B:$AH,7,0)</f>
        <v>0</v>
      </c>
      <c r="I250" s="36">
        <f>VLOOKUP($B250,'[1]TK KHOILUONG'!$B:$AH,8,0)</f>
        <v>0</v>
      </c>
      <c r="J250" s="8">
        <f>VLOOKUP($B250,'[1]TK KHOILUONG'!$B:$AH,9,0)</f>
        <v>0</v>
      </c>
      <c r="K250" s="8">
        <f>VLOOKUP($B250,'[1]TK KHOILUONG'!$B:$AH,10,0)</f>
        <v>0</v>
      </c>
      <c r="L250" s="8">
        <f>VLOOKUP($B250,'[1]TK KHOILUONG'!$B:$AH,11,0)</f>
        <v>0</v>
      </c>
      <c r="M250" s="8">
        <f>VLOOKUP($B250,'[1]TK KHOILUONG'!$B:$AH,12,0)</f>
        <v>0</v>
      </c>
      <c r="N250" s="36">
        <f>VLOOKUP($B250,'[1]TK KHOILUONG'!$B:$AH,13,0)</f>
        <v>0</v>
      </c>
      <c r="O250" s="8">
        <f>VLOOKUP($B250,'[1]TK KHOILUONG'!$B:$AH,14,0)</f>
        <v>35</v>
      </c>
      <c r="P250" s="8">
        <f>VLOOKUP($B250,'[1]TK KHOILUONG'!$B:$AH,15,0)</f>
        <v>27</v>
      </c>
      <c r="Q250" s="8">
        <f>VLOOKUP($B250,'[1]TK KHOILUONG'!$B:$AH,16,0)</f>
        <v>27</v>
      </c>
      <c r="R250" s="36">
        <f>VLOOKUP($B250,'[1]TK KHOILUONG'!$B:$AH,17,0)</f>
        <v>1.75</v>
      </c>
      <c r="S250" s="8">
        <f>VLOOKUP($B250,'[1]TK KHOILUONG'!$B:$AH,18,0)</f>
        <v>0</v>
      </c>
      <c r="T250" s="8">
        <f>VLOOKUP($B250,'[1]TK KHOILUONG'!$B:$AH,19,0)</f>
        <v>0</v>
      </c>
      <c r="U250" s="8">
        <f>VLOOKUP($B250,'[1]TK KHOILUONG'!$B:$AH,20,0)</f>
        <v>0</v>
      </c>
      <c r="V250" s="36">
        <f>VLOOKUP($B250,'[1]TK KHOILUONG'!$B:$AH,21,0)</f>
        <v>0</v>
      </c>
      <c r="W250" s="8">
        <f>VLOOKUP($B250,'[1]TK KHOILUONG'!$B:$AH,22,0)</f>
        <v>0</v>
      </c>
      <c r="X250" s="8">
        <f>VLOOKUP($B250,'[1]TK KHOILUONG'!$B:$AH,23,0)</f>
        <v>0</v>
      </c>
      <c r="Y250" s="36">
        <f>VLOOKUP($B250,'[1]TK KHOILUONG'!$B:$AH,24,0)</f>
        <v>0</v>
      </c>
      <c r="Z250" s="8">
        <f>VLOOKUP($B250,'[1]TK KHOILUONG'!$B:$AH,25,0)</f>
        <v>0</v>
      </c>
      <c r="AA250" s="8">
        <f>VLOOKUP($B250,'[1]TK KHOILUONG'!$B:$AH,26,0)</f>
        <v>0</v>
      </c>
      <c r="AB250" s="36">
        <f>VLOOKUP($B250,'[1]TK KHOILUONG'!$B:$AH,27,0)</f>
        <v>0</v>
      </c>
      <c r="AC250" s="8">
        <f>VLOOKUP($B250,'[1]TK KHOILUONG'!$B:$AH,28,0)</f>
        <v>0</v>
      </c>
      <c r="AD250" s="8">
        <f>VLOOKUP($B250,'[1]TK KHOILUONG'!$B:$AH,29,0)</f>
        <v>0</v>
      </c>
      <c r="AE250" s="36">
        <f>VLOOKUP($B250,'[1]TK KHOILUONG'!$B:$AH,30,0)</f>
        <v>0</v>
      </c>
      <c r="AF250" s="36">
        <f>VLOOKUP($B250,'[1]TK KHOILUONG'!$B:$AH,31,0)</f>
        <v>0</v>
      </c>
      <c r="AG250" s="36">
        <f>VLOOKUP($B250,'[1]TK KHOILUONG'!$B:$AH,32,0)</f>
        <v>0</v>
      </c>
      <c r="AH250" s="64">
        <f t="shared" si="3"/>
        <v>1.75</v>
      </c>
    </row>
    <row r="251" spans="1:34" hidden="1">
      <c r="A251" s="56">
        <f>IF(D251="","",SUBTOTAL(3,$D$4:$D251))</f>
        <v>29</v>
      </c>
      <c r="B251" s="83" t="s">
        <v>529</v>
      </c>
      <c r="C251" s="84" t="s">
        <v>540</v>
      </c>
      <c r="D251" s="85" t="s">
        <v>276</v>
      </c>
      <c r="E251" s="8">
        <f>VLOOKUP($B251,'[1]TK KHOILUONG'!$B:$AH,4,0)</f>
        <v>0</v>
      </c>
      <c r="F251" s="8">
        <f>VLOOKUP($B251,'[1]TK KHOILUONG'!$B:$AH,5,0)</f>
        <v>0</v>
      </c>
      <c r="G251" s="8">
        <f>VLOOKUP($B251,'[1]TK KHOILUONG'!$B:$AH,6,0)</f>
        <v>0</v>
      </c>
      <c r="H251" s="8">
        <f>VLOOKUP($B251,'[1]TK KHOILUONG'!$B:$AH,7,0)</f>
        <v>0</v>
      </c>
      <c r="I251" s="36">
        <f>VLOOKUP($B251,'[1]TK KHOILUONG'!$B:$AH,8,0)</f>
        <v>0</v>
      </c>
      <c r="J251" s="8">
        <f>VLOOKUP($B251,'[1]TK KHOILUONG'!$B:$AH,9,0)</f>
        <v>0</v>
      </c>
      <c r="K251" s="8">
        <f>VLOOKUP($B251,'[1]TK KHOILUONG'!$B:$AH,10,0)</f>
        <v>0</v>
      </c>
      <c r="L251" s="8">
        <f>VLOOKUP($B251,'[1]TK KHOILUONG'!$B:$AH,11,0)</f>
        <v>0</v>
      </c>
      <c r="M251" s="8">
        <f>VLOOKUP($B251,'[1]TK KHOILUONG'!$B:$AH,12,0)</f>
        <v>0</v>
      </c>
      <c r="N251" s="36">
        <f>VLOOKUP($B251,'[1]TK KHOILUONG'!$B:$AH,13,0)</f>
        <v>0</v>
      </c>
      <c r="O251" s="8">
        <f>VLOOKUP($B251,'[1]TK KHOILUONG'!$B:$AH,14,0)</f>
        <v>0</v>
      </c>
      <c r="P251" s="8">
        <f>VLOOKUP($B251,'[1]TK KHOILUONG'!$B:$AH,15,0)</f>
        <v>0</v>
      </c>
      <c r="Q251" s="8">
        <f>VLOOKUP($B251,'[1]TK KHOILUONG'!$B:$AH,16,0)</f>
        <v>0</v>
      </c>
      <c r="R251" s="36">
        <f>VLOOKUP($B251,'[1]TK KHOILUONG'!$B:$AH,17,0)</f>
        <v>0</v>
      </c>
      <c r="S251" s="8">
        <f>VLOOKUP($B251,'[1]TK KHOILUONG'!$B:$AH,18,0)</f>
        <v>0</v>
      </c>
      <c r="T251" s="8">
        <f>VLOOKUP($B251,'[1]TK KHOILUONG'!$B:$AH,19,0)</f>
        <v>0</v>
      </c>
      <c r="U251" s="8">
        <f>VLOOKUP($B251,'[1]TK KHOILUONG'!$B:$AH,20,0)</f>
        <v>0</v>
      </c>
      <c r="V251" s="36">
        <f>VLOOKUP($B251,'[1]TK KHOILUONG'!$B:$AH,21,0)</f>
        <v>0</v>
      </c>
      <c r="W251" s="8">
        <f>VLOOKUP($B251,'[1]TK KHOILUONG'!$B:$AH,22,0)</f>
        <v>0</v>
      </c>
      <c r="X251" s="8">
        <f>VLOOKUP($B251,'[1]TK KHOILUONG'!$B:$AH,23,0)</f>
        <v>0</v>
      </c>
      <c r="Y251" s="36">
        <f>VLOOKUP($B251,'[1]TK KHOILUONG'!$B:$AH,24,0)</f>
        <v>0</v>
      </c>
      <c r="Z251" s="8">
        <f>VLOOKUP($B251,'[1]TK KHOILUONG'!$B:$AH,25,0)</f>
        <v>0</v>
      </c>
      <c r="AA251" s="8">
        <f>VLOOKUP($B251,'[1]TK KHOILUONG'!$B:$AH,26,0)</f>
        <v>0</v>
      </c>
      <c r="AB251" s="36">
        <f>VLOOKUP($B251,'[1]TK KHOILUONG'!$B:$AH,27,0)</f>
        <v>0</v>
      </c>
      <c r="AC251" s="8">
        <f>VLOOKUP($B251,'[1]TK KHOILUONG'!$B:$AH,28,0)</f>
        <v>0</v>
      </c>
      <c r="AD251" s="8">
        <f>VLOOKUP($B251,'[1]TK KHOILUONG'!$B:$AH,29,0)</f>
        <v>0</v>
      </c>
      <c r="AE251" s="36">
        <f>VLOOKUP($B251,'[1]TK KHOILUONG'!$B:$AH,30,0)</f>
        <v>0</v>
      </c>
      <c r="AF251" s="36">
        <f>VLOOKUP($B251,'[1]TK KHOILUONG'!$B:$AH,31,0)</f>
        <v>0</v>
      </c>
      <c r="AG251" s="36">
        <f>VLOOKUP($B251,'[1]TK KHOILUONG'!$B:$AH,32,0)</f>
        <v>0</v>
      </c>
      <c r="AH251" s="64">
        <f t="shared" si="3"/>
        <v>0</v>
      </c>
    </row>
    <row r="252" spans="1:34" hidden="1">
      <c r="A252" s="56">
        <f>IF(D252="","",SUBTOTAL(3,$D$4:$D252))</f>
        <v>29</v>
      </c>
      <c r="B252" s="83" t="s">
        <v>533</v>
      </c>
      <c r="C252" s="84" t="s">
        <v>541</v>
      </c>
      <c r="D252" s="85" t="s">
        <v>268</v>
      </c>
      <c r="E252" s="8">
        <f>VLOOKUP($B252,'[1]TK KHOILUONG'!$B:$AH,4,0)</f>
        <v>0</v>
      </c>
      <c r="F252" s="8">
        <f>VLOOKUP($B252,'[1]TK KHOILUONG'!$B:$AH,5,0)</f>
        <v>0</v>
      </c>
      <c r="G252" s="8">
        <f>VLOOKUP($B252,'[1]TK KHOILUONG'!$B:$AH,6,0)</f>
        <v>0</v>
      </c>
      <c r="H252" s="8">
        <f>VLOOKUP($B252,'[1]TK KHOILUONG'!$B:$AH,7,0)</f>
        <v>0</v>
      </c>
      <c r="I252" s="36">
        <f>VLOOKUP($B252,'[1]TK KHOILUONG'!$B:$AH,8,0)</f>
        <v>0</v>
      </c>
      <c r="J252" s="8">
        <f>VLOOKUP($B252,'[1]TK KHOILUONG'!$B:$AH,9,0)</f>
        <v>0</v>
      </c>
      <c r="K252" s="8">
        <f>VLOOKUP($B252,'[1]TK KHOILUONG'!$B:$AH,10,0)</f>
        <v>0</v>
      </c>
      <c r="L252" s="8">
        <f>VLOOKUP($B252,'[1]TK KHOILUONG'!$B:$AH,11,0)</f>
        <v>0</v>
      </c>
      <c r="M252" s="8">
        <f>VLOOKUP($B252,'[1]TK KHOILUONG'!$B:$AH,12,0)</f>
        <v>0</v>
      </c>
      <c r="N252" s="36">
        <f>VLOOKUP($B252,'[1]TK KHOILUONG'!$B:$AH,13,0)</f>
        <v>0</v>
      </c>
      <c r="O252" s="8">
        <f>VLOOKUP($B252,'[1]TK KHOILUONG'!$B:$AH,14,0)</f>
        <v>0</v>
      </c>
      <c r="P252" s="8">
        <f>VLOOKUP($B252,'[1]TK KHOILUONG'!$B:$AH,15,0)</f>
        <v>0</v>
      </c>
      <c r="Q252" s="8">
        <f>VLOOKUP($B252,'[1]TK KHOILUONG'!$B:$AH,16,0)</f>
        <v>0</v>
      </c>
      <c r="R252" s="36">
        <f>VLOOKUP($B252,'[1]TK KHOILUONG'!$B:$AH,17,0)</f>
        <v>0</v>
      </c>
      <c r="S252" s="8">
        <f>VLOOKUP($B252,'[1]TK KHOILUONG'!$B:$AH,18,0)</f>
        <v>0</v>
      </c>
      <c r="T252" s="8">
        <f>VLOOKUP($B252,'[1]TK KHOILUONG'!$B:$AH,19,0)</f>
        <v>0</v>
      </c>
      <c r="U252" s="8">
        <f>VLOOKUP($B252,'[1]TK KHOILUONG'!$B:$AH,20,0)</f>
        <v>0</v>
      </c>
      <c r="V252" s="36">
        <f>VLOOKUP($B252,'[1]TK KHOILUONG'!$B:$AH,21,0)</f>
        <v>0</v>
      </c>
      <c r="W252" s="8">
        <f>VLOOKUP($B252,'[1]TK KHOILUONG'!$B:$AH,22,0)</f>
        <v>0</v>
      </c>
      <c r="X252" s="8">
        <f>VLOOKUP($B252,'[1]TK KHOILUONG'!$B:$AH,23,0)</f>
        <v>0</v>
      </c>
      <c r="Y252" s="36">
        <f>VLOOKUP($B252,'[1]TK KHOILUONG'!$B:$AH,24,0)</f>
        <v>0</v>
      </c>
      <c r="Z252" s="8">
        <f>VLOOKUP($B252,'[1]TK KHOILUONG'!$B:$AH,25,0)</f>
        <v>0</v>
      </c>
      <c r="AA252" s="8">
        <f>VLOOKUP($B252,'[1]TK KHOILUONG'!$B:$AH,26,0)</f>
        <v>0</v>
      </c>
      <c r="AB252" s="36">
        <f>VLOOKUP($B252,'[1]TK KHOILUONG'!$B:$AH,27,0)</f>
        <v>0</v>
      </c>
      <c r="AC252" s="8">
        <f>VLOOKUP($B252,'[1]TK KHOILUONG'!$B:$AH,28,0)</f>
        <v>0</v>
      </c>
      <c r="AD252" s="8">
        <f>VLOOKUP($B252,'[1]TK KHOILUONG'!$B:$AH,29,0)</f>
        <v>0</v>
      </c>
      <c r="AE252" s="36">
        <f>VLOOKUP($B252,'[1]TK KHOILUONG'!$B:$AH,30,0)</f>
        <v>0</v>
      </c>
      <c r="AF252" s="36">
        <f>VLOOKUP($B252,'[1]TK KHOILUONG'!$B:$AH,31,0)</f>
        <v>0</v>
      </c>
      <c r="AG252" s="36">
        <f>VLOOKUP($B252,'[1]TK KHOILUONG'!$B:$AH,32,0)</f>
        <v>0</v>
      </c>
      <c r="AH252" s="64">
        <f t="shared" si="3"/>
        <v>0</v>
      </c>
    </row>
    <row r="253" spans="1:34" hidden="1">
      <c r="A253" s="56">
        <f>IF(D253="","",SUBTOTAL(3,$D$4:$D253))</f>
        <v>29</v>
      </c>
      <c r="B253" s="83" t="s">
        <v>532</v>
      </c>
      <c r="C253" s="84" t="s">
        <v>541</v>
      </c>
      <c r="D253" s="85" t="s">
        <v>267</v>
      </c>
      <c r="E253" s="8">
        <f>VLOOKUP($B253,'[1]TK KHOILUONG'!$B:$AH,4,0)</f>
        <v>2</v>
      </c>
      <c r="F253" s="8">
        <f>VLOOKUP($B253,'[1]TK KHOILUONG'!$B:$AH,5,0)</f>
        <v>0</v>
      </c>
      <c r="G253" s="8">
        <f>VLOOKUP($B253,'[1]TK KHOILUONG'!$B:$AH,6,0)</f>
        <v>0</v>
      </c>
      <c r="H253" s="8">
        <f>VLOOKUP($B253,'[1]TK KHOILUONG'!$B:$AH,7,0)</f>
        <v>0</v>
      </c>
      <c r="I253" s="36">
        <f>VLOOKUP($B253,'[1]TK KHOILUONG'!$B:$AH,8,0)</f>
        <v>2</v>
      </c>
      <c r="J253" s="8">
        <f>VLOOKUP($B253,'[1]TK KHOILUONG'!$B:$AH,9,0)</f>
        <v>0</v>
      </c>
      <c r="K253" s="8">
        <f>VLOOKUP($B253,'[1]TK KHOILUONG'!$B:$AH,10,0)</f>
        <v>1.2</v>
      </c>
      <c r="L253" s="8">
        <f>VLOOKUP($B253,'[1]TK KHOILUONG'!$B:$AH,11,0)</f>
        <v>0</v>
      </c>
      <c r="M253" s="8">
        <f>VLOOKUP($B253,'[1]TK KHOILUONG'!$B:$AH,12,0)</f>
        <v>0</v>
      </c>
      <c r="N253" s="36">
        <f>VLOOKUP($B253,'[1]TK KHOILUONG'!$B:$AH,13,0)</f>
        <v>1.2</v>
      </c>
      <c r="O253" s="8">
        <f>VLOOKUP($B253,'[1]TK KHOILUONG'!$B:$AH,14,0)</f>
        <v>52</v>
      </c>
      <c r="P253" s="8">
        <f>VLOOKUP($B253,'[1]TK KHOILUONG'!$B:$AH,15,0)</f>
        <v>0</v>
      </c>
      <c r="Q253" s="8">
        <f>VLOOKUP($B253,'[1]TK KHOILUONG'!$B:$AH,16,0)</f>
        <v>52</v>
      </c>
      <c r="R253" s="36">
        <f>VLOOKUP($B253,'[1]TK KHOILUONG'!$B:$AH,17,0)</f>
        <v>0</v>
      </c>
      <c r="S253" s="8">
        <f>VLOOKUP($B253,'[1]TK KHOILUONG'!$B:$AH,18,0)</f>
        <v>0</v>
      </c>
      <c r="T253" s="8">
        <f>VLOOKUP($B253,'[1]TK KHOILUONG'!$B:$AH,19,0)</f>
        <v>0</v>
      </c>
      <c r="U253" s="8">
        <f>VLOOKUP($B253,'[1]TK KHOILUONG'!$B:$AH,20,0)</f>
        <v>0</v>
      </c>
      <c r="V253" s="36">
        <f>VLOOKUP($B253,'[1]TK KHOILUONG'!$B:$AH,21,0)</f>
        <v>0</v>
      </c>
      <c r="W253" s="8">
        <f>VLOOKUP($B253,'[1]TK KHOILUONG'!$B:$AH,22,0)</f>
        <v>0</v>
      </c>
      <c r="X253" s="8">
        <f>VLOOKUP($B253,'[1]TK KHOILUONG'!$B:$AH,23,0)</f>
        <v>0</v>
      </c>
      <c r="Y253" s="36">
        <f>VLOOKUP($B253,'[1]TK KHOILUONG'!$B:$AH,24,0)</f>
        <v>0</v>
      </c>
      <c r="Z253" s="8">
        <f>VLOOKUP($B253,'[1]TK KHOILUONG'!$B:$AH,25,0)</f>
        <v>0</v>
      </c>
      <c r="AA253" s="8">
        <f>VLOOKUP($B253,'[1]TK KHOILUONG'!$B:$AH,26,0)</f>
        <v>0</v>
      </c>
      <c r="AB253" s="36">
        <f>VLOOKUP($B253,'[1]TK KHOILUONG'!$B:$AH,27,0)</f>
        <v>0</v>
      </c>
      <c r="AC253" s="8">
        <f>VLOOKUP($B253,'[1]TK KHOILUONG'!$B:$AH,28,0)</f>
        <v>0</v>
      </c>
      <c r="AD253" s="8">
        <f>VLOOKUP($B253,'[1]TK KHOILUONG'!$B:$AH,29,0)</f>
        <v>0</v>
      </c>
      <c r="AE253" s="36">
        <f>VLOOKUP($B253,'[1]TK KHOILUONG'!$B:$AH,30,0)</f>
        <v>0</v>
      </c>
      <c r="AF253" s="36">
        <f>VLOOKUP($B253,'[1]TK KHOILUONG'!$B:$AH,31,0)</f>
        <v>0</v>
      </c>
      <c r="AG253" s="36">
        <f>VLOOKUP($B253,'[1]TK KHOILUONG'!$B:$AH,32,0)</f>
        <v>0</v>
      </c>
      <c r="AH253" s="64">
        <f t="shared" si="3"/>
        <v>3.2</v>
      </c>
    </row>
    <row r="254" spans="1:34" hidden="1">
      <c r="A254" s="56">
        <f>IF(D254="","",SUBTOTAL(3,$D$4:$D254))</f>
        <v>29</v>
      </c>
      <c r="B254" s="83" t="s">
        <v>534</v>
      </c>
      <c r="C254" s="84" t="s">
        <v>542</v>
      </c>
      <c r="D254" s="85" t="s">
        <v>274</v>
      </c>
      <c r="E254" s="8">
        <f>VLOOKUP($B254,'[1]TK KHOILUONG'!$B:$AH,4,0)</f>
        <v>0</v>
      </c>
      <c r="F254" s="8">
        <f>VLOOKUP($B254,'[1]TK KHOILUONG'!$B:$AH,5,0)</f>
        <v>0</v>
      </c>
      <c r="G254" s="8">
        <f>VLOOKUP($B254,'[1]TK KHOILUONG'!$B:$AH,6,0)</f>
        <v>0</v>
      </c>
      <c r="H254" s="8">
        <f>VLOOKUP($B254,'[1]TK KHOILUONG'!$B:$AH,7,0)</f>
        <v>0</v>
      </c>
      <c r="I254" s="36">
        <f>VLOOKUP($B254,'[1]TK KHOILUONG'!$B:$AH,8,0)</f>
        <v>0</v>
      </c>
      <c r="J254" s="8">
        <f>VLOOKUP($B254,'[1]TK KHOILUONG'!$B:$AH,9,0)</f>
        <v>0</v>
      </c>
      <c r="K254" s="8">
        <f>VLOOKUP($B254,'[1]TK KHOILUONG'!$B:$AH,10,0)</f>
        <v>0</v>
      </c>
      <c r="L254" s="8">
        <f>VLOOKUP($B254,'[1]TK KHOILUONG'!$B:$AH,11,0)</f>
        <v>0</v>
      </c>
      <c r="M254" s="8">
        <f>VLOOKUP($B254,'[1]TK KHOILUONG'!$B:$AH,12,0)</f>
        <v>0</v>
      </c>
      <c r="N254" s="36">
        <f>VLOOKUP($B254,'[1]TK KHOILUONG'!$B:$AH,13,0)</f>
        <v>0</v>
      </c>
      <c r="O254" s="8">
        <f>VLOOKUP($B254,'[1]TK KHOILUONG'!$B:$AH,14,0)</f>
        <v>0</v>
      </c>
      <c r="P254" s="8">
        <f>VLOOKUP($B254,'[1]TK KHOILUONG'!$B:$AH,15,0)</f>
        <v>65</v>
      </c>
      <c r="Q254" s="8">
        <f>VLOOKUP($B254,'[1]TK KHOILUONG'!$B:$AH,16,0)</f>
        <v>32</v>
      </c>
      <c r="R254" s="36">
        <f>VLOOKUP($B254,'[1]TK KHOILUONG'!$B:$AH,17,0)</f>
        <v>1.65</v>
      </c>
      <c r="S254" s="8">
        <f>VLOOKUP($B254,'[1]TK KHOILUONG'!$B:$AH,18,0)</f>
        <v>0</v>
      </c>
      <c r="T254" s="8">
        <f>VLOOKUP($B254,'[1]TK KHOILUONG'!$B:$AH,19,0)</f>
        <v>0</v>
      </c>
      <c r="U254" s="8">
        <f>VLOOKUP($B254,'[1]TK KHOILUONG'!$B:$AH,20,0)</f>
        <v>0</v>
      </c>
      <c r="V254" s="36">
        <f>VLOOKUP($B254,'[1]TK KHOILUONG'!$B:$AH,21,0)</f>
        <v>0</v>
      </c>
      <c r="W254" s="8">
        <f>VLOOKUP($B254,'[1]TK KHOILUONG'!$B:$AH,22,0)</f>
        <v>0</v>
      </c>
      <c r="X254" s="8">
        <f>VLOOKUP($B254,'[1]TK KHOILUONG'!$B:$AH,23,0)</f>
        <v>0</v>
      </c>
      <c r="Y254" s="36">
        <f>VLOOKUP($B254,'[1]TK KHOILUONG'!$B:$AH,24,0)</f>
        <v>0</v>
      </c>
      <c r="Z254" s="8">
        <f>VLOOKUP($B254,'[1]TK KHOILUONG'!$B:$AH,25,0)</f>
        <v>0</v>
      </c>
      <c r="AA254" s="8">
        <f>VLOOKUP($B254,'[1]TK KHOILUONG'!$B:$AH,26,0)</f>
        <v>0</v>
      </c>
      <c r="AB254" s="36">
        <f>VLOOKUP($B254,'[1]TK KHOILUONG'!$B:$AH,27,0)</f>
        <v>0</v>
      </c>
      <c r="AC254" s="8">
        <f>VLOOKUP($B254,'[1]TK KHOILUONG'!$B:$AH,28,0)</f>
        <v>0</v>
      </c>
      <c r="AD254" s="8">
        <f>VLOOKUP($B254,'[1]TK KHOILUONG'!$B:$AH,29,0)</f>
        <v>0</v>
      </c>
      <c r="AE254" s="36">
        <f>VLOOKUP($B254,'[1]TK KHOILUONG'!$B:$AH,30,0)</f>
        <v>0</v>
      </c>
      <c r="AF254" s="36">
        <f>VLOOKUP($B254,'[1]TK KHOILUONG'!$B:$AH,31,0)</f>
        <v>0</v>
      </c>
      <c r="AG254" s="36">
        <f>VLOOKUP($B254,'[1]TK KHOILUONG'!$B:$AH,32,0)</f>
        <v>0</v>
      </c>
      <c r="AH254" s="64">
        <f t="shared" si="3"/>
        <v>1.65</v>
      </c>
    </row>
    <row r="255" spans="1:34" hidden="1">
      <c r="A255" s="56">
        <f>IF(D255="","",SUBTOTAL(3,$D$4:$D255))</f>
        <v>29</v>
      </c>
      <c r="B255" s="83" t="s">
        <v>535</v>
      </c>
      <c r="C255" s="84" t="s">
        <v>542</v>
      </c>
      <c r="D255" s="85" t="s">
        <v>106</v>
      </c>
      <c r="E255" s="8">
        <f>VLOOKUP($B255,'[1]TK KHOILUONG'!$B:$AH,4,0)</f>
        <v>0</v>
      </c>
      <c r="F255" s="8">
        <f>VLOOKUP($B255,'[1]TK KHOILUONG'!$B:$AH,5,0)</f>
        <v>0</v>
      </c>
      <c r="G255" s="8">
        <f>VLOOKUP($B255,'[1]TK KHOILUONG'!$B:$AH,6,0)</f>
        <v>0</v>
      </c>
      <c r="H255" s="8">
        <f>VLOOKUP($B255,'[1]TK KHOILUONG'!$B:$AH,7,0)</f>
        <v>0</v>
      </c>
      <c r="I255" s="36">
        <f>VLOOKUP($B255,'[1]TK KHOILUONG'!$B:$AH,8,0)</f>
        <v>0</v>
      </c>
      <c r="J255" s="8">
        <f>VLOOKUP($B255,'[1]TK KHOILUONG'!$B:$AH,9,0)</f>
        <v>0</v>
      </c>
      <c r="K255" s="8">
        <f>VLOOKUP($B255,'[1]TK KHOILUONG'!$B:$AH,10,0)</f>
        <v>0</v>
      </c>
      <c r="L255" s="8">
        <f>VLOOKUP($B255,'[1]TK KHOILUONG'!$B:$AH,11,0)</f>
        <v>0</v>
      </c>
      <c r="M255" s="8">
        <f>VLOOKUP($B255,'[1]TK KHOILUONG'!$B:$AH,12,0)</f>
        <v>0</v>
      </c>
      <c r="N255" s="36">
        <f>VLOOKUP($B255,'[1]TK KHOILUONG'!$B:$AH,13,0)</f>
        <v>0</v>
      </c>
      <c r="O255" s="8">
        <f>VLOOKUP($B255,'[1]TK KHOILUONG'!$B:$AH,14,0)</f>
        <v>0</v>
      </c>
      <c r="P255" s="8">
        <f>VLOOKUP($B255,'[1]TK KHOILUONG'!$B:$AH,15,0)</f>
        <v>0</v>
      </c>
      <c r="Q255" s="8">
        <f>VLOOKUP($B255,'[1]TK KHOILUONG'!$B:$AH,16,0)</f>
        <v>0</v>
      </c>
      <c r="R255" s="36">
        <f>VLOOKUP($B255,'[1]TK KHOILUONG'!$B:$AH,17,0)</f>
        <v>0</v>
      </c>
      <c r="S255" s="8">
        <f>VLOOKUP($B255,'[1]TK KHOILUONG'!$B:$AH,18,0)</f>
        <v>110</v>
      </c>
      <c r="T255" s="8">
        <f>VLOOKUP($B255,'[1]TK KHOILUONG'!$B:$AH,19,0)</f>
        <v>0</v>
      </c>
      <c r="U255" s="8">
        <f>VLOOKUP($B255,'[1]TK KHOILUONG'!$B:$AH,20,0)</f>
        <v>110</v>
      </c>
      <c r="V255" s="36">
        <f>VLOOKUP($B255,'[1]TK KHOILUONG'!$B:$AH,21,0)</f>
        <v>0</v>
      </c>
      <c r="W255" s="8">
        <f>VLOOKUP($B255,'[1]TK KHOILUONG'!$B:$AH,22,0)</f>
        <v>0</v>
      </c>
      <c r="X255" s="8">
        <f>VLOOKUP($B255,'[1]TK KHOILUONG'!$B:$AH,23,0)</f>
        <v>0</v>
      </c>
      <c r="Y255" s="36">
        <f>VLOOKUP($B255,'[1]TK KHOILUONG'!$B:$AH,24,0)</f>
        <v>0</v>
      </c>
      <c r="Z255" s="8">
        <f>VLOOKUP($B255,'[1]TK KHOILUONG'!$B:$AH,25,0)</f>
        <v>0</v>
      </c>
      <c r="AA255" s="8">
        <f>VLOOKUP($B255,'[1]TK KHOILUONG'!$B:$AH,26,0)</f>
        <v>0</v>
      </c>
      <c r="AB255" s="36">
        <f>VLOOKUP($B255,'[1]TK KHOILUONG'!$B:$AH,27,0)</f>
        <v>0</v>
      </c>
      <c r="AC255" s="8">
        <f>VLOOKUP($B255,'[1]TK KHOILUONG'!$B:$AH,28,0)</f>
        <v>0</v>
      </c>
      <c r="AD255" s="8">
        <f>VLOOKUP($B255,'[1]TK KHOILUONG'!$B:$AH,29,0)</f>
        <v>0</v>
      </c>
      <c r="AE255" s="36">
        <f>VLOOKUP($B255,'[1]TK KHOILUONG'!$B:$AH,30,0)</f>
        <v>0</v>
      </c>
      <c r="AF255" s="36">
        <f>VLOOKUP($B255,'[1]TK KHOILUONG'!$B:$AH,31,0)</f>
        <v>0</v>
      </c>
      <c r="AG255" s="36">
        <f>VLOOKUP($B255,'[1]TK KHOILUONG'!$B:$AH,32,0)</f>
        <v>0</v>
      </c>
      <c r="AH255" s="64">
        <f t="shared" si="3"/>
        <v>0</v>
      </c>
    </row>
    <row r="256" spans="1:34" hidden="1">
      <c r="A256" s="56">
        <f>IF(D256="","",SUBTOTAL(3,$D$4:$D256))</f>
        <v>29</v>
      </c>
      <c r="B256" s="83" t="s">
        <v>537</v>
      </c>
      <c r="C256" s="84" t="s">
        <v>543</v>
      </c>
      <c r="D256" s="85" t="s">
        <v>279</v>
      </c>
      <c r="E256" s="8">
        <f>VLOOKUP($B256,'[1]TK KHOILUONG'!$B:$AH,4,0)</f>
        <v>0</v>
      </c>
      <c r="F256" s="8">
        <f>VLOOKUP($B256,'[1]TK KHOILUONG'!$B:$AH,5,0)</f>
        <v>0</v>
      </c>
      <c r="G256" s="8">
        <f>VLOOKUP($B256,'[1]TK KHOILUONG'!$B:$AH,6,0)</f>
        <v>0</v>
      </c>
      <c r="H256" s="8">
        <f>VLOOKUP($B256,'[1]TK KHOILUONG'!$B:$AH,7,0)</f>
        <v>0</v>
      </c>
      <c r="I256" s="36">
        <f>VLOOKUP($B256,'[1]TK KHOILUONG'!$B:$AH,8,0)</f>
        <v>0</v>
      </c>
      <c r="J256" s="8">
        <f>VLOOKUP($B256,'[1]TK KHOILUONG'!$B:$AH,9,0)</f>
        <v>0</v>
      </c>
      <c r="K256" s="8">
        <f>VLOOKUP($B256,'[1]TK KHOILUONG'!$B:$AH,10,0)</f>
        <v>0</v>
      </c>
      <c r="L256" s="8">
        <f>VLOOKUP($B256,'[1]TK KHOILUONG'!$B:$AH,11,0)</f>
        <v>0</v>
      </c>
      <c r="M256" s="8">
        <f>VLOOKUP($B256,'[1]TK KHOILUONG'!$B:$AH,12,0)</f>
        <v>0</v>
      </c>
      <c r="N256" s="36">
        <f>VLOOKUP($B256,'[1]TK KHOILUONG'!$B:$AH,13,0)</f>
        <v>0</v>
      </c>
      <c r="O256" s="8">
        <f>VLOOKUP($B256,'[1]TK KHOILUONG'!$B:$AH,14,0)</f>
        <v>0</v>
      </c>
      <c r="P256" s="8">
        <f>VLOOKUP($B256,'[1]TK KHOILUONG'!$B:$AH,15,0)</f>
        <v>0</v>
      </c>
      <c r="Q256" s="8">
        <f>VLOOKUP($B256,'[1]TK KHOILUONG'!$B:$AH,16,0)</f>
        <v>0</v>
      </c>
      <c r="R256" s="36">
        <f>VLOOKUP($B256,'[1]TK KHOILUONG'!$B:$AH,17,0)</f>
        <v>0</v>
      </c>
      <c r="S256" s="8">
        <f>VLOOKUP($B256,'[1]TK KHOILUONG'!$B:$AH,18,0)</f>
        <v>0</v>
      </c>
      <c r="T256" s="8">
        <f>VLOOKUP($B256,'[1]TK KHOILUONG'!$B:$AH,19,0)</f>
        <v>0</v>
      </c>
      <c r="U256" s="8">
        <f>VLOOKUP($B256,'[1]TK KHOILUONG'!$B:$AH,20,0)</f>
        <v>0</v>
      </c>
      <c r="V256" s="36">
        <f>VLOOKUP($B256,'[1]TK KHOILUONG'!$B:$AH,21,0)</f>
        <v>0</v>
      </c>
      <c r="W256" s="8">
        <f>VLOOKUP($B256,'[1]TK KHOILUONG'!$B:$AH,22,0)</f>
        <v>0</v>
      </c>
      <c r="X256" s="8">
        <f>VLOOKUP($B256,'[1]TK KHOILUONG'!$B:$AH,23,0)</f>
        <v>0</v>
      </c>
      <c r="Y256" s="36">
        <f>VLOOKUP($B256,'[1]TK KHOILUONG'!$B:$AH,24,0)</f>
        <v>0</v>
      </c>
      <c r="Z256" s="8">
        <f>VLOOKUP($B256,'[1]TK KHOILUONG'!$B:$AH,25,0)</f>
        <v>0</v>
      </c>
      <c r="AA256" s="8">
        <f>VLOOKUP($B256,'[1]TK KHOILUONG'!$B:$AH,26,0)</f>
        <v>0</v>
      </c>
      <c r="AB256" s="36">
        <f>VLOOKUP($B256,'[1]TK KHOILUONG'!$B:$AH,27,0)</f>
        <v>0</v>
      </c>
      <c r="AC256" s="8">
        <f>VLOOKUP($B256,'[1]TK KHOILUONG'!$B:$AH,28,0)</f>
        <v>0</v>
      </c>
      <c r="AD256" s="8">
        <f>VLOOKUP($B256,'[1]TK KHOILUONG'!$B:$AH,29,0)</f>
        <v>0</v>
      </c>
      <c r="AE256" s="36">
        <f>VLOOKUP($B256,'[1]TK KHOILUONG'!$B:$AH,30,0)</f>
        <v>0</v>
      </c>
      <c r="AF256" s="36">
        <f>VLOOKUP($B256,'[1]TK KHOILUONG'!$B:$AH,31,0)</f>
        <v>0</v>
      </c>
      <c r="AG256" s="36">
        <f>VLOOKUP($B256,'[1]TK KHOILUONG'!$B:$AH,32,0)</f>
        <v>0</v>
      </c>
      <c r="AH256" s="64">
        <f t="shared" si="3"/>
        <v>0</v>
      </c>
    </row>
    <row r="257" spans="1:34" hidden="1">
      <c r="A257" s="56">
        <f>IF(D257="","",SUBTOTAL(3,$D$4:$D257))</f>
        <v>29</v>
      </c>
      <c r="B257" s="83" t="s">
        <v>536</v>
      </c>
      <c r="C257" s="84" t="s">
        <v>543</v>
      </c>
      <c r="D257" s="85" t="s">
        <v>278</v>
      </c>
      <c r="E257" s="8">
        <f>VLOOKUP($B257,'[1]TK KHOILUONG'!$B:$AH,4,0)</f>
        <v>0</v>
      </c>
      <c r="F257" s="8">
        <f>VLOOKUP($B257,'[1]TK KHOILUONG'!$B:$AH,5,0)</f>
        <v>0</v>
      </c>
      <c r="G257" s="8">
        <f>VLOOKUP($B257,'[1]TK KHOILUONG'!$B:$AH,6,0)</f>
        <v>0</v>
      </c>
      <c r="H257" s="8">
        <f>VLOOKUP($B257,'[1]TK KHOILUONG'!$B:$AH,7,0)</f>
        <v>0</v>
      </c>
      <c r="I257" s="36">
        <f>VLOOKUP($B257,'[1]TK KHOILUONG'!$B:$AH,8,0)</f>
        <v>0</v>
      </c>
      <c r="J257" s="8">
        <f>VLOOKUP($B257,'[1]TK KHOILUONG'!$B:$AH,9,0)</f>
        <v>0</v>
      </c>
      <c r="K257" s="8">
        <f>VLOOKUP($B257,'[1]TK KHOILUONG'!$B:$AH,10,0)</f>
        <v>0</v>
      </c>
      <c r="L257" s="8">
        <f>VLOOKUP($B257,'[1]TK KHOILUONG'!$B:$AH,11,0)</f>
        <v>0</v>
      </c>
      <c r="M257" s="8">
        <f>VLOOKUP($B257,'[1]TK KHOILUONG'!$B:$AH,12,0)</f>
        <v>0</v>
      </c>
      <c r="N257" s="36">
        <f>VLOOKUP($B257,'[1]TK KHOILUONG'!$B:$AH,13,0)</f>
        <v>0</v>
      </c>
      <c r="O257" s="8">
        <f>VLOOKUP($B257,'[1]TK KHOILUONG'!$B:$AH,14,0)</f>
        <v>37</v>
      </c>
      <c r="P257" s="8">
        <f>VLOOKUP($B257,'[1]TK KHOILUONG'!$B:$AH,15,0)</f>
        <v>32</v>
      </c>
      <c r="Q257" s="8">
        <f>VLOOKUP($B257,'[1]TK KHOILUONG'!$B:$AH,16,0)</f>
        <v>33</v>
      </c>
      <c r="R257" s="36">
        <f>VLOOKUP($B257,'[1]TK KHOILUONG'!$B:$AH,17,0)</f>
        <v>1.8</v>
      </c>
      <c r="S257" s="8">
        <f>VLOOKUP($B257,'[1]TK KHOILUONG'!$B:$AH,18,0)</f>
        <v>0</v>
      </c>
      <c r="T257" s="8">
        <f>VLOOKUP($B257,'[1]TK KHOILUONG'!$B:$AH,19,0)</f>
        <v>0</v>
      </c>
      <c r="U257" s="8">
        <f>VLOOKUP($B257,'[1]TK KHOILUONG'!$B:$AH,20,0)</f>
        <v>0</v>
      </c>
      <c r="V257" s="36">
        <f>VLOOKUP($B257,'[1]TK KHOILUONG'!$B:$AH,21,0)</f>
        <v>0</v>
      </c>
      <c r="W257" s="8">
        <f>VLOOKUP($B257,'[1]TK KHOILUONG'!$B:$AH,22,0)</f>
        <v>0</v>
      </c>
      <c r="X257" s="8">
        <f>VLOOKUP($B257,'[1]TK KHOILUONG'!$B:$AH,23,0)</f>
        <v>0</v>
      </c>
      <c r="Y257" s="36">
        <f>VLOOKUP($B257,'[1]TK KHOILUONG'!$B:$AH,24,0)</f>
        <v>0</v>
      </c>
      <c r="Z257" s="8">
        <f>VLOOKUP($B257,'[1]TK KHOILUONG'!$B:$AH,25,0)</f>
        <v>0</v>
      </c>
      <c r="AA257" s="8">
        <f>VLOOKUP($B257,'[1]TK KHOILUONG'!$B:$AH,26,0)</f>
        <v>0</v>
      </c>
      <c r="AB257" s="36">
        <f>VLOOKUP($B257,'[1]TK KHOILUONG'!$B:$AH,27,0)</f>
        <v>0</v>
      </c>
      <c r="AC257" s="8">
        <f>VLOOKUP($B257,'[1]TK KHOILUONG'!$B:$AH,28,0)</f>
        <v>0</v>
      </c>
      <c r="AD257" s="8">
        <f>VLOOKUP($B257,'[1]TK KHOILUONG'!$B:$AH,29,0)</f>
        <v>0</v>
      </c>
      <c r="AE257" s="36">
        <f>VLOOKUP($B257,'[1]TK KHOILUONG'!$B:$AH,30,0)</f>
        <v>0</v>
      </c>
      <c r="AF257" s="36">
        <f>VLOOKUP($B257,'[1]TK KHOILUONG'!$B:$AH,31,0)</f>
        <v>0</v>
      </c>
      <c r="AG257" s="36">
        <f>VLOOKUP($B257,'[1]TK KHOILUONG'!$B:$AH,32,0)</f>
        <v>0</v>
      </c>
      <c r="AH257" s="64">
        <f t="shared" si="3"/>
        <v>1.8</v>
      </c>
    </row>
    <row r="258" spans="1:34" hidden="1">
      <c r="A258" s="56" t="str">
        <f>IF(D258="","",SUBTOTAL(3,$D$4:$D258))</f>
        <v/>
      </c>
      <c r="B258" s="83"/>
      <c r="C258" s="84"/>
      <c r="D258" s="85"/>
      <c r="E258" s="8"/>
      <c r="F258" s="8"/>
      <c r="G258" s="8"/>
      <c r="H258" s="8"/>
      <c r="I258" s="76"/>
      <c r="J258" s="98"/>
      <c r="K258" s="98"/>
      <c r="L258" s="98"/>
      <c r="M258" s="98"/>
      <c r="N258" s="21"/>
      <c r="O258" s="98"/>
      <c r="P258" s="98"/>
      <c r="Q258" s="98"/>
      <c r="R258" s="21"/>
      <c r="S258" s="98"/>
      <c r="T258" s="98"/>
      <c r="U258" s="98"/>
      <c r="V258" s="21"/>
      <c r="W258" s="98"/>
      <c r="X258" s="98"/>
      <c r="Y258" s="21"/>
      <c r="Z258" s="98"/>
      <c r="AA258" s="98"/>
      <c r="AB258" s="21"/>
      <c r="AC258" s="98"/>
      <c r="AD258" s="98"/>
      <c r="AE258" s="21"/>
      <c r="AF258" s="21"/>
      <c r="AG258" s="21"/>
      <c r="AH258" s="21"/>
    </row>
    <row r="259" spans="1:34" hidden="1">
      <c r="A259" s="56" t="str">
        <f>IF(D259="","",SUBTOTAL(3,$D$4:$D259))</f>
        <v/>
      </c>
      <c r="B259" s="77"/>
      <c r="C259" s="99"/>
      <c r="D259" s="99"/>
      <c r="E259" s="8"/>
      <c r="F259" s="8"/>
      <c r="G259" s="8"/>
      <c r="H259" s="8"/>
      <c r="I259" s="76"/>
      <c r="J259" s="100"/>
      <c r="K259" s="100"/>
      <c r="L259" s="100"/>
      <c r="M259" s="100"/>
      <c r="N259" s="13"/>
      <c r="O259" s="100"/>
      <c r="P259" s="100"/>
      <c r="Q259" s="100"/>
      <c r="R259" s="13"/>
      <c r="S259" s="100"/>
      <c r="T259" s="100"/>
      <c r="U259" s="100"/>
      <c r="V259" s="13"/>
      <c r="W259" s="100"/>
      <c r="X259" s="100"/>
      <c r="Y259" s="13"/>
      <c r="Z259" s="100"/>
      <c r="AA259" s="100"/>
      <c r="AB259" s="13"/>
      <c r="AC259" s="100"/>
      <c r="AD259" s="100"/>
      <c r="AE259" s="13"/>
      <c r="AF259" s="13"/>
      <c r="AG259" s="13"/>
      <c r="AH259" s="13"/>
    </row>
    <row r="260" spans="1:34">
      <c r="E260" s="14">
        <f t="shared" ref="E260:AH260" si="4">SUBTOTAL(9,E2:E259)</f>
        <v>84</v>
      </c>
      <c r="F260" s="14">
        <f t="shared" si="4"/>
        <v>15</v>
      </c>
      <c r="G260" s="14">
        <f t="shared" si="4"/>
        <v>0</v>
      </c>
      <c r="H260" s="14">
        <f t="shared" si="4"/>
        <v>0</v>
      </c>
      <c r="I260" s="14">
        <f t="shared" si="4"/>
        <v>114</v>
      </c>
      <c r="J260" s="14">
        <f t="shared" si="4"/>
        <v>174.4</v>
      </c>
      <c r="K260" s="14">
        <f t="shared" si="4"/>
        <v>108.39999999999998</v>
      </c>
      <c r="L260" s="14">
        <f t="shared" si="4"/>
        <v>0</v>
      </c>
      <c r="M260" s="14">
        <f t="shared" si="4"/>
        <v>0</v>
      </c>
      <c r="N260" s="14">
        <f t="shared" si="4"/>
        <v>282.79999999999995</v>
      </c>
      <c r="O260" s="14">
        <f t="shared" si="4"/>
        <v>3937</v>
      </c>
      <c r="P260" s="14">
        <f t="shared" si="4"/>
        <v>3873</v>
      </c>
      <c r="Q260" s="14">
        <f t="shared" si="4"/>
        <v>3581</v>
      </c>
      <c r="R260" s="14">
        <f t="shared" si="4"/>
        <v>211.45000000000002</v>
      </c>
      <c r="S260" s="14">
        <f t="shared" si="4"/>
        <v>861</v>
      </c>
      <c r="T260" s="14">
        <f t="shared" si="4"/>
        <v>960</v>
      </c>
      <c r="U260" s="14">
        <f t="shared" si="4"/>
        <v>861</v>
      </c>
      <c r="V260" s="14">
        <f t="shared" si="4"/>
        <v>96</v>
      </c>
      <c r="W260" s="14">
        <f t="shared" si="4"/>
        <v>0</v>
      </c>
      <c r="X260" s="14">
        <f t="shared" si="4"/>
        <v>0</v>
      </c>
      <c r="Y260" s="14">
        <f t="shared" si="4"/>
        <v>0</v>
      </c>
      <c r="Z260" s="14">
        <f t="shared" si="4"/>
        <v>0</v>
      </c>
      <c r="AA260" s="14">
        <f t="shared" si="4"/>
        <v>0</v>
      </c>
      <c r="AB260" s="14">
        <f t="shared" si="4"/>
        <v>0</v>
      </c>
      <c r="AC260" s="14">
        <f t="shared" si="4"/>
        <v>0</v>
      </c>
      <c r="AD260" s="14">
        <f t="shared" si="4"/>
        <v>0</v>
      </c>
      <c r="AE260" s="14">
        <f t="shared" si="4"/>
        <v>0</v>
      </c>
      <c r="AF260" s="14">
        <f t="shared" si="4"/>
        <v>3.5999999999999996</v>
      </c>
      <c r="AG260" s="14">
        <f t="shared" si="4"/>
        <v>59.999999999999993</v>
      </c>
      <c r="AH260" s="14">
        <f t="shared" si="4"/>
        <v>767.85</v>
      </c>
    </row>
  </sheetData>
  <sheetProtection formatCells="0" formatColumns="0" formatRows="0" autoFilter="0"/>
  <autoFilter ref="A3:AI259">
    <filterColumn colId="2">
      <filters>
        <filter val="Khoa CN Cơ khí"/>
      </filters>
    </filterColumn>
  </autoFilter>
  <sortState ref="B4:AH257">
    <sortCondition ref="C4:C257"/>
    <sortCondition ref="D4:D257"/>
  </sortState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259:AH1048576">
    <cfRule type="cellIs" dxfId="178" priority="9" stopIfTrue="1" operator="lessThan">
      <formula>0</formula>
    </cfRule>
  </conditionalFormatting>
  <conditionalFormatting sqref="Q3">
    <cfRule type="cellIs" dxfId="177" priority="8" stopIfTrue="1" operator="lessThan">
      <formula>0</formula>
    </cfRule>
  </conditionalFormatting>
  <conditionalFormatting sqref="U3">
    <cfRule type="cellIs" dxfId="176" priority="7" stopIfTrue="1" operator="lessThan">
      <formula>0</formula>
    </cfRule>
  </conditionalFormatting>
  <conditionalFormatting sqref="E258:AH258">
    <cfRule type="cellIs" dxfId="175" priority="5" stopIfTrue="1" operator="lessThan">
      <formula>0</formula>
    </cfRule>
  </conditionalFormatting>
  <conditionalFormatting sqref="E4:AG257">
    <cfRule type="cellIs" dxfId="174" priority="3" stopIfTrue="1" operator="lessThan">
      <formula>0</formula>
    </cfRule>
  </conditionalFormatting>
  <conditionalFormatting sqref="AH4:AH257">
    <cfRule type="cellIs" dxfId="173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I259"/>
  <sheetViews>
    <sheetView zoomScale="70" zoomScaleNormal="70" workbookViewId="0">
      <pane xSplit="4" ySplit="3" topLeftCell="AB20" activePane="bottomRight" state="frozen"/>
      <selection pane="topRight" activeCell="E1" sqref="E1"/>
      <selection pane="bottomLeft" activeCell="A4" sqref="A4"/>
      <selection pane="bottomRight" activeCell="AH35" sqref="AH35"/>
    </sheetView>
  </sheetViews>
  <sheetFormatPr defaultRowHeight="18.75"/>
  <cols>
    <col min="1" max="1" width="5.75" style="18" bestFit="1" customWidth="1"/>
    <col min="2" max="2" width="11.75" style="18" bestFit="1" customWidth="1"/>
    <col min="3" max="3" width="29" style="15" bestFit="1" customWidth="1"/>
    <col min="4" max="4" width="36.75" style="15" bestFit="1" customWidth="1"/>
    <col min="5" max="8" width="6.625" style="15" customWidth="1"/>
    <col min="9" max="9" width="6.625" style="63" customWidth="1"/>
    <col min="10" max="13" width="6.625" style="15" customWidth="1"/>
    <col min="14" max="14" width="6.625" style="63" customWidth="1"/>
    <col min="15" max="15" width="8.25" style="15" customWidth="1"/>
    <col min="16" max="17" width="8.625" style="15" customWidth="1"/>
    <col min="18" max="18" width="9.375" style="63" customWidth="1"/>
    <col min="19" max="21" width="6.625" style="15" customWidth="1"/>
    <col min="22" max="22" width="7.5" style="63" customWidth="1"/>
    <col min="23" max="24" width="6.625" style="15" customWidth="1"/>
    <col min="25" max="25" width="6.625" style="63" customWidth="1"/>
    <col min="26" max="27" width="6.625" style="15" customWidth="1"/>
    <col min="28" max="28" width="6.625" style="63" customWidth="1"/>
    <col min="29" max="30" width="6.625" style="15" customWidth="1"/>
    <col min="31" max="33" width="6.625" style="63" customWidth="1"/>
    <col min="34" max="34" width="9.25" style="37" customWidth="1"/>
    <col min="35" max="35" width="9.5" style="14" customWidth="1"/>
    <col min="36" max="16384" width="9" style="15"/>
  </cols>
  <sheetData>
    <row r="1" spans="1:35" s="2" customFormat="1">
      <c r="A1" s="110" t="s">
        <v>0</v>
      </c>
      <c r="B1" s="108" t="s">
        <v>1</v>
      </c>
      <c r="C1" s="111" t="s">
        <v>2</v>
      </c>
      <c r="D1" s="110" t="s">
        <v>3</v>
      </c>
      <c r="E1" s="108" t="s">
        <v>4</v>
      </c>
      <c r="F1" s="108"/>
      <c r="G1" s="108"/>
      <c r="H1" s="108"/>
      <c r="I1" s="108"/>
      <c r="J1" s="108" t="s">
        <v>5</v>
      </c>
      <c r="K1" s="108"/>
      <c r="L1" s="108"/>
      <c r="M1" s="108"/>
      <c r="N1" s="108"/>
      <c r="O1" s="108" t="s">
        <v>6</v>
      </c>
      <c r="P1" s="108"/>
      <c r="Q1" s="108"/>
      <c r="R1" s="108"/>
      <c r="S1" s="108"/>
      <c r="T1" s="108"/>
      <c r="U1" s="108"/>
      <c r="V1" s="108"/>
      <c r="W1" s="108" t="s">
        <v>7</v>
      </c>
      <c r="X1" s="108"/>
      <c r="Y1" s="108"/>
      <c r="Z1" s="108"/>
      <c r="AA1" s="108"/>
      <c r="AB1" s="108"/>
      <c r="AC1" s="108"/>
      <c r="AD1" s="108"/>
      <c r="AE1" s="108"/>
      <c r="AF1" s="109" t="s">
        <v>8</v>
      </c>
      <c r="AG1" s="109" t="s">
        <v>9</v>
      </c>
      <c r="AH1" s="105" t="s">
        <v>10</v>
      </c>
      <c r="AI1" s="1">
        <f>SUBTOTAL(9,AH:AH)</f>
        <v>440.75000000000006</v>
      </c>
    </row>
    <row r="2" spans="1:35" s="2" customFormat="1">
      <c r="A2" s="110"/>
      <c r="B2" s="110"/>
      <c r="C2" s="111"/>
      <c r="D2" s="110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 t="s">
        <v>11</v>
      </c>
      <c r="P2" s="108"/>
      <c r="Q2" s="108"/>
      <c r="R2" s="108"/>
      <c r="S2" s="108" t="s">
        <v>12</v>
      </c>
      <c r="T2" s="108"/>
      <c r="U2" s="108"/>
      <c r="V2" s="108"/>
      <c r="W2" s="108" t="s">
        <v>11</v>
      </c>
      <c r="X2" s="108"/>
      <c r="Y2" s="108"/>
      <c r="Z2" s="108" t="s">
        <v>13</v>
      </c>
      <c r="AA2" s="108"/>
      <c r="AB2" s="108"/>
      <c r="AC2" s="108" t="s">
        <v>14</v>
      </c>
      <c r="AD2" s="108"/>
      <c r="AE2" s="108"/>
      <c r="AF2" s="109"/>
      <c r="AG2" s="109"/>
      <c r="AH2" s="105"/>
      <c r="AI2" s="1"/>
    </row>
    <row r="3" spans="1:35" s="7" customFormat="1" ht="99">
      <c r="A3" s="110"/>
      <c r="B3" s="110"/>
      <c r="C3" s="111"/>
      <c r="D3" s="110"/>
      <c r="E3" s="3" t="s">
        <v>15</v>
      </c>
      <c r="F3" s="3" t="s">
        <v>16</v>
      </c>
      <c r="G3" s="3" t="s">
        <v>17</v>
      </c>
      <c r="H3" s="3" t="s">
        <v>18</v>
      </c>
      <c r="I3" s="4" t="s">
        <v>19</v>
      </c>
      <c r="J3" s="3" t="s">
        <v>20</v>
      </c>
      <c r="K3" s="3" t="s">
        <v>21</v>
      </c>
      <c r="L3" s="3" t="s">
        <v>22</v>
      </c>
      <c r="M3" s="3" t="s">
        <v>23</v>
      </c>
      <c r="N3" s="5" t="s">
        <v>24</v>
      </c>
      <c r="O3" s="3" t="s">
        <v>25</v>
      </c>
      <c r="P3" s="3" t="s">
        <v>26</v>
      </c>
      <c r="Q3" s="22" t="s">
        <v>283</v>
      </c>
      <c r="R3" s="4" t="s">
        <v>27</v>
      </c>
      <c r="S3" s="3" t="s">
        <v>28</v>
      </c>
      <c r="T3" s="3" t="s">
        <v>29</v>
      </c>
      <c r="U3" s="22" t="s">
        <v>284</v>
      </c>
      <c r="V3" s="4" t="s">
        <v>30</v>
      </c>
      <c r="W3" s="3" t="s">
        <v>25</v>
      </c>
      <c r="X3" s="3" t="s">
        <v>26</v>
      </c>
      <c r="Y3" s="4" t="s">
        <v>27</v>
      </c>
      <c r="Z3" s="3" t="s">
        <v>28</v>
      </c>
      <c r="AA3" s="3" t="s">
        <v>29</v>
      </c>
      <c r="AB3" s="4" t="s">
        <v>30</v>
      </c>
      <c r="AC3" s="3" t="s">
        <v>28</v>
      </c>
      <c r="AD3" s="3" t="s">
        <v>29</v>
      </c>
      <c r="AE3" s="4" t="s">
        <v>30</v>
      </c>
      <c r="AF3" s="109"/>
      <c r="AG3" s="109"/>
      <c r="AH3" s="105"/>
      <c r="AI3" s="6"/>
    </row>
    <row r="4" spans="1:35" hidden="1">
      <c r="A4" s="32">
        <f>IF(D4="","",SUBTOTAL(3,$D$4:$D4))</f>
        <v>0</v>
      </c>
      <c r="B4" s="26" t="s">
        <v>286</v>
      </c>
      <c r="C4" s="27" t="s">
        <v>31</v>
      </c>
      <c r="D4" s="19" t="s">
        <v>272</v>
      </c>
      <c r="E4" s="8">
        <f>VLOOKUP($B4,'[2]TK KHOILUONG'!$B:$AH,4,0)</f>
        <v>0</v>
      </c>
      <c r="F4" s="8">
        <f>VLOOKUP($B4,'[2]TK KHOILUONG'!$B:$AH,5,0)</f>
        <v>0</v>
      </c>
      <c r="G4" s="8">
        <f>VLOOKUP($B4,'[2]TK KHOILUONG'!$B:$AH,6,0)</f>
        <v>0</v>
      </c>
      <c r="H4" s="8">
        <f>VLOOKUP($B4,'[2]TK KHOILUONG'!$B:$AH,7,0)</f>
        <v>0</v>
      </c>
      <c r="I4" s="36">
        <f>VLOOKUP($B4,'[2]TK KHOILUONG'!$B:$AH,8,0)</f>
        <v>0</v>
      </c>
      <c r="J4" s="8">
        <f>VLOOKUP($B4,'[2]TK KHOILUONG'!$B:$AH,9,0)</f>
        <v>0</v>
      </c>
      <c r="K4" s="8">
        <f>VLOOKUP($B4,'[2]TK KHOILUONG'!$B:$AH,10,0)</f>
        <v>0</v>
      </c>
      <c r="L4" s="8">
        <f>VLOOKUP($B4,'[2]TK KHOILUONG'!$B:$AH,11,0)</f>
        <v>0</v>
      </c>
      <c r="M4" s="8">
        <f>VLOOKUP($B4,'[2]TK KHOILUONG'!$B:$AH,12,0)</f>
        <v>0</v>
      </c>
      <c r="N4" s="36">
        <f>VLOOKUP($B4,'[2]TK KHOILUONG'!$B:$AH,13,0)</f>
        <v>0</v>
      </c>
      <c r="O4" s="8">
        <f>VLOOKUP($B4,'[2]TK KHOILUONG'!$B:$AH,14,0)</f>
        <v>0</v>
      </c>
      <c r="P4" s="8">
        <f>VLOOKUP($B4,'[2]TK KHOILUONG'!$B:$AH,15,0)</f>
        <v>0</v>
      </c>
      <c r="Q4" s="8">
        <f>VLOOKUP($B4,'[2]TK KHOILUONG'!$B:$AH,16,0)</f>
        <v>0</v>
      </c>
      <c r="R4" s="36">
        <f>VLOOKUP($B4,'[2]TK KHOILUONG'!$B:$AH,17,0)</f>
        <v>0</v>
      </c>
      <c r="S4" s="8">
        <f>VLOOKUP($B4,'[2]TK KHOILUONG'!$B:$AH,18,0)</f>
        <v>0</v>
      </c>
      <c r="T4" s="8">
        <f>VLOOKUP($B4,'[2]TK KHOILUONG'!$B:$AH,19,0)</f>
        <v>0</v>
      </c>
      <c r="U4" s="8">
        <f>VLOOKUP($B4,'[2]TK KHOILUONG'!$B:$AH,20,0)</f>
        <v>0</v>
      </c>
      <c r="V4" s="36">
        <f>VLOOKUP($B4,'[2]TK KHOILUONG'!$B:$AH,21,0)</f>
        <v>0</v>
      </c>
      <c r="W4" s="8">
        <f>VLOOKUP($B4,'[2]TK KHOILUONG'!$B:$AH,22,0)</f>
        <v>0</v>
      </c>
      <c r="X4" s="8">
        <f>VLOOKUP($B4,'[2]TK KHOILUONG'!$B:$AH,23,0)</f>
        <v>0</v>
      </c>
      <c r="Y4" s="36">
        <f>VLOOKUP($B4,'[2]TK KHOILUONG'!$B:$AH,24,0)</f>
        <v>0</v>
      </c>
      <c r="Z4" s="8">
        <f>VLOOKUP($B4,'[2]TK KHOILUONG'!$B:$AH,25,0)</f>
        <v>0</v>
      </c>
      <c r="AA4" s="8">
        <f>VLOOKUP($B4,'[2]TK KHOILUONG'!$B:$AH,26,0)</f>
        <v>0</v>
      </c>
      <c r="AB4" s="36">
        <f>VLOOKUP($B4,'[2]TK KHOILUONG'!$B:$AH,27,0)</f>
        <v>0</v>
      </c>
      <c r="AC4" s="8">
        <f>VLOOKUP($B4,'[2]TK KHOILUONG'!$B:$AH,28,0)</f>
        <v>0</v>
      </c>
      <c r="AD4" s="8">
        <f>VLOOKUP($B4,'[2]TK KHOILUONG'!$B:$AH,29,0)</f>
        <v>0</v>
      </c>
      <c r="AE4" s="36">
        <f>VLOOKUP($B4,'[2]TK KHOILUONG'!$B:$AH,30,0)</f>
        <v>0</v>
      </c>
      <c r="AF4" s="36">
        <f>VLOOKUP($B4,'[2]TK KHOILUONG'!$B:$AH,31,0)</f>
        <v>0</v>
      </c>
      <c r="AG4" s="36">
        <f>VLOOKUP($B4,'[2]TK KHOILUONG'!$B:$AH,32,0)</f>
        <v>0</v>
      </c>
      <c r="AH4" s="64">
        <f>IF(D4="","",ROUND(I4+N4+R4+V4+Y4+AB4+AE4+SUM(AF4:AG4),2))</f>
        <v>0</v>
      </c>
    </row>
    <row r="5" spans="1:35" hidden="1">
      <c r="A5" s="32">
        <f>IF(D5="","",SUBTOTAL(3,$D$4:$D5))</f>
        <v>0</v>
      </c>
      <c r="B5" s="26" t="s">
        <v>287</v>
      </c>
      <c r="C5" s="27" t="s">
        <v>31</v>
      </c>
      <c r="D5" s="19" t="s">
        <v>33</v>
      </c>
      <c r="E5" s="8">
        <f>VLOOKUP($B5,'[2]TK KHOILUONG'!$B:$AH,4,0)</f>
        <v>0</v>
      </c>
      <c r="F5" s="8">
        <f>VLOOKUP($B5,'[2]TK KHOILUONG'!$B:$AH,5,0)</f>
        <v>0</v>
      </c>
      <c r="G5" s="8">
        <f>VLOOKUP($B5,'[2]TK KHOILUONG'!$B:$AH,6,0)</f>
        <v>0</v>
      </c>
      <c r="H5" s="8">
        <f>VLOOKUP($B5,'[2]TK KHOILUONG'!$B:$AH,7,0)</f>
        <v>0</v>
      </c>
      <c r="I5" s="36">
        <f>VLOOKUP($B5,'[2]TK KHOILUONG'!$B:$AH,8,0)</f>
        <v>0</v>
      </c>
      <c r="J5" s="8">
        <f>VLOOKUP($B5,'[2]TK KHOILUONG'!$B:$AH,9,0)</f>
        <v>0</v>
      </c>
      <c r="K5" s="8">
        <f>VLOOKUP($B5,'[2]TK KHOILUONG'!$B:$AH,10,0)</f>
        <v>0</v>
      </c>
      <c r="L5" s="8">
        <f>VLOOKUP($B5,'[2]TK KHOILUONG'!$B:$AH,11,0)</f>
        <v>0</v>
      </c>
      <c r="M5" s="8">
        <f>VLOOKUP($B5,'[2]TK KHOILUONG'!$B:$AH,12,0)</f>
        <v>0</v>
      </c>
      <c r="N5" s="36">
        <f>VLOOKUP($B5,'[2]TK KHOILUONG'!$B:$AH,13,0)</f>
        <v>0</v>
      </c>
      <c r="O5" s="8">
        <f>VLOOKUP($B5,'[2]TK KHOILUONG'!$B:$AH,14,0)</f>
        <v>54</v>
      </c>
      <c r="P5" s="8">
        <f>VLOOKUP($B5,'[2]TK KHOILUONG'!$B:$AH,15,0)</f>
        <v>0</v>
      </c>
      <c r="Q5" s="8">
        <f>VLOOKUP($B5,'[2]TK KHOILUONG'!$B:$AH,16,0)</f>
        <v>107</v>
      </c>
      <c r="R5" s="36">
        <f>VLOOKUP($B5,'[2]TK KHOILUONG'!$B:$AH,17,0)</f>
        <v>-2.65</v>
      </c>
      <c r="S5" s="8">
        <f>VLOOKUP($B5,'[2]TK KHOILUONG'!$B:$AH,18,0)</f>
        <v>0</v>
      </c>
      <c r="T5" s="8">
        <f>VLOOKUP($B5,'[2]TK KHOILUONG'!$B:$AH,19,0)</f>
        <v>0</v>
      </c>
      <c r="U5" s="8">
        <f>VLOOKUP($B5,'[2]TK KHOILUONG'!$B:$AH,20,0)</f>
        <v>0</v>
      </c>
      <c r="V5" s="36">
        <f>VLOOKUP($B5,'[2]TK KHOILUONG'!$B:$AH,21,0)</f>
        <v>0</v>
      </c>
      <c r="W5" s="8">
        <f>VLOOKUP($B5,'[2]TK KHOILUONG'!$B:$AH,22,0)</f>
        <v>0</v>
      </c>
      <c r="X5" s="8">
        <f>VLOOKUP($B5,'[2]TK KHOILUONG'!$B:$AH,23,0)</f>
        <v>0</v>
      </c>
      <c r="Y5" s="36">
        <f>VLOOKUP($B5,'[2]TK KHOILUONG'!$B:$AH,24,0)</f>
        <v>0</v>
      </c>
      <c r="Z5" s="8">
        <f>VLOOKUP($B5,'[2]TK KHOILUONG'!$B:$AH,25,0)</f>
        <v>0</v>
      </c>
      <c r="AA5" s="8">
        <f>VLOOKUP($B5,'[2]TK KHOILUONG'!$B:$AH,26,0)</f>
        <v>0</v>
      </c>
      <c r="AB5" s="36">
        <f>VLOOKUP($B5,'[2]TK KHOILUONG'!$B:$AH,27,0)</f>
        <v>0</v>
      </c>
      <c r="AC5" s="8">
        <f>VLOOKUP($B5,'[2]TK KHOILUONG'!$B:$AH,28,0)</f>
        <v>0</v>
      </c>
      <c r="AD5" s="8">
        <f>VLOOKUP($B5,'[2]TK KHOILUONG'!$B:$AH,29,0)</f>
        <v>0</v>
      </c>
      <c r="AE5" s="36">
        <f>VLOOKUP($B5,'[2]TK KHOILUONG'!$B:$AH,30,0)</f>
        <v>0</v>
      </c>
      <c r="AF5" s="36">
        <f>VLOOKUP($B5,'[2]TK KHOILUONG'!$B:$AH,31,0)</f>
        <v>0</v>
      </c>
      <c r="AG5" s="36">
        <f>VLOOKUP($B5,'[2]TK KHOILUONG'!$B:$AH,32,0)</f>
        <v>0</v>
      </c>
      <c r="AH5" s="64">
        <f t="shared" ref="AH5:AH68" si="0">IF(D5="","",ROUND(I5+N5+R5+V5+Y5+AB5+AE5+SUM(AF5:AG5),2))</f>
        <v>-2.65</v>
      </c>
    </row>
    <row r="6" spans="1:35" hidden="1">
      <c r="A6" s="32">
        <f>IF(D6="","",SUBTOTAL(3,$D$4:$D6))</f>
        <v>0</v>
      </c>
      <c r="B6" s="26" t="s">
        <v>288</v>
      </c>
      <c r="C6" s="27" t="s">
        <v>31</v>
      </c>
      <c r="D6" s="19" t="s">
        <v>34</v>
      </c>
      <c r="E6" s="8">
        <f>VLOOKUP($B6,'[2]TK KHOILUONG'!$B:$AH,4,0)</f>
        <v>0</v>
      </c>
      <c r="F6" s="8">
        <f>VLOOKUP($B6,'[2]TK KHOILUONG'!$B:$AH,5,0)</f>
        <v>0</v>
      </c>
      <c r="G6" s="8">
        <f>VLOOKUP($B6,'[2]TK KHOILUONG'!$B:$AH,6,0)</f>
        <v>0</v>
      </c>
      <c r="H6" s="8">
        <f>VLOOKUP($B6,'[2]TK KHOILUONG'!$B:$AH,7,0)</f>
        <v>0</v>
      </c>
      <c r="I6" s="36">
        <f>VLOOKUP($B6,'[2]TK KHOILUONG'!$B:$AH,8,0)</f>
        <v>0</v>
      </c>
      <c r="J6" s="8">
        <f>VLOOKUP($B6,'[2]TK KHOILUONG'!$B:$AH,9,0)</f>
        <v>0</v>
      </c>
      <c r="K6" s="8">
        <f>VLOOKUP($B6,'[2]TK KHOILUONG'!$B:$AH,10,0)</f>
        <v>0</v>
      </c>
      <c r="L6" s="8">
        <f>VLOOKUP($B6,'[2]TK KHOILUONG'!$B:$AH,11,0)</f>
        <v>0</v>
      </c>
      <c r="M6" s="8">
        <f>VLOOKUP($B6,'[2]TK KHOILUONG'!$B:$AH,12,0)</f>
        <v>0</v>
      </c>
      <c r="N6" s="36">
        <f>VLOOKUP($B6,'[2]TK KHOILUONG'!$B:$AH,13,0)</f>
        <v>0</v>
      </c>
      <c r="O6" s="8">
        <f>VLOOKUP($B6,'[2]TK KHOILUONG'!$B:$AH,14,0)</f>
        <v>0</v>
      </c>
      <c r="P6" s="8">
        <f>VLOOKUP($B6,'[2]TK KHOILUONG'!$B:$AH,15,0)</f>
        <v>0</v>
      </c>
      <c r="Q6" s="8">
        <f>VLOOKUP($B6,'[2]TK KHOILUONG'!$B:$AH,16,0)</f>
        <v>0</v>
      </c>
      <c r="R6" s="36">
        <f>VLOOKUP($B6,'[2]TK KHOILUONG'!$B:$AH,17,0)</f>
        <v>0</v>
      </c>
      <c r="S6" s="8">
        <f>VLOOKUP($B6,'[2]TK KHOILUONG'!$B:$AH,18,0)</f>
        <v>0</v>
      </c>
      <c r="T6" s="8">
        <f>VLOOKUP($B6,'[2]TK KHOILUONG'!$B:$AH,19,0)</f>
        <v>0</v>
      </c>
      <c r="U6" s="8">
        <f>VLOOKUP($B6,'[2]TK KHOILUONG'!$B:$AH,20,0)</f>
        <v>0</v>
      </c>
      <c r="V6" s="36">
        <f>VLOOKUP($B6,'[2]TK KHOILUONG'!$B:$AH,21,0)</f>
        <v>0</v>
      </c>
      <c r="W6" s="8">
        <f>VLOOKUP($B6,'[2]TK KHOILUONG'!$B:$AH,22,0)</f>
        <v>0</v>
      </c>
      <c r="X6" s="8">
        <f>VLOOKUP($B6,'[2]TK KHOILUONG'!$B:$AH,23,0)</f>
        <v>0</v>
      </c>
      <c r="Y6" s="36">
        <f>VLOOKUP($B6,'[2]TK KHOILUONG'!$B:$AH,24,0)</f>
        <v>0</v>
      </c>
      <c r="Z6" s="8">
        <f>VLOOKUP($B6,'[2]TK KHOILUONG'!$B:$AH,25,0)</f>
        <v>0</v>
      </c>
      <c r="AA6" s="8">
        <f>VLOOKUP($B6,'[2]TK KHOILUONG'!$B:$AH,26,0)</f>
        <v>0</v>
      </c>
      <c r="AB6" s="36">
        <f>VLOOKUP($B6,'[2]TK KHOILUONG'!$B:$AH,27,0)</f>
        <v>0</v>
      </c>
      <c r="AC6" s="8">
        <f>VLOOKUP($B6,'[2]TK KHOILUONG'!$B:$AH,28,0)</f>
        <v>0</v>
      </c>
      <c r="AD6" s="8">
        <f>VLOOKUP($B6,'[2]TK KHOILUONG'!$B:$AH,29,0)</f>
        <v>0</v>
      </c>
      <c r="AE6" s="36">
        <f>VLOOKUP($B6,'[2]TK KHOILUONG'!$B:$AH,30,0)</f>
        <v>0</v>
      </c>
      <c r="AF6" s="36">
        <f>VLOOKUP($B6,'[2]TK KHOILUONG'!$B:$AH,31,0)</f>
        <v>0</v>
      </c>
      <c r="AG6" s="36">
        <f>VLOOKUP($B6,'[2]TK KHOILUONG'!$B:$AH,32,0)</f>
        <v>0</v>
      </c>
      <c r="AH6" s="64">
        <f t="shared" si="0"/>
        <v>0</v>
      </c>
    </row>
    <row r="7" spans="1:35" hidden="1">
      <c r="A7" s="32">
        <f>IF(D7="","",SUBTOTAL(3,$D$4:$D7))</f>
        <v>0</v>
      </c>
      <c r="B7" s="26" t="s">
        <v>285</v>
      </c>
      <c r="C7" s="27" t="s">
        <v>31</v>
      </c>
      <c r="D7" s="19" t="s">
        <v>32</v>
      </c>
      <c r="E7" s="8">
        <f>VLOOKUP($B7,'[2]TK KHOILUONG'!$B:$AH,4,0)</f>
        <v>0</v>
      </c>
      <c r="F7" s="8">
        <f>VLOOKUP($B7,'[2]TK KHOILUONG'!$B:$AH,5,0)</f>
        <v>0</v>
      </c>
      <c r="G7" s="8">
        <f>VLOOKUP($B7,'[2]TK KHOILUONG'!$B:$AH,6,0)</f>
        <v>0</v>
      </c>
      <c r="H7" s="8">
        <f>VLOOKUP($B7,'[2]TK KHOILUONG'!$B:$AH,7,0)</f>
        <v>0</v>
      </c>
      <c r="I7" s="36">
        <f>VLOOKUP($B7,'[2]TK KHOILUONG'!$B:$AH,8,0)</f>
        <v>0</v>
      </c>
      <c r="J7" s="8">
        <f>VLOOKUP($B7,'[2]TK KHOILUONG'!$B:$AH,9,0)</f>
        <v>0</v>
      </c>
      <c r="K7" s="8">
        <f>VLOOKUP($B7,'[2]TK KHOILUONG'!$B:$AH,10,0)</f>
        <v>0</v>
      </c>
      <c r="L7" s="8">
        <f>VLOOKUP($B7,'[2]TK KHOILUONG'!$B:$AH,11,0)</f>
        <v>0</v>
      </c>
      <c r="M7" s="8">
        <f>VLOOKUP($B7,'[2]TK KHOILUONG'!$B:$AH,12,0)</f>
        <v>0</v>
      </c>
      <c r="N7" s="36">
        <f>VLOOKUP($B7,'[2]TK KHOILUONG'!$B:$AH,13,0)</f>
        <v>0</v>
      </c>
      <c r="O7" s="8">
        <f>VLOOKUP($B7,'[2]TK KHOILUONG'!$B:$AH,14,0)</f>
        <v>0</v>
      </c>
      <c r="P7" s="8">
        <f>VLOOKUP($B7,'[2]TK KHOILUONG'!$B:$AH,15,0)</f>
        <v>0</v>
      </c>
      <c r="Q7" s="8">
        <f>VLOOKUP($B7,'[2]TK KHOILUONG'!$B:$AH,16,0)</f>
        <v>0</v>
      </c>
      <c r="R7" s="36">
        <f>VLOOKUP($B7,'[2]TK KHOILUONG'!$B:$AH,17,0)</f>
        <v>0</v>
      </c>
      <c r="S7" s="8">
        <f>VLOOKUP($B7,'[2]TK KHOILUONG'!$B:$AH,18,0)</f>
        <v>0</v>
      </c>
      <c r="T7" s="8">
        <f>VLOOKUP($B7,'[2]TK KHOILUONG'!$B:$AH,19,0)</f>
        <v>0</v>
      </c>
      <c r="U7" s="8">
        <f>VLOOKUP($B7,'[2]TK KHOILUONG'!$B:$AH,20,0)</f>
        <v>0</v>
      </c>
      <c r="V7" s="36">
        <f>VLOOKUP($B7,'[2]TK KHOILUONG'!$B:$AH,21,0)</f>
        <v>0</v>
      </c>
      <c r="W7" s="8">
        <f>VLOOKUP($B7,'[2]TK KHOILUONG'!$B:$AH,22,0)</f>
        <v>0</v>
      </c>
      <c r="X7" s="8">
        <f>VLOOKUP($B7,'[2]TK KHOILUONG'!$B:$AH,23,0)</f>
        <v>0</v>
      </c>
      <c r="Y7" s="36">
        <f>VLOOKUP($B7,'[2]TK KHOILUONG'!$B:$AH,24,0)</f>
        <v>0</v>
      </c>
      <c r="Z7" s="8">
        <f>VLOOKUP($B7,'[2]TK KHOILUONG'!$B:$AH,25,0)</f>
        <v>0</v>
      </c>
      <c r="AA7" s="8">
        <f>VLOOKUP($B7,'[2]TK KHOILUONG'!$B:$AH,26,0)</f>
        <v>0</v>
      </c>
      <c r="AB7" s="36">
        <f>VLOOKUP($B7,'[2]TK KHOILUONG'!$B:$AH,27,0)</f>
        <v>0</v>
      </c>
      <c r="AC7" s="8">
        <f>VLOOKUP($B7,'[2]TK KHOILUONG'!$B:$AH,28,0)</f>
        <v>0</v>
      </c>
      <c r="AD7" s="8">
        <f>VLOOKUP($B7,'[2]TK KHOILUONG'!$B:$AH,29,0)</f>
        <v>0</v>
      </c>
      <c r="AE7" s="36">
        <f>VLOOKUP($B7,'[2]TK KHOILUONG'!$B:$AH,30,0)</f>
        <v>0</v>
      </c>
      <c r="AF7" s="36">
        <f>VLOOKUP($B7,'[2]TK KHOILUONG'!$B:$AH,31,0)</f>
        <v>0</v>
      </c>
      <c r="AG7" s="36">
        <f>VLOOKUP($B7,'[2]TK KHOILUONG'!$B:$AH,32,0)</f>
        <v>0</v>
      </c>
      <c r="AH7" s="64">
        <f t="shared" si="0"/>
        <v>0</v>
      </c>
    </row>
    <row r="8" spans="1:35">
      <c r="A8" s="32">
        <f>IF(D8="","",SUBTOTAL(3,$D$4:$D8))</f>
        <v>1</v>
      </c>
      <c r="B8" s="26" t="s">
        <v>313</v>
      </c>
      <c r="C8" s="27" t="s">
        <v>35</v>
      </c>
      <c r="D8" s="19" t="s">
        <v>53</v>
      </c>
      <c r="E8" s="8">
        <f>VLOOKUP($B8,'[2]TK KHOILUONG'!$B:$AH,4,0)</f>
        <v>7</v>
      </c>
      <c r="F8" s="8">
        <f>VLOOKUP($B8,'[2]TK KHOILUONG'!$B:$AH,5,0)</f>
        <v>0</v>
      </c>
      <c r="G8" s="8">
        <f>VLOOKUP($B8,'[2]TK KHOILUONG'!$B:$AH,6,0)</f>
        <v>0</v>
      </c>
      <c r="H8" s="8">
        <f>VLOOKUP($B8,'[2]TK KHOILUONG'!$B:$AH,7,0)</f>
        <v>0</v>
      </c>
      <c r="I8" s="36">
        <f>VLOOKUP($B8,'[2]TK KHOILUONG'!$B:$AH,8,0)</f>
        <v>7</v>
      </c>
      <c r="J8" s="8">
        <f>VLOOKUP($B8,'[2]TK KHOILUONG'!$B:$AH,9,0)</f>
        <v>3.2</v>
      </c>
      <c r="K8" s="8">
        <f>VLOOKUP($B8,'[2]TK KHOILUONG'!$B:$AH,10,0)</f>
        <v>9.6</v>
      </c>
      <c r="L8" s="8">
        <f>VLOOKUP($B8,'[2]TK KHOILUONG'!$B:$AH,11,0)</f>
        <v>0</v>
      </c>
      <c r="M8" s="8">
        <f>VLOOKUP($B8,'[2]TK KHOILUONG'!$B:$AH,12,0)</f>
        <v>0</v>
      </c>
      <c r="N8" s="36">
        <f>VLOOKUP($B8,'[2]TK KHOILUONG'!$B:$AH,13,0)</f>
        <v>12.8</v>
      </c>
      <c r="O8" s="8">
        <f>VLOOKUP($B8,'[2]TK KHOILUONG'!$B:$AH,14,0)</f>
        <v>134</v>
      </c>
      <c r="P8" s="8">
        <f>VLOOKUP($B8,'[2]TK KHOILUONG'!$B:$AH,15,0)</f>
        <v>116</v>
      </c>
      <c r="Q8" s="8">
        <f>VLOOKUP($B8,'[2]TK KHOILUONG'!$B:$AH,16,0)</f>
        <v>122</v>
      </c>
      <c r="R8" s="36">
        <f>VLOOKUP($B8,'[2]TK KHOILUONG'!$B:$AH,17,0)</f>
        <v>6.4</v>
      </c>
      <c r="S8" s="8">
        <f>VLOOKUP($B8,'[2]TK KHOILUONG'!$B:$AH,18,0)</f>
        <v>7</v>
      </c>
      <c r="T8" s="8">
        <f>VLOOKUP($B8,'[2]TK KHOILUONG'!$B:$AH,19,0)</f>
        <v>52</v>
      </c>
      <c r="U8" s="8">
        <f>VLOOKUP($B8,'[2]TK KHOILUONG'!$B:$AH,20,0)</f>
        <v>7</v>
      </c>
      <c r="V8" s="36">
        <f>VLOOKUP($B8,'[2]TK KHOILUONG'!$B:$AH,21,0)</f>
        <v>5.2</v>
      </c>
      <c r="W8" s="8">
        <f>VLOOKUP($B8,'[2]TK KHOILUONG'!$B:$AH,22,0)</f>
        <v>0</v>
      </c>
      <c r="X8" s="8">
        <f>VLOOKUP($B8,'[2]TK KHOILUONG'!$B:$AH,23,0)</f>
        <v>0</v>
      </c>
      <c r="Y8" s="36">
        <f>VLOOKUP($B8,'[2]TK KHOILUONG'!$B:$AH,24,0)</f>
        <v>0</v>
      </c>
      <c r="Z8" s="8">
        <f>VLOOKUP($B8,'[2]TK KHOILUONG'!$B:$AH,25,0)</f>
        <v>0</v>
      </c>
      <c r="AA8" s="8">
        <f>VLOOKUP($B8,'[2]TK KHOILUONG'!$B:$AH,26,0)</f>
        <v>0</v>
      </c>
      <c r="AB8" s="36">
        <f>VLOOKUP($B8,'[2]TK KHOILUONG'!$B:$AH,27,0)</f>
        <v>0</v>
      </c>
      <c r="AC8" s="8">
        <f>VLOOKUP($B8,'[2]TK KHOILUONG'!$B:$AH,28,0)</f>
        <v>0</v>
      </c>
      <c r="AD8" s="8">
        <f>VLOOKUP($B8,'[2]TK KHOILUONG'!$B:$AH,29,0)</f>
        <v>0</v>
      </c>
      <c r="AE8" s="36">
        <f>VLOOKUP($B8,'[2]TK KHOILUONG'!$B:$AH,30,0)</f>
        <v>0</v>
      </c>
      <c r="AF8" s="36">
        <f>VLOOKUP($B8,'[2]TK KHOILUONG'!$B:$AH,31,0)</f>
        <v>0</v>
      </c>
      <c r="AG8" s="36">
        <f>VLOOKUP($B8,'[2]TK KHOILUONG'!$B:$AH,32,0)</f>
        <v>0</v>
      </c>
      <c r="AH8" s="64">
        <f t="shared" si="0"/>
        <v>31.4</v>
      </c>
    </row>
    <row r="9" spans="1:35">
      <c r="A9" s="32">
        <f>IF(D9="","",SUBTOTAL(3,$D$4:$D9))</f>
        <v>2</v>
      </c>
      <c r="B9" s="26" t="s">
        <v>316</v>
      </c>
      <c r="C9" s="27" t="s">
        <v>35</v>
      </c>
      <c r="D9" s="19" t="s">
        <v>38</v>
      </c>
      <c r="E9" s="8">
        <f>VLOOKUP($B9,'[2]TK KHOILUONG'!$B:$AH,4,0)</f>
        <v>4</v>
      </c>
      <c r="F9" s="8">
        <f>VLOOKUP($B9,'[2]TK KHOILUONG'!$B:$AH,5,0)</f>
        <v>0</v>
      </c>
      <c r="G9" s="8">
        <f>VLOOKUP($B9,'[2]TK KHOILUONG'!$B:$AH,6,0)</f>
        <v>0</v>
      </c>
      <c r="H9" s="8">
        <f>VLOOKUP($B9,'[2]TK KHOILUONG'!$B:$AH,7,0)</f>
        <v>0</v>
      </c>
      <c r="I9" s="36">
        <f>VLOOKUP($B9,'[2]TK KHOILUONG'!$B:$AH,8,0)</f>
        <v>4</v>
      </c>
      <c r="J9" s="8">
        <f>VLOOKUP($B9,'[2]TK KHOILUONG'!$B:$AH,9,0)</f>
        <v>2.8</v>
      </c>
      <c r="K9" s="8">
        <f>VLOOKUP($B9,'[2]TK KHOILUONG'!$B:$AH,10,0)</f>
        <v>0</v>
      </c>
      <c r="L9" s="8">
        <f>VLOOKUP($B9,'[2]TK KHOILUONG'!$B:$AH,11,0)</f>
        <v>0</v>
      </c>
      <c r="M9" s="8">
        <f>VLOOKUP($B9,'[2]TK KHOILUONG'!$B:$AH,12,0)</f>
        <v>0</v>
      </c>
      <c r="N9" s="36">
        <f>VLOOKUP($B9,'[2]TK KHOILUONG'!$B:$AH,13,0)</f>
        <v>2.8</v>
      </c>
      <c r="O9" s="8">
        <f>VLOOKUP($B9,'[2]TK KHOILUONG'!$B:$AH,14,0)</f>
        <v>15</v>
      </c>
      <c r="P9" s="8">
        <f>VLOOKUP($B9,'[2]TK KHOILUONG'!$B:$AH,15,0)</f>
        <v>169</v>
      </c>
      <c r="Q9" s="8">
        <f>VLOOKUP($B9,'[2]TK KHOILUONG'!$B:$AH,16,0)</f>
        <v>15</v>
      </c>
      <c r="R9" s="36">
        <f>VLOOKUP($B9,'[2]TK KHOILUONG'!$B:$AH,17,0)</f>
        <v>8.4499999999999993</v>
      </c>
      <c r="S9" s="8">
        <f>VLOOKUP($B9,'[2]TK KHOILUONG'!$B:$AH,18,0)</f>
        <v>0</v>
      </c>
      <c r="T9" s="8">
        <f>VLOOKUP($B9,'[2]TK KHOILUONG'!$B:$AH,19,0)</f>
        <v>14</v>
      </c>
      <c r="U9" s="8">
        <f>VLOOKUP($B9,'[2]TK KHOILUONG'!$B:$AH,20,0)</f>
        <v>0</v>
      </c>
      <c r="V9" s="36">
        <f>VLOOKUP($B9,'[2]TK KHOILUONG'!$B:$AH,21,0)</f>
        <v>1.4</v>
      </c>
      <c r="W9" s="8">
        <f>VLOOKUP($B9,'[2]TK KHOILUONG'!$B:$AH,22,0)</f>
        <v>0</v>
      </c>
      <c r="X9" s="8">
        <f>VLOOKUP($B9,'[2]TK KHOILUONG'!$B:$AH,23,0)</f>
        <v>0</v>
      </c>
      <c r="Y9" s="36">
        <f>VLOOKUP($B9,'[2]TK KHOILUONG'!$B:$AH,24,0)</f>
        <v>0</v>
      </c>
      <c r="Z9" s="8">
        <f>VLOOKUP($B9,'[2]TK KHOILUONG'!$B:$AH,25,0)</f>
        <v>0</v>
      </c>
      <c r="AA9" s="8">
        <f>VLOOKUP($B9,'[2]TK KHOILUONG'!$B:$AH,26,0)</f>
        <v>0</v>
      </c>
      <c r="AB9" s="36">
        <f>VLOOKUP($B9,'[2]TK KHOILUONG'!$B:$AH,27,0)</f>
        <v>0</v>
      </c>
      <c r="AC9" s="8">
        <f>VLOOKUP($B9,'[2]TK KHOILUONG'!$B:$AH,28,0)</f>
        <v>0</v>
      </c>
      <c r="AD9" s="8">
        <f>VLOOKUP($B9,'[2]TK KHOILUONG'!$B:$AH,29,0)</f>
        <v>0</v>
      </c>
      <c r="AE9" s="36">
        <f>VLOOKUP($B9,'[2]TK KHOILUONG'!$B:$AH,30,0)</f>
        <v>0</v>
      </c>
      <c r="AF9" s="36">
        <f>VLOOKUP($B9,'[2]TK KHOILUONG'!$B:$AH,31,0)</f>
        <v>0</v>
      </c>
      <c r="AG9" s="36">
        <f>VLOOKUP($B9,'[2]TK KHOILUONG'!$B:$AH,32,0)</f>
        <v>14.4</v>
      </c>
      <c r="AH9" s="64">
        <f t="shared" si="0"/>
        <v>31.05</v>
      </c>
    </row>
    <row r="10" spans="1:35">
      <c r="A10" s="32">
        <f>IF(D10="","",SUBTOTAL(3,$D$4:$D10))</f>
        <v>3</v>
      </c>
      <c r="B10" s="26" t="s">
        <v>289</v>
      </c>
      <c r="C10" s="27" t="s">
        <v>35</v>
      </c>
      <c r="D10" s="19" t="s">
        <v>36</v>
      </c>
      <c r="E10" s="8">
        <f>VLOOKUP($B10,'[2]TK KHOILUONG'!$B:$AH,4,0)</f>
        <v>3</v>
      </c>
      <c r="F10" s="8">
        <f>VLOOKUP($B10,'[2]TK KHOILUONG'!$B:$AH,5,0)</f>
        <v>0</v>
      </c>
      <c r="G10" s="8">
        <f>VLOOKUP($B10,'[2]TK KHOILUONG'!$B:$AH,6,0)</f>
        <v>0</v>
      </c>
      <c r="H10" s="8">
        <f>VLOOKUP($B10,'[2]TK KHOILUONG'!$B:$AH,7,0)</f>
        <v>0</v>
      </c>
      <c r="I10" s="36">
        <f>VLOOKUP($B10,'[2]TK KHOILUONG'!$B:$AH,8,0)</f>
        <v>3</v>
      </c>
      <c r="J10" s="8">
        <f>VLOOKUP($B10,'[2]TK KHOILUONG'!$B:$AH,9,0)</f>
        <v>6.4</v>
      </c>
      <c r="K10" s="8">
        <f>VLOOKUP($B10,'[2]TK KHOILUONG'!$B:$AH,10,0)</f>
        <v>4.4000000000000004</v>
      </c>
      <c r="L10" s="8">
        <f>VLOOKUP($B10,'[2]TK KHOILUONG'!$B:$AH,11,0)</f>
        <v>0</v>
      </c>
      <c r="M10" s="8">
        <f>VLOOKUP($B10,'[2]TK KHOILUONG'!$B:$AH,12,0)</f>
        <v>0</v>
      </c>
      <c r="N10" s="36">
        <f>VLOOKUP($B10,'[2]TK KHOILUONG'!$B:$AH,13,0)</f>
        <v>10.8</v>
      </c>
      <c r="O10" s="8">
        <f>VLOOKUP($B10,'[2]TK KHOILUONG'!$B:$AH,14,0)</f>
        <v>130</v>
      </c>
      <c r="P10" s="8">
        <f>VLOOKUP($B10,'[2]TK KHOILUONG'!$B:$AH,15,0)</f>
        <v>324</v>
      </c>
      <c r="Q10" s="8">
        <f>VLOOKUP($B10,'[2]TK KHOILUONG'!$B:$AH,16,0)</f>
        <v>240</v>
      </c>
      <c r="R10" s="36">
        <f>VLOOKUP($B10,'[2]TK KHOILUONG'!$B:$AH,17,0)</f>
        <v>10.7</v>
      </c>
      <c r="S10" s="8">
        <f>VLOOKUP($B10,'[2]TK KHOILUONG'!$B:$AH,18,0)</f>
        <v>0</v>
      </c>
      <c r="T10" s="8">
        <f>VLOOKUP($B10,'[2]TK KHOILUONG'!$B:$AH,19,0)</f>
        <v>126</v>
      </c>
      <c r="U10" s="8">
        <f>VLOOKUP($B10,'[2]TK KHOILUONG'!$B:$AH,20,0)</f>
        <v>0</v>
      </c>
      <c r="V10" s="36">
        <f>VLOOKUP($B10,'[2]TK KHOILUONG'!$B:$AH,21,0)</f>
        <v>12.6</v>
      </c>
      <c r="W10" s="8">
        <f>VLOOKUP($B10,'[2]TK KHOILUONG'!$B:$AH,22,0)</f>
        <v>0</v>
      </c>
      <c r="X10" s="8">
        <f>VLOOKUP($B10,'[2]TK KHOILUONG'!$B:$AH,23,0)</f>
        <v>0</v>
      </c>
      <c r="Y10" s="36">
        <f>VLOOKUP($B10,'[2]TK KHOILUONG'!$B:$AH,24,0)</f>
        <v>0</v>
      </c>
      <c r="Z10" s="8">
        <f>VLOOKUP($B10,'[2]TK KHOILUONG'!$B:$AH,25,0)</f>
        <v>0</v>
      </c>
      <c r="AA10" s="8">
        <f>VLOOKUP($B10,'[2]TK KHOILUONG'!$B:$AH,26,0)</f>
        <v>0</v>
      </c>
      <c r="AB10" s="36">
        <f>VLOOKUP($B10,'[2]TK KHOILUONG'!$B:$AH,27,0)</f>
        <v>0</v>
      </c>
      <c r="AC10" s="8">
        <f>VLOOKUP($B10,'[2]TK KHOILUONG'!$B:$AH,28,0)</f>
        <v>0</v>
      </c>
      <c r="AD10" s="8">
        <f>VLOOKUP($B10,'[2]TK KHOILUONG'!$B:$AH,29,0)</f>
        <v>0</v>
      </c>
      <c r="AE10" s="36">
        <f>VLOOKUP($B10,'[2]TK KHOILUONG'!$B:$AH,30,0)</f>
        <v>0</v>
      </c>
      <c r="AF10" s="36">
        <f>VLOOKUP($B10,'[2]TK KHOILUONG'!$B:$AH,31,0)</f>
        <v>0</v>
      </c>
      <c r="AG10" s="36">
        <f>VLOOKUP($B10,'[2]TK KHOILUONG'!$B:$AH,32,0)</f>
        <v>0</v>
      </c>
      <c r="AH10" s="64">
        <f t="shared" si="0"/>
        <v>37.1</v>
      </c>
    </row>
    <row r="11" spans="1:35">
      <c r="A11" s="32">
        <f>IF(D11="","",SUBTOTAL(3,$D$4:$D11))</f>
        <v>4</v>
      </c>
      <c r="B11" s="26" t="s">
        <v>290</v>
      </c>
      <c r="C11" s="27" t="s">
        <v>35</v>
      </c>
      <c r="D11" s="19" t="s">
        <v>39</v>
      </c>
      <c r="E11" s="8">
        <f>VLOOKUP($B11,'[2]TK KHOILUONG'!$B:$AH,4,0)</f>
        <v>0</v>
      </c>
      <c r="F11" s="8">
        <f>VLOOKUP($B11,'[2]TK KHOILUONG'!$B:$AH,5,0)</f>
        <v>0</v>
      </c>
      <c r="G11" s="8">
        <f>VLOOKUP($B11,'[2]TK KHOILUONG'!$B:$AH,6,0)</f>
        <v>0</v>
      </c>
      <c r="H11" s="8">
        <f>VLOOKUP($B11,'[2]TK KHOILUONG'!$B:$AH,7,0)</f>
        <v>0</v>
      </c>
      <c r="I11" s="36">
        <f>VLOOKUP($B11,'[2]TK KHOILUONG'!$B:$AH,8,0)</f>
        <v>0</v>
      </c>
      <c r="J11" s="8">
        <f>VLOOKUP($B11,'[2]TK KHOILUONG'!$B:$AH,9,0)</f>
        <v>4.8</v>
      </c>
      <c r="K11" s="8">
        <f>VLOOKUP($B11,'[2]TK KHOILUONG'!$B:$AH,10,0)</f>
        <v>2.8</v>
      </c>
      <c r="L11" s="8">
        <f>VLOOKUP($B11,'[2]TK KHOILUONG'!$B:$AH,11,0)</f>
        <v>0</v>
      </c>
      <c r="M11" s="8">
        <f>VLOOKUP($B11,'[2]TK KHOILUONG'!$B:$AH,12,0)</f>
        <v>0</v>
      </c>
      <c r="N11" s="36">
        <f>VLOOKUP($B11,'[2]TK KHOILUONG'!$B:$AH,13,0)</f>
        <v>7.6</v>
      </c>
      <c r="O11" s="8">
        <f>VLOOKUP($B11,'[2]TK KHOILUONG'!$B:$AH,14,0)</f>
        <v>153</v>
      </c>
      <c r="P11" s="8">
        <f>VLOOKUP($B11,'[2]TK KHOILUONG'!$B:$AH,15,0)</f>
        <v>0</v>
      </c>
      <c r="Q11" s="8">
        <f>VLOOKUP($B11,'[2]TK KHOILUONG'!$B:$AH,16,0)</f>
        <v>136</v>
      </c>
      <c r="R11" s="36">
        <f>VLOOKUP($B11,'[2]TK KHOILUONG'!$B:$AH,17,0)</f>
        <v>0.85</v>
      </c>
      <c r="S11" s="8">
        <f>VLOOKUP($B11,'[2]TK KHOILUONG'!$B:$AH,18,0)</f>
        <v>0</v>
      </c>
      <c r="T11" s="8">
        <f>VLOOKUP($B11,'[2]TK KHOILUONG'!$B:$AH,19,0)</f>
        <v>0</v>
      </c>
      <c r="U11" s="8">
        <f>VLOOKUP($B11,'[2]TK KHOILUONG'!$B:$AH,20,0)</f>
        <v>0</v>
      </c>
      <c r="V11" s="36">
        <f>VLOOKUP($B11,'[2]TK KHOILUONG'!$B:$AH,21,0)</f>
        <v>0</v>
      </c>
      <c r="W11" s="8">
        <f>VLOOKUP($B11,'[2]TK KHOILUONG'!$B:$AH,22,0)</f>
        <v>0</v>
      </c>
      <c r="X11" s="8">
        <f>VLOOKUP($B11,'[2]TK KHOILUONG'!$B:$AH,23,0)</f>
        <v>0</v>
      </c>
      <c r="Y11" s="36">
        <f>VLOOKUP($B11,'[2]TK KHOILUONG'!$B:$AH,24,0)</f>
        <v>0</v>
      </c>
      <c r="Z11" s="8">
        <f>VLOOKUP($B11,'[2]TK KHOILUONG'!$B:$AH,25,0)</f>
        <v>0</v>
      </c>
      <c r="AA11" s="8">
        <f>VLOOKUP($B11,'[2]TK KHOILUONG'!$B:$AH,26,0)</f>
        <v>0</v>
      </c>
      <c r="AB11" s="36">
        <f>VLOOKUP($B11,'[2]TK KHOILUONG'!$B:$AH,27,0)</f>
        <v>0</v>
      </c>
      <c r="AC11" s="8">
        <f>VLOOKUP($B11,'[2]TK KHOILUONG'!$B:$AH,28,0)</f>
        <v>0</v>
      </c>
      <c r="AD11" s="8">
        <f>VLOOKUP($B11,'[2]TK KHOILUONG'!$B:$AH,29,0)</f>
        <v>0</v>
      </c>
      <c r="AE11" s="36">
        <f>VLOOKUP($B11,'[2]TK KHOILUONG'!$B:$AH,30,0)</f>
        <v>0</v>
      </c>
      <c r="AF11" s="36">
        <f>VLOOKUP($B11,'[2]TK KHOILUONG'!$B:$AH,31,0)</f>
        <v>0</v>
      </c>
      <c r="AG11" s="36">
        <f>VLOOKUP($B11,'[2]TK KHOILUONG'!$B:$AH,32,0)</f>
        <v>0</v>
      </c>
      <c r="AH11" s="64">
        <f t="shared" si="0"/>
        <v>8.4499999999999993</v>
      </c>
    </row>
    <row r="12" spans="1:35">
      <c r="A12" s="32">
        <f>IF(D12="","",SUBTOTAL(3,$D$4:$D12))</f>
        <v>5</v>
      </c>
      <c r="B12" s="26" t="s">
        <v>291</v>
      </c>
      <c r="C12" s="27" t="s">
        <v>35</v>
      </c>
      <c r="D12" s="19" t="s">
        <v>57</v>
      </c>
      <c r="E12" s="8">
        <f>VLOOKUP($B12,'[2]TK KHOILUONG'!$B:$AH,4,0)</f>
        <v>0</v>
      </c>
      <c r="F12" s="8">
        <f>VLOOKUP($B12,'[2]TK KHOILUONG'!$B:$AH,5,0)</f>
        <v>0</v>
      </c>
      <c r="G12" s="8">
        <f>VLOOKUP($B12,'[2]TK KHOILUONG'!$B:$AH,6,0)</f>
        <v>0</v>
      </c>
      <c r="H12" s="8">
        <f>VLOOKUP($B12,'[2]TK KHOILUONG'!$B:$AH,7,0)</f>
        <v>0</v>
      </c>
      <c r="I12" s="36">
        <f>VLOOKUP($B12,'[2]TK KHOILUONG'!$B:$AH,8,0)</f>
        <v>0</v>
      </c>
      <c r="J12" s="8">
        <f>VLOOKUP($B12,'[2]TK KHOILUONG'!$B:$AH,9,0)</f>
        <v>0</v>
      </c>
      <c r="K12" s="8">
        <f>VLOOKUP($B12,'[2]TK KHOILUONG'!$B:$AH,10,0)</f>
        <v>0</v>
      </c>
      <c r="L12" s="8">
        <f>VLOOKUP($B12,'[2]TK KHOILUONG'!$B:$AH,11,0)</f>
        <v>0</v>
      </c>
      <c r="M12" s="8">
        <f>VLOOKUP($B12,'[2]TK KHOILUONG'!$B:$AH,12,0)</f>
        <v>0</v>
      </c>
      <c r="N12" s="36">
        <f>VLOOKUP($B12,'[2]TK KHOILUONG'!$B:$AH,13,0)</f>
        <v>0</v>
      </c>
      <c r="O12" s="8">
        <f>VLOOKUP($B12,'[2]TK KHOILUONG'!$B:$AH,14,0)</f>
        <v>0</v>
      </c>
      <c r="P12" s="8">
        <f>VLOOKUP($B12,'[2]TK KHOILUONG'!$B:$AH,15,0)</f>
        <v>0</v>
      </c>
      <c r="Q12" s="8">
        <f>VLOOKUP($B12,'[2]TK KHOILUONG'!$B:$AH,16,0)</f>
        <v>0</v>
      </c>
      <c r="R12" s="36">
        <f>VLOOKUP($B12,'[2]TK KHOILUONG'!$B:$AH,17,0)</f>
        <v>0</v>
      </c>
      <c r="S12" s="8">
        <f>VLOOKUP($B12,'[2]TK KHOILUONG'!$B:$AH,18,0)</f>
        <v>0</v>
      </c>
      <c r="T12" s="8">
        <f>VLOOKUP($B12,'[2]TK KHOILUONG'!$B:$AH,19,0)</f>
        <v>0</v>
      </c>
      <c r="U12" s="8">
        <f>VLOOKUP($B12,'[2]TK KHOILUONG'!$B:$AH,20,0)</f>
        <v>0</v>
      </c>
      <c r="V12" s="36">
        <f>VLOOKUP($B12,'[2]TK KHOILUONG'!$B:$AH,21,0)</f>
        <v>0</v>
      </c>
      <c r="W12" s="8">
        <f>VLOOKUP($B12,'[2]TK KHOILUONG'!$B:$AH,22,0)</f>
        <v>0</v>
      </c>
      <c r="X12" s="8">
        <f>VLOOKUP($B12,'[2]TK KHOILUONG'!$B:$AH,23,0)</f>
        <v>0</v>
      </c>
      <c r="Y12" s="36">
        <f>VLOOKUP($B12,'[2]TK KHOILUONG'!$B:$AH,24,0)</f>
        <v>0</v>
      </c>
      <c r="Z12" s="8">
        <f>VLOOKUP($B12,'[2]TK KHOILUONG'!$B:$AH,25,0)</f>
        <v>0</v>
      </c>
      <c r="AA12" s="8">
        <f>VLOOKUP($B12,'[2]TK KHOILUONG'!$B:$AH,26,0)</f>
        <v>0</v>
      </c>
      <c r="AB12" s="36">
        <f>VLOOKUP($B12,'[2]TK KHOILUONG'!$B:$AH,27,0)</f>
        <v>0</v>
      </c>
      <c r="AC12" s="8">
        <f>VLOOKUP($B12,'[2]TK KHOILUONG'!$B:$AH,28,0)</f>
        <v>0</v>
      </c>
      <c r="AD12" s="8">
        <f>VLOOKUP($B12,'[2]TK KHOILUONG'!$B:$AH,29,0)</f>
        <v>0</v>
      </c>
      <c r="AE12" s="36">
        <f>VLOOKUP($B12,'[2]TK KHOILUONG'!$B:$AH,30,0)</f>
        <v>0</v>
      </c>
      <c r="AF12" s="36">
        <f>VLOOKUP($B12,'[2]TK KHOILUONG'!$B:$AH,31,0)</f>
        <v>0</v>
      </c>
      <c r="AG12" s="36">
        <f>VLOOKUP($B12,'[2]TK KHOILUONG'!$B:$AH,32,0)</f>
        <v>0</v>
      </c>
      <c r="AH12" s="64">
        <f t="shared" si="0"/>
        <v>0</v>
      </c>
    </row>
    <row r="13" spans="1:35">
      <c r="A13" s="32">
        <f>IF(D13="","",SUBTOTAL(3,$D$4:$D13))</f>
        <v>6</v>
      </c>
      <c r="B13" s="26" t="s">
        <v>311</v>
      </c>
      <c r="C13" s="27" t="s">
        <v>35</v>
      </c>
      <c r="D13" s="19" t="s">
        <v>61</v>
      </c>
      <c r="E13" s="8">
        <f>VLOOKUP($B13,'[2]TK KHOILUONG'!$B:$AH,4,0)</f>
        <v>0</v>
      </c>
      <c r="F13" s="8">
        <f>VLOOKUP($B13,'[2]TK KHOILUONG'!$B:$AH,5,0)</f>
        <v>0</v>
      </c>
      <c r="G13" s="8">
        <f>VLOOKUP($B13,'[2]TK KHOILUONG'!$B:$AH,6,0)</f>
        <v>0</v>
      </c>
      <c r="H13" s="8">
        <f>VLOOKUP($B13,'[2]TK KHOILUONG'!$B:$AH,7,0)</f>
        <v>0</v>
      </c>
      <c r="I13" s="36">
        <f>VLOOKUP($B13,'[2]TK KHOILUONG'!$B:$AH,8,0)</f>
        <v>0</v>
      </c>
      <c r="J13" s="8">
        <f>VLOOKUP($B13,'[2]TK KHOILUONG'!$B:$AH,9,0)</f>
        <v>0</v>
      </c>
      <c r="K13" s="8">
        <f>VLOOKUP($B13,'[2]TK KHOILUONG'!$B:$AH,10,0)</f>
        <v>0</v>
      </c>
      <c r="L13" s="8">
        <f>VLOOKUP($B13,'[2]TK KHOILUONG'!$B:$AH,11,0)</f>
        <v>0</v>
      </c>
      <c r="M13" s="8">
        <f>VLOOKUP($B13,'[2]TK KHOILUONG'!$B:$AH,12,0)</f>
        <v>0</v>
      </c>
      <c r="N13" s="36">
        <f>VLOOKUP($B13,'[2]TK KHOILUONG'!$B:$AH,13,0)</f>
        <v>0</v>
      </c>
      <c r="O13" s="8">
        <f>VLOOKUP($B13,'[2]TK KHOILUONG'!$B:$AH,14,0)</f>
        <v>0</v>
      </c>
      <c r="P13" s="8">
        <f>VLOOKUP($B13,'[2]TK KHOILUONG'!$B:$AH,15,0)</f>
        <v>0</v>
      </c>
      <c r="Q13" s="8">
        <f>VLOOKUP($B13,'[2]TK KHOILUONG'!$B:$AH,16,0)</f>
        <v>0</v>
      </c>
      <c r="R13" s="36">
        <f>VLOOKUP($B13,'[2]TK KHOILUONG'!$B:$AH,17,0)</f>
        <v>0</v>
      </c>
      <c r="S13" s="8">
        <f>VLOOKUP($B13,'[2]TK KHOILUONG'!$B:$AH,18,0)</f>
        <v>0</v>
      </c>
      <c r="T13" s="8">
        <f>VLOOKUP($B13,'[2]TK KHOILUONG'!$B:$AH,19,0)</f>
        <v>0</v>
      </c>
      <c r="U13" s="8">
        <f>VLOOKUP($B13,'[2]TK KHOILUONG'!$B:$AH,20,0)</f>
        <v>0</v>
      </c>
      <c r="V13" s="36">
        <f>VLOOKUP($B13,'[2]TK KHOILUONG'!$B:$AH,21,0)</f>
        <v>0</v>
      </c>
      <c r="W13" s="8">
        <f>VLOOKUP($B13,'[2]TK KHOILUONG'!$B:$AH,22,0)</f>
        <v>0</v>
      </c>
      <c r="X13" s="8">
        <f>VLOOKUP($B13,'[2]TK KHOILUONG'!$B:$AH,23,0)</f>
        <v>0</v>
      </c>
      <c r="Y13" s="36">
        <f>VLOOKUP($B13,'[2]TK KHOILUONG'!$B:$AH,24,0)</f>
        <v>0</v>
      </c>
      <c r="Z13" s="8">
        <f>VLOOKUP($B13,'[2]TK KHOILUONG'!$B:$AH,25,0)</f>
        <v>0</v>
      </c>
      <c r="AA13" s="8">
        <f>VLOOKUP($B13,'[2]TK KHOILUONG'!$B:$AH,26,0)</f>
        <v>0</v>
      </c>
      <c r="AB13" s="36">
        <f>VLOOKUP($B13,'[2]TK KHOILUONG'!$B:$AH,27,0)</f>
        <v>0</v>
      </c>
      <c r="AC13" s="8">
        <f>VLOOKUP($B13,'[2]TK KHOILUONG'!$B:$AH,28,0)</f>
        <v>0</v>
      </c>
      <c r="AD13" s="8">
        <f>VLOOKUP($B13,'[2]TK KHOILUONG'!$B:$AH,29,0)</f>
        <v>0</v>
      </c>
      <c r="AE13" s="36">
        <f>VLOOKUP($B13,'[2]TK KHOILUONG'!$B:$AH,30,0)</f>
        <v>0</v>
      </c>
      <c r="AF13" s="36">
        <f>VLOOKUP($B13,'[2]TK KHOILUONG'!$B:$AH,31,0)</f>
        <v>0</v>
      </c>
      <c r="AG13" s="36">
        <f>VLOOKUP($B13,'[2]TK KHOILUONG'!$B:$AH,32,0)</f>
        <v>0</v>
      </c>
      <c r="AH13" s="64">
        <f t="shared" si="0"/>
        <v>0</v>
      </c>
    </row>
    <row r="14" spans="1:35">
      <c r="A14" s="32">
        <f>IF(D14="","",SUBTOTAL(3,$D$4:$D14))</f>
        <v>7</v>
      </c>
      <c r="B14" s="24" t="s">
        <v>307</v>
      </c>
      <c r="C14" s="24" t="s">
        <v>35</v>
      </c>
      <c r="D14" s="24" t="s">
        <v>544</v>
      </c>
      <c r="E14" s="8">
        <f>VLOOKUP($B14,'[2]TK KHOILUONG'!$B:$AH,4,0)</f>
        <v>0</v>
      </c>
      <c r="F14" s="8">
        <f>VLOOKUP($B14,'[2]TK KHOILUONG'!$B:$AH,5,0)</f>
        <v>4</v>
      </c>
      <c r="G14" s="8">
        <f>VLOOKUP($B14,'[2]TK KHOILUONG'!$B:$AH,6,0)</f>
        <v>0</v>
      </c>
      <c r="H14" s="8">
        <f>VLOOKUP($B14,'[2]TK KHOILUONG'!$B:$AH,7,0)</f>
        <v>0</v>
      </c>
      <c r="I14" s="36">
        <f>VLOOKUP($B14,'[2]TK KHOILUONG'!$B:$AH,8,0)</f>
        <v>8</v>
      </c>
      <c r="J14" s="8">
        <f>VLOOKUP($B14,'[2]TK KHOILUONG'!$B:$AH,9,0)</f>
        <v>0</v>
      </c>
      <c r="K14" s="8">
        <f>VLOOKUP($B14,'[2]TK KHOILUONG'!$B:$AH,10,0)</f>
        <v>0</v>
      </c>
      <c r="L14" s="8">
        <f>VLOOKUP($B14,'[2]TK KHOILUONG'!$B:$AH,11,0)</f>
        <v>0</v>
      </c>
      <c r="M14" s="8">
        <f>VLOOKUP($B14,'[2]TK KHOILUONG'!$B:$AH,12,0)</f>
        <v>0</v>
      </c>
      <c r="N14" s="36">
        <f>VLOOKUP($B14,'[2]TK KHOILUONG'!$B:$AH,13,0)</f>
        <v>0</v>
      </c>
      <c r="O14" s="8">
        <f>VLOOKUP($B14,'[2]TK KHOILUONG'!$B:$AH,14,0)</f>
        <v>24</v>
      </c>
      <c r="P14" s="8">
        <f>VLOOKUP($B14,'[2]TK KHOILUONG'!$B:$AH,15,0)</f>
        <v>24</v>
      </c>
      <c r="Q14" s="8">
        <f>VLOOKUP($B14,'[2]TK KHOILUONG'!$B:$AH,16,0)</f>
        <v>26</v>
      </c>
      <c r="R14" s="36">
        <f>VLOOKUP($B14,'[2]TK KHOILUONG'!$B:$AH,17,0)</f>
        <v>1.1000000000000001</v>
      </c>
      <c r="S14" s="8">
        <f>VLOOKUP($B14,'[2]TK KHOILUONG'!$B:$AH,18,0)</f>
        <v>0</v>
      </c>
      <c r="T14" s="8">
        <f>VLOOKUP($B14,'[2]TK KHOILUONG'!$B:$AH,19,0)</f>
        <v>0</v>
      </c>
      <c r="U14" s="8">
        <f>VLOOKUP($B14,'[2]TK KHOILUONG'!$B:$AH,20,0)</f>
        <v>0</v>
      </c>
      <c r="V14" s="36">
        <f>VLOOKUP($B14,'[2]TK KHOILUONG'!$B:$AH,21,0)</f>
        <v>0</v>
      </c>
      <c r="W14" s="8">
        <f>VLOOKUP($B14,'[2]TK KHOILUONG'!$B:$AH,22,0)</f>
        <v>0</v>
      </c>
      <c r="X14" s="8">
        <f>VLOOKUP($B14,'[2]TK KHOILUONG'!$B:$AH,23,0)</f>
        <v>0</v>
      </c>
      <c r="Y14" s="36">
        <f>VLOOKUP($B14,'[2]TK KHOILUONG'!$B:$AH,24,0)</f>
        <v>0</v>
      </c>
      <c r="Z14" s="8">
        <f>VLOOKUP($B14,'[2]TK KHOILUONG'!$B:$AH,25,0)</f>
        <v>0</v>
      </c>
      <c r="AA14" s="8">
        <f>VLOOKUP($B14,'[2]TK KHOILUONG'!$B:$AH,26,0)</f>
        <v>0</v>
      </c>
      <c r="AB14" s="36">
        <f>VLOOKUP($B14,'[2]TK KHOILUONG'!$B:$AH,27,0)</f>
        <v>0</v>
      </c>
      <c r="AC14" s="8">
        <f>VLOOKUP($B14,'[2]TK KHOILUONG'!$B:$AH,28,0)</f>
        <v>0</v>
      </c>
      <c r="AD14" s="8">
        <f>VLOOKUP($B14,'[2]TK KHOILUONG'!$B:$AH,29,0)</f>
        <v>0</v>
      </c>
      <c r="AE14" s="36">
        <f>VLOOKUP($B14,'[2]TK KHOILUONG'!$B:$AH,30,0)</f>
        <v>0</v>
      </c>
      <c r="AF14" s="36">
        <f>VLOOKUP($B14,'[2]TK KHOILUONG'!$B:$AH,31,0)</f>
        <v>0</v>
      </c>
      <c r="AG14" s="36">
        <f>VLOOKUP($B14,'[2]TK KHOILUONG'!$B:$AH,32,0)</f>
        <v>0</v>
      </c>
      <c r="AH14" s="64">
        <f t="shared" si="0"/>
        <v>9.1</v>
      </c>
    </row>
    <row r="15" spans="1:35">
      <c r="A15" s="32">
        <f>IF(D15="","",SUBTOTAL(3,$D$4:$D15))</f>
        <v>8</v>
      </c>
      <c r="B15" s="26" t="s">
        <v>292</v>
      </c>
      <c r="C15" s="27" t="s">
        <v>35</v>
      </c>
      <c r="D15" s="19" t="s">
        <v>50</v>
      </c>
      <c r="E15" s="8">
        <f>VLOOKUP($B15,'[2]TK KHOILUONG'!$B:$AH,4,0)</f>
        <v>4</v>
      </c>
      <c r="F15" s="8">
        <f>VLOOKUP($B15,'[2]TK KHOILUONG'!$B:$AH,5,0)</f>
        <v>2</v>
      </c>
      <c r="G15" s="8">
        <f>VLOOKUP($B15,'[2]TK KHOILUONG'!$B:$AH,6,0)</f>
        <v>0</v>
      </c>
      <c r="H15" s="8">
        <f>VLOOKUP($B15,'[2]TK KHOILUONG'!$B:$AH,7,0)</f>
        <v>0</v>
      </c>
      <c r="I15" s="36">
        <f>VLOOKUP($B15,'[2]TK KHOILUONG'!$B:$AH,8,0)</f>
        <v>8</v>
      </c>
      <c r="J15" s="8">
        <f>VLOOKUP($B15,'[2]TK KHOILUONG'!$B:$AH,9,0)</f>
        <v>3.2</v>
      </c>
      <c r="K15" s="8">
        <f>VLOOKUP($B15,'[2]TK KHOILUONG'!$B:$AH,10,0)</f>
        <v>3.2</v>
      </c>
      <c r="L15" s="8">
        <f>VLOOKUP($B15,'[2]TK KHOILUONG'!$B:$AH,11,0)</f>
        <v>0</v>
      </c>
      <c r="M15" s="8">
        <f>VLOOKUP($B15,'[2]TK KHOILUONG'!$B:$AH,12,0)</f>
        <v>0</v>
      </c>
      <c r="N15" s="36">
        <f>VLOOKUP($B15,'[2]TK KHOILUONG'!$B:$AH,13,0)</f>
        <v>6.4</v>
      </c>
      <c r="O15" s="8">
        <f>VLOOKUP($B15,'[2]TK KHOILUONG'!$B:$AH,14,0)</f>
        <v>95</v>
      </c>
      <c r="P15" s="8">
        <f>VLOOKUP($B15,'[2]TK KHOILUONG'!$B:$AH,15,0)</f>
        <v>0</v>
      </c>
      <c r="Q15" s="8">
        <f>VLOOKUP($B15,'[2]TK KHOILUONG'!$B:$AH,16,0)</f>
        <v>95</v>
      </c>
      <c r="R15" s="36">
        <f>VLOOKUP($B15,'[2]TK KHOILUONG'!$B:$AH,17,0)</f>
        <v>0</v>
      </c>
      <c r="S15" s="8">
        <f>VLOOKUP($B15,'[2]TK KHOILUONG'!$B:$AH,18,0)</f>
        <v>18</v>
      </c>
      <c r="T15" s="8">
        <f>VLOOKUP($B15,'[2]TK KHOILUONG'!$B:$AH,19,0)</f>
        <v>84</v>
      </c>
      <c r="U15" s="8">
        <f>VLOOKUP($B15,'[2]TK KHOILUONG'!$B:$AH,20,0)</f>
        <v>18</v>
      </c>
      <c r="V15" s="36">
        <f>VLOOKUP($B15,'[2]TK KHOILUONG'!$B:$AH,21,0)</f>
        <v>8.4</v>
      </c>
      <c r="W15" s="8">
        <f>VLOOKUP($B15,'[2]TK KHOILUONG'!$B:$AH,22,0)</f>
        <v>0</v>
      </c>
      <c r="X15" s="8">
        <f>VLOOKUP($B15,'[2]TK KHOILUONG'!$B:$AH,23,0)</f>
        <v>0</v>
      </c>
      <c r="Y15" s="36">
        <f>VLOOKUP($B15,'[2]TK KHOILUONG'!$B:$AH,24,0)</f>
        <v>0</v>
      </c>
      <c r="Z15" s="8">
        <f>VLOOKUP($B15,'[2]TK KHOILUONG'!$B:$AH,25,0)</f>
        <v>0</v>
      </c>
      <c r="AA15" s="8">
        <f>VLOOKUP($B15,'[2]TK KHOILUONG'!$B:$AH,26,0)</f>
        <v>0</v>
      </c>
      <c r="AB15" s="36">
        <f>VLOOKUP($B15,'[2]TK KHOILUONG'!$B:$AH,27,0)</f>
        <v>0</v>
      </c>
      <c r="AC15" s="8">
        <f>VLOOKUP($B15,'[2]TK KHOILUONG'!$B:$AH,28,0)</f>
        <v>0</v>
      </c>
      <c r="AD15" s="8">
        <f>VLOOKUP($B15,'[2]TK KHOILUONG'!$B:$AH,29,0)</f>
        <v>0</v>
      </c>
      <c r="AE15" s="36">
        <f>VLOOKUP($B15,'[2]TK KHOILUONG'!$B:$AH,30,0)</f>
        <v>0</v>
      </c>
      <c r="AF15" s="36">
        <f>VLOOKUP($B15,'[2]TK KHOILUONG'!$B:$AH,31,0)</f>
        <v>0</v>
      </c>
      <c r="AG15" s="36">
        <f>VLOOKUP($B15,'[2]TK KHOILUONG'!$B:$AH,32,0)</f>
        <v>0</v>
      </c>
      <c r="AH15" s="64">
        <f t="shared" si="0"/>
        <v>22.8</v>
      </c>
    </row>
    <row r="16" spans="1:35">
      <c r="A16" s="32">
        <f>IF(D16="","",SUBTOTAL(3,$D$4:$D16))</f>
        <v>9</v>
      </c>
      <c r="B16" s="28" t="s">
        <v>308</v>
      </c>
      <c r="C16" s="29" t="s">
        <v>35</v>
      </c>
      <c r="D16" s="30" t="s">
        <v>62</v>
      </c>
      <c r="E16" s="8">
        <f>VLOOKUP($B16,'[2]TK KHOILUONG'!$B:$AH,4,0)</f>
        <v>0</v>
      </c>
      <c r="F16" s="8">
        <f>VLOOKUP($B16,'[2]TK KHOILUONG'!$B:$AH,5,0)</f>
        <v>0</v>
      </c>
      <c r="G16" s="8">
        <f>VLOOKUP($B16,'[2]TK KHOILUONG'!$B:$AH,6,0)</f>
        <v>0</v>
      </c>
      <c r="H16" s="8">
        <f>VLOOKUP($B16,'[2]TK KHOILUONG'!$B:$AH,7,0)</f>
        <v>0</v>
      </c>
      <c r="I16" s="36">
        <f>VLOOKUP($B16,'[2]TK KHOILUONG'!$B:$AH,8,0)</f>
        <v>0</v>
      </c>
      <c r="J16" s="8">
        <f>VLOOKUP($B16,'[2]TK KHOILUONG'!$B:$AH,9,0)</f>
        <v>0</v>
      </c>
      <c r="K16" s="8">
        <f>VLOOKUP($B16,'[2]TK KHOILUONG'!$B:$AH,10,0)</f>
        <v>0</v>
      </c>
      <c r="L16" s="8">
        <f>VLOOKUP($B16,'[2]TK KHOILUONG'!$B:$AH,11,0)</f>
        <v>0</v>
      </c>
      <c r="M16" s="8">
        <f>VLOOKUP($B16,'[2]TK KHOILUONG'!$B:$AH,12,0)</f>
        <v>0</v>
      </c>
      <c r="N16" s="36">
        <f>VLOOKUP($B16,'[2]TK KHOILUONG'!$B:$AH,13,0)</f>
        <v>0</v>
      </c>
      <c r="O16" s="8">
        <f>VLOOKUP($B16,'[2]TK KHOILUONG'!$B:$AH,14,0)</f>
        <v>0</v>
      </c>
      <c r="P16" s="8">
        <f>VLOOKUP($B16,'[2]TK KHOILUONG'!$B:$AH,15,0)</f>
        <v>0</v>
      </c>
      <c r="Q16" s="8">
        <f>VLOOKUP($B16,'[2]TK KHOILUONG'!$B:$AH,16,0)</f>
        <v>0</v>
      </c>
      <c r="R16" s="36">
        <f>VLOOKUP($B16,'[2]TK KHOILUONG'!$B:$AH,17,0)</f>
        <v>0</v>
      </c>
      <c r="S16" s="8">
        <f>VLOOKUP($B16,'[2]TK KHOILUONG'!$B:$AH,18,0)</f>
        <v>0</v>
      </c>
      <c r="T16" s="8">
        <f>VLOOKUP($B16,'[2]TK KHOILUONG'!$B:$AH,19,0)</f>
        <v>0</v>
      </c>
      <c r="U16" s="8">
        <f>VLOOKUP($B16,'[2]TK KHOILUONG'!$B:$AH,20,0)</f>
        <v>0</v>
      </c>
      <c r="V16" s="36">
        <f>VLOOKUP($B16,'[2]TK KHOILUONG'!$B:$AH,21,0)</f>
        <v>0</v>
      </c>
      <c r="W16" s="8">
        <f>VLOOKUP($B16,'[2]TK KHOILUONG'!$B:$AH,22,0)</f>
        <v>0</v>
      </c>
      <c r="X16" s="8">
        <f>VLOOKUP($B16,'[2]TK KHOILUONG'!$B:$AH,23,0)</f>
        <v>0</v>
      </c>
      <c r="Y16" s="36">
        <f>VLOOKUP($B16,'[2]TK KHOILUONG'!$B:$AH,24,0)</f>
        <v>0</v>
      </c>
      <c r="Z16" s="8">
        <f>VLOOKUP($B16,'[2]TK KHOILUONG'!$B:$AH,25,0)</f>
        <v>0</v>
      </c>
      <c r="AA16" s="8">
        <f>VLOOKUP($B16,'[2]TK KHOILUONG'!$B:$AH,26,0)</f>
        <v>0</v>
      </c>
      <c r="AB16" s="36">
        <f>VLOOKUP($B16,'[2]TK KHOILUONG'!$B:$AH,27,0)</f>
        <v>0</v>
      </c>
      <c r="AC16" s="8">
        <f>VLOOKUP($B16,'[2]TK KHOILUONG'!$B:$AH,28,0)</f>
        <v>0</v>
      </c>
      <c r="AD16" s="8">
        <f>VLOOKUP($B16,'[2]TK KHOILUONG'!$B:$AH,29,0)</f>
        <v>0</v>
      </c>
      <c r="AE16" s="36">
        <f>VLOOKUP($B16,'[2]TK KHOILUONG'!$B:$AH,30,0)</f>
        <v>0</v>
      </c>
      <c r="AF16" s="36">
        <f>VLOOKUP($B16,'[2]TK KHOILUONG'!$B:$AH,31,0)</f>
        <v>0</v>
      </c>
      <c r="AG16" s="36">
        <f>VLOOKUP($B16,'[2]TK KHOILUONG'!$B:$AH,32,0)</f>
        <v>0</v>
      </c>
      <c r="AH16" s="64">
        <f t="shared" si="0"/>
        <v>0</v>
      </c>
    </row>
    <row r="17" spans="1:34">
      <c r="A17" s="32">
        <f>IF(D17="","",SUBTOTAL(3,$D$4:$D17))</f>
        <v>10</v>
      </c>
      <c r="B17" s="26" t="s">
        <v>314</v>
      </c>
      <c r="C17" s="27" t="s">
        <v>35</v>
      </c>
      <c r="D17" s="19" t="s">
        <v>43</v>
      </c>
      <c r="E17" s="8">
        <f>VLOOKUP($B17,'[2]TK KHOILUONG'!$B:$AH,4,0)</f>
        <v>0</v>
      </c>
      <c r="F17" s="8">
        <f>VLOOKUP($B17,'[2]TK KHOILUONG'!$B:$AH,5,0)</f>
        <v>0</v>
      </c>
      <c r="G17" s="8">
        <f>VLOOKUP($B17,'[2]TK KHOILUONG'!$B:$AH,6,0)</f>
        <v>0</v>
      </c>
      <c r="H17" s="8">
        <f>VLOOKUP($B17,'[2]TK KHOILUONG'!$B:$AH,7,0)</f>
        <v>0</v>
      </c>
      <c r="I17" s="36">
        <f>VLOOKUP($B17,'[2]TK KHOILUONG'!$B:$AH,8,0)</f>
        <v>0</v>
      </c>
      <c r="J17" s="8">
        <f>VLOOKUP($B17,'[2]TK KHOILUONG'!$B:$AH,9,0)</f>
        <v>3.5999999999999996</v>
      </c>
      <c r="K17" s="8">
        <f>VLOOKUP($B17,'[2]TK KHOILUONG'!$B:$AH,10,0)</f>
        <v>1.6</v>
      </c>
      <c r="L17" s="8">
        <f>VLOOKUP($B17,'[2]TK KHOILUONG'!$B:$AH,11,0)</f>
        <v>0</v>
      </c>
      <c r="M17" s="8">
        <f>VLOOKUP($B17,'[2]TK KHOILUONG'!$B:$AH,12,0)</f>
        <v>0</v>
      </c>
      <c r="N17" s="36">
        <f>VLOOKUP($B17,'[2]TK KHOILUONG'!$B:$AH,13,0)</f>
        <v>5.1999999999999993</v>
      </c>
      <c r="O17" s="8">
        <f>VLOOKUP($B17,'[2]TK KHOILUONG'!$B:$AH,14,0)</f>
        <v>27</v>
      </c>
      <c r="P17" s="8">
        <f>VLOOKUP($B17,'[2]TK KHOILUONG'!$B:$AH,15,0)</f>
        <v>0</v>
      </c>
      <c r="Q17" s="8">
        <f>VLOOKUP($B17,'[2]TK KHOILUONG'!$B:$AH,16,0)</f>
        <v>27</v>
      </c>
      <c r="R17" s="36">
        <f>VLOOKUP($B17,'[2]TK KHOILUONG'!$B:$AH,17,0)</f>
        <v>0</v>
      </c>
      <c r="S17" s="8">
        <f>VLOOKUP($B17,'[2]TK KHOILUONG'!$B:$AH,18,0)</f>
        <v>0</v>
      </c>
      <c r="T17" s="8">
        <f>VLOOKUP($B17,'[2]TK KHOILUONG'!$B:$AH,19,0)</f>
        <v>18</v>
      </c>
      <c r="U17" s="8">
        <f>VLOOKUP($B17,'[2]TK KHOILUONG'!$B:$AH,20,0)</f>
        <v>0</v>
      </c>
      <c r="V17" s="36">
        <f>VLOOKUP($B17,'[2]TK KHOILUONG'!$B:$AH,21,0)</f>
        <v>1.8</v>
      </c>
      <c r="W17" s="8">
        <f>VLOOKUP($B17,'[2]TK KHOILUONG'!$B:$AH,22,0)</f>
        <v>0</v>
      </c>
      <c r="X17" s="8">
        <f>VLOOKUP($B17,'[2]TK KHOILUONG'!$B:$AH,23,0)</f>
        <v>0</v>
      </c>
      <c r="Y17" s="36">
        <f>VLOOKUP($B17,'[2]TK KHOILUONG'!$B:$AH,24,0)</f>
        <v>0</v>
      </c>
      <c r="Z17" s="8">
        <f>VLOOKUP($B17,'[2]TK KHOILUONG'!$B:$AH,25,0)</f>
        <v>0</v>
      </c>
      <c r="AA17" s="8">
        <f>VLOOKUP($B17,'[2]TK KHOILUONG'!$B:$AH,26,0)</f>
        <v>0</v>
      </c>
      <c r="AB17" s="36">
        <f>VLOOKUP($B17,'[2]TK KHOILUONG'!$B:$AH,27,0)</f>
        <v>0</v>
      </c>
      <c r="AC17" s="8">
        <f>VLOOKUP($B17,'[2]TK KHOILUONG'!$B:$AH,28,0)</f>
        <v>0</v>
      </c>
      <c r="AD17" s="8">
        <f>VLOOKUP($B17,'[2]TK KHOILUONG'!$B:$AH,29,0)</f>
        <v>0</v>
      </c>
      <c r="AE17" s="36">
        <f>VLOOKUP($B17,'[2]TK KHOILUONG'!$B:$AH,30,0)</f>
        <v>0</v>
      </c>
      <c r="AF17" s="36">
        <f>VLOOKUP($B17,'[2]TK KHOILUONG'!$B:$AH,31,0)</f>
        <v>2.4</v>
      </c>
      <c r="AG17" s="36">
        <f>VLOOKUP($B17,'[2]TK KHOILUONG'!$B:$AH,32,0)</f>
        <v>0</v>
      </c>
      <c r="AH17" s="64">
        <f t="shared" si="0"/>
        <v>9.4</v>
      </c>
    </row>
    <row r="18" spans="1:34">
      <c r="A18" s="32">
        <f>IF(D18="","",SUBTOTAL(3,$D$4:$D18))</f>
        <v>11</v>
      </c>
      <c r="B18" s="26" t="s">
        <v>531</v>
      </c>
      <c r="C18" s="24" t="s">
        <v>35</v>
      </c>
      <c r="D18" s="19" t="s">
        <v>269</v>
      </c>
      <c r="E18" s="8">
        <f>VLOOKUP($B18,'[2]TK KHOILUONG'!$B:$AH,4,0)</f>
        <v>0</v>
      </c>
      <c r="F18" s="8">
        <f>VLOOKUP($B18,'[2]TK KHOILUONG'!$B:$AH,5,0)</f>
        <v>0</v>
      </c>
      <c r="G18" s="8">
        <f>VLOOKUP($B18,'[2]TK KHOILUONG'!$B:$AH,6,0)</f>
        <v>0</v>
      </c>
      <c r="H18" s="8">
        <f>VLOOKUP($B18,'[2]TK KHOILUONG'!$B:$AH,7,0)</f>
        <v>0</v>
      </c>
      <c r="I18" s="36">
        <f>VLOOKUP($B18,'[2]TK KHOILUONG'!$B:$AH,8,0)</f>
        <v>0</v>
      </c>
      <c r="J18" s="8">
        <f>VLOOKUP($B18,'[2]TK KHOILUONG'!$B:$AH,9,0)</f>
        <v>0</v>
      </c>
      <c r="K18" s="8">
        <f>VLOOKUP($B18,'[2]TK KHOILUONG'!$B:$AH,10,0)</f>
        <v>0</v>
      </c>
      <c r="L18" s="8">
        <f>VLOOKUP($B18,'[2]TK KHOILUONG'!$B:$AH,11,0)</f>
        <v>0</v>
      </c>
      <c r="M18" s="8">
        <f>VLOOKUP($B18,'[2]TK KHOILUONG'!$B:$AH,12,0)</f>
        <v>0</v>
      </c>
      <c r="N18" s="36">
        <f>VLOOKUP($B18,'[2]TK KHOILUONG'!$B:$AH,13,0)</f>
        <v>0</v>
      </c>
      <c r="O18" s="8">
        <f>VLOOKUP($B18,'[2]TK KHOILUONG'!$B:$AH,14,0)</f>
        <v>0</v>
      </c>
      <c r="P18" s="8">
        <f>VLOOKUP($B18,'[2]TK KHOILUONG'!$B:$AH,15,0)</f>
        <v>0</v>
      </c>
      <c r="Q18" s="8">
        <f>VLOOKUP($B18,'[2]TK KHOILUONG'!$B:$AH,16,0)</f>
        <v>0</v>
      </c>
      <c r="R18" s="36">
        <f>VLOOKUP($B18,'[2]TK KHOILUONG'!$B:$AH,17,0)</f>
        <v>0</v>
      </c>
      <c r="S18" s="8">
        <f>VLOOKUP($B18,'[2]TK KHOILUONG'!$B:$AH,18,0)</f>
        <v>0</v>
      </c>
      <c r="T18" s="8">
        <f>VLOOKUP($B18,'[2]TK KHOILUONG'!$B:$AH,19,0)</f>
        <v>0</v>
      </c>
      <c r="U18" s="8">
        <f>VLOOKUP($B18,'[2]TK KHOILUONG'!$B:$AH,20,0)</f>
        <v>0</v>
      </c>
      <c r="V18" s="36">
        <f>VLOOKUP($B18,'[2]TK KHOILUONG'!$B:$AH,21,0)</f>
        <v>0</v>
      </c>
      <c r="W18" s="8">
        <f>VLOOKUP($B18,'[2]TK KHOILUONG'!$B:$AH,22,0)</f>
        <v>0</v>
      </c>
      <c r="X18" s="8">
        <f>VLOOKUP($B18,'[2]TK KHOILUONG'!$B:$AH,23,0)</f>
        <v>0</v>
      </c>
      <c r="Y18" s="36">
        <f>VLOOKUP($B18,'[2]TK KHOILUONG'!$B:$AH,24,0)</f>
        <v>0</v>
      </c>
      <c r="Z18" s="8">
        <f>VLOOKUP($B18,'[2]TK KHOILUONG'!$B:$AH,25,0)</f>
        <v>0</v>
      </c>
      <c r="AA18" s="8">
        <f>VLOOKUP($B18,'[2]TK KHOILUONG'!$B:$AH,26,0)</f>
        <v>0</v>
      </c>
      <c r="AB18" s="36">
        <f>VLOOKUP($B18,'[2]TK KHOILUONG'!$B:$AH,27,0)</f>
        <v>0</v>
      </c>
      <c r="AC18" s="8">
        <f>VLOOKUP($B18,'[2]TK KHOILUONG'!$B:$AH,28,0)</f>
        <v>0</v>
      </c>
      <c r="AD18" s="8">
        <f>VLOOKUP($B18,'[2]TK KHOILUONG'!$B:$AH,29,0)</f>
        <v>0</v>
      </c>
      <c r="AE18" s="36">
        <f>VLOOKUP($B18,'[2]TK KHOILUONG'!$B:$AH,30,0)</f>
        <v>0</v>
      </c>
      <c r="AF18" s="36">
        <f>VLOOKUP($B18,'[2]TK KHOILUONG'!$B:$AH,31,0)</f>
        <v>0</v>
      </c>
      <c r="AG18" s="36">
        <f>VLOOKUP($B18,'[2]TK KHOILUONG'!$B:$AH,32,0)</f>
        <v>4.8</v>
      </c>
      <c r="AH18" s="64">
        <f t="shared" si="0"/>
        <v>4.8</v>
      </c>
    </row>
    <row r="19" spans="1:34">
      <c r="A19" s="32">
        <f>IF(D19="","",SUBTOTAL(3,$D$4:$D19))</f>
        <v>12</v>
      </c>
      <c r="B19" s="26" t="s">
        <v>293</v>
      </c>
      <c r="C19" s="27" t="s">
        <v>35</v>
      </c>
      <c r="D19" s="19" t="s">
        <v>51</v>
      </c>
      <c r="E19" s="8">
        <f>VLOOKUP($B19,'[2]TK KHOILUONG'!$B:$AH,4,0)</f>
        <v>2</v>
      </c>
      <c r="F19" s="8">
        <f>VLOOKUP($B19,'[2]TK KHOILUONG'!$B:$AH,5,0)</f>
        <v>2</v>
      </c>
      <c r="G19" s="8">
        <f>VLOOKUP($B19,'[2]TK KHOILUONG'!$B:$AH,6,0)</f>
        <v>0</v>
      </c>
      <c r="H19" s="8">
        <f>VLOOKUP($B19,'[2]TK KHOILUONG'!$B:$AH,7,0)</f>
        <v>0</v>
      </c>
      <c r="I19" s="36">
        <f>VLOOKUP($B19,'[2]TK KHOILUONG'!$B:$AH,8,0)</f>
        <v>6</v>
      </c>
      <c r="J19" s="8">
        <f>VLOOKUP($B19,'[2]TK KHOILUONG'!$B:$AH,9,0)</f>
        <v>6.4</v>
      </c>
      <c r="K19" s="8">
        <f>VLOOKUP($B19,'[2]TK KHOILUONG'!$B:$AH,10,0)</f>
        <v>3.2</v>
      </c>
      <c r="L19" s="8">
        <f>VLOOKUP($B19,'[2]TK KHOILUONG'!$B:$AH,11,0)</f>
        <v>0</v>
      </c>
      <c r="M19" s="8">
        <f>VLOOKUP($B19,'[2]TK KHOILUONG'!$B:$AH,12,0)</f>
        <v>0</v>
      </c>
      <c r="N19" s="36">
        <f>VLOOKUP($B19,'[2]TK KHOILUONG'!$B:$AH,13,0)</f>
        <v>9.6000000000000014</v>
      </c>
      <c r="O19" s="8">
        <f>VLOOKUP($B19,'[2]TK KHOILUONG'!$B:$AH,14,0)</f>
        <v>102</v>
      </c>
      <c r="P19" s="8">
        <f>VLOOKUP($B19,'[2]TK KHOILUONG'!$B:$AH,15,0)</f>
        <v>8</v>
      </c>
      <c r="Q19" s="8">
        <f>VLOOKUP($B19,'[2]TK KHOILUONG'!$B:$AH,16,0)</f>
        <v>102</v>
      </c>
      <c r="R19" s="36">
        <f>VLOOKUP($B19,'[2]TK KHOILUONG'!$B:$AH,17,0)</f>
        <v>0.4</v>
      </c>
      <c r="S19" s="8">
        <f>VLOOKUP($B19,'[2]TK KHOILUONG'!$B:$AH,18,0)</f>
        <v>0</v>
      </c>
      <c r="T19" s="8">
        <f>VLOOKUP($B19,'[2]TK KHOILUONG'!$B:$AH,19,0)</f>
        <v>0</v>
      </c>
      <c r="U19" s="8">
        <f>VLOOKUP($B19,'[2]TK KHOILUONG'!$B:$AH,20,0)</f>
        <v>0</v>
      </c>
      <c r="V19" s="36">
        <f>VLOOKUP($B19,'[2]TK KHOILUONG'!$B:$AH,21,0)</f>
        <v>0</v>
      </c>
      <c r="W19" s="8">
        <f>VLOOKUP($B19,'[2]TK KHOILUONG'!$B:$AH,22,0)</f>
        <v>0</v>
      </c>
      <c r="X19" s="8">
        <f>VLOOKUP($B19,'[2]TK KHOILUONG'!$B:$AH,23,0)</f>
        <v>0</v>
      </c>
      <c r="Y19" s="36">
        <f>VLOOKUP($B19,'[2]TK KHOILUONG'!$B:$AH,24,0)</f>
        <v>0</v>
      </c>
      <c r="Z19" s="8">
        <f>VLOOKUP($B19,'[2]TK KHOILUONG'!$B:$AH,25,0)</f>
        <v>0</v>
      </c>
      <c r="AA19" s="8">
        <f>VLOOKUP($B19,'[2]TK KHOILUONG'!$B:$AH,26,0)</f>
        <v>0</v>
      </c>
      <c r="AB19" s="36">
        <f>VLOOKUP($B19,'[2]TK KHOILUONG'!$B:$AH,27,0)</f>
        <v>0</v>
      </c>
      <c r="AC19" s="8">
        <f>VLOOKUP($B19,'[2]TK KHOILUONG'!$B:$AH,28,0)</f>
        <v>0</v>
      </c>
      <c r="AD19" s="8">
        <f>VLOOKUP($B19,'[2]TK KHOILUONG'!$B:$AH,29,0)</f>
        <v>0</v>
      </c>
      <c r="AE19" s="36">
        <f>VLOOKUP($B19,'[2]TK KHOILUONG'!$B:$AH,30,0)</f>
        <v>0</v>
      </c>
      <c r="AF19" s="36">
        <f>VLOOKUP($B19,'[2]TK KHOILUONG'!$B:$AH,31,0)</f>
        <v>0</v>
      </c>
      <c r="AG19" s="36">
        <f>VLOOKUP($B19,'[2]TK KHOILUONG'!$B:$AH,32,0)</f>
        <v>0</v>
      </c>
      <c r="AH19" s="64">
        <f t="shared" si="0"/>
        <v>16</v>
      </c>
    </row>
    <row r="20" spans="1:34">
      <c r="A20" s="32">
        <f>IF(D20="","",SUBTOTAL(3,$D$4:$D20))</f>
        <v>13</v>
      </c>
      <c r="B20" s="26" t="s">
        <v>294</v>
      </c>
      <c r="C20" s="27" t="s">
        <v>35</v>
      </c>
      <c r="D20" s="19" t="s">
        <v>45</v>
      </c>
      <c r="E20" s="8">
        <f>VLOOKUP($B20,'[2]TK KHOILUONG'!$B:$AH,4,0)</f>
        <v>2</v>
      </c>
      <c r="F20" s="8">
        <f>VLOOKUP($B20,'[2]TK KHOILUONG'!$B:$AH,5,0)</f>
        <v>0</v>
      </c>
      <c r="G20" s="8">
        <f>VLOOKUP($B20,'[2]TK KHOILUONG'!$B:$AH,6,0)</f>
        <v>0</v>
      </c>
      <c r="H20" s="8">
        <f>VLOOKUP($B20,'[2]TK KHOILUONG'!$B:$AH,7,0)</f>
        <v>0</v>
      </c>
      <c r="I20" s="36">
        <f>VLOOKUP($B20,'[2]TK KHOILUONG'!$B:$AH,8,0)</f>
        <v>2</v>
      </c>
      <c r="J20" s="8">
        <f>VLOOKUP($B20,'[2]TK KHOILUONG'!$B:$AH,9,0)</f>
        <v>6</v>
      </c>
      <c r="K20" s="8">
        <f>VLOOKUP($B20,'[2]TK KHOILUONG'!$B:$AH,10,0)</f>
        <v>0</v>
      </c>
      <c r="L20" s="8">
        <f>VLOOKUP($B20,'[2]TK KHOILUONG'!$B:$AH,11,0)</f>
        <v>0</v>
      </c>
      <c r="M20" s="8">
        <f>VLOOKUP($B20,'[2]TK KHOILUONG'!$B:$AH,12,0)</f>
        <v>0</v>
      </c>
      <c r="N20" s="36">
        <f>VLOOKUP($B20,'[2]TK KHOILUONG'!$B:$AH,13,0)</f>
        <v>6</v>
      </c>
      <c r="O20" s="8">
        <f>VLOOKUP($B20,'[2]TK KHOILUONG'!$B:$AH,14,0)</f>
        <v>178</v>
      </c>
      <c r="P20" s="8">
        <f>VLOOKUP($B20,'[2]TK KHOILUONG'!$B:$AH,15,0)</f>
        <v>54</v>
      </c>
      <c r="Q20" s="8">
        <f>VLOOKUP($B20,'[2]TK KHOILUONG'!$B:$AH,16,0)</f>
        <v>175</v>
      </c>
      <c r="R20" s="36">
        <f>VLOOKUP($B20,'[2]TK KHOILUONG'!$B:$AH,17,0)</f>
        <v>2.85</v>
      </c>
      <c r="S20" s="8">
        <f>VLOOKUP($B20,'[2]TK KHOILUONG'!$B:$AH,18,0)</f>
        <v>0</v>
      </c>
      <c r="T20" s="8">
        <f>VLOOKUP($B20,'[2]TK KHOILUONG'!$B:$AH,19,0)</f>
        <v>0</v>
      </c>
      <c r="U20" s="8">
        <f>VLOOKUP($B20,'[2]TK KHOILUONG'!$B:$AH,20,0)</f>
        <v>0</v>
      </c>
      <c r="V20" s="36">
        <f>VLOOKUP($B20,'[2]TK KHOILUONG'!$B:$AH,21,0)</f>
        <v>0</v>
      </c>
      <c r="W20" s="8">
        <f>VLOOKUP($B20,'[2]TK KHOILUONG'!$B:$AH,22,0)</f>
        <v>0</v>
      </c>
      <c r="X20" s="8">
        <f>VLOOKUP($B20,'[2]TK KHOILUONG'!$B:$AH,23,0)</f>
        <v>0</v>
      </c>
      <c r="Y20" s="36">
        <f>VLOOKUP($B20,'[2]TK KHOILUONG'!$B:$AH,24,0)</f>
        <v>0</v>
      </c>
      <c r="Z20" s="8">
        <f>VLOOKUP($B20,'[2]TK KHOILUONG'!$B:$AH,25,0)</f>
        <v>0</v>
      </c>
      <c r="AA20" s="8">
        <f>VLOOKUP($B20,'[2]TK KHOILUONG'!$B:$AH,26,0)</f>
        <v>0</v>
      </c>
      <c r="AB20" s="36">
        <f>VLOOKUP($B20,'[2]TK KHOILUONG'!$B:$AH,27,0)</f>
        <v>0</v>
      </c>
      <c r="AC20" s="8">
        <f>VLOOKUP($B20,'[2]TK KHOILUONG'!$B:$AH,28,0)</f>
        <v>0</v>
      </c>
      <c r="AD20" s="8">
        <f>VLOOKUP($B20,'[2]TK KHOILUONG'!$B:$AH,29,0)</f>
        <v>0</v>
      </c>
      <c r="AE20" s="36">
        <f>VLOOKUP($B20,'[2]TK KHOILUONG'!$B:$AH,30,0)</f>
        <v>0</v>
      </c>
      <c r="AF20" s="36">
        <f>VLOOKUP($B20,'[2]TK KHOILUONG'!$B:$AH,31,0)</f>
        <v>0</v>
      </c>
      <c r="AG20" s="36">
        <f>VLOOKUP($B20,'[2]TK KHOILUONG'!$B:$AH,32,0)</f>
        <v>4.8</v>
      </c>
      <c r="AH20" s="64">
        <f t="shared" si="0"/>
        <v>15.65</v>
      </c>
    </row>
    <row r="21" spans="1:34">
      <c r="A21" s="32">
        <f>IF(D21="","",SUBTOTAL(3,$D$4:$D21))</f>
        <v>14</v>
      </c>
      <c r="B21" s="26" t="s">
        <v>295</v>
      </c>
      <c r="C21" s="27" t="s">
        <v>35</v>
      </c>
      <c r="D21" s="19" t="s">
        <v>46</v>
      </c>
      <c r="E21" s="8">
        <f>VLOOKUP($B21,'[2]TK KHOILUONG'!$B:$AH,4,0)</f>
        <v>2</v>
      </c>
      <c r="F21" s="8">
        <f>VLOOKUP($B21,'[2]TK KHOILUONG'!$B:$AH,5,0)</f>
        <v>0</v>
      </c>
      <c r="G21" s="8">
        <f>VLOOKUP($B21,'[2]TK KHOILUONG'!$B:$AH,6,0)</f>
        <v>0</v>
      </c>
      <c r="H21" s="8">
        <f>VLOOKUP($B21,'[2]TK KHOILUONG'!$B:$AH,7,0)</f>
        <v>0</v>
      </c>
      <c r="I21" s="36">
        <f>VLOOKUP($B21,'[2]TK KHOILUONG'!$B:$AH,8,0)</f>
        <v>2</v>
      </c>
      <c r="J21" s="8">
        <f>VLOOKUP($B21,'[2]TK KHOILUONG'!$B:$AH,9,0)</f>
        <v>6</v>
      </c>
      <c r="K21" s="8">
        <f>VLOOKUP($B21,'[2]TK KHOILUONG'!$B:$AH,10,0)</f>
        <v>1.2</v>
      </c>
      <c r="L21" s="8">
        <f>VLOOKUP($B21,'[2]TK KHOILUONG'!$B:$AH,11,0)</f>
        <v>0</v>
      </c>
      <c r="M21" s="8">
        <f>VLOOKUP($B21,'[2]TK KHOILUONG'!$B:$AH,12,0)</f>
        <v>0</v>
      </c>
      <c r="N21" s="36">
        <f>VLOOKUP($B21,'[2]TK KHOILUONG'!$B:$AH,13,0)</f>
        <v>7.2</v>
      </c>
      <c r="O21" s="8">
        <f>VLOOKUP($B21,'[2]TK KHOILUONG'!$B:$AH,14,0)</f>
        <v>153</v>
      </c>
      <c r="P21" s="8">
        <f>VLOOKUP($B21,'[2]TK KHOILUONG'!$B:$AH,15,0)</f>
        <v>172</v>
      </c>
      <c r="Q21" s="8">
        <f>VLOOKUP($B21,'[2]TK KHOILUONG'!$B:$AH,16,0)</f>
        <v>186</v>
      </c>
      <c r="R21" s="36">
        <f>VLOOKUP($B21,'[2]TK KHOILUONG'!$B:$AH,17,0)</f>
        <v>6.95</v>
      </c>
      <c r="S21" s="8">
        <f>VLOOKUP($B21,'[2]TK KHOILUONG'!$B:$AH,18,0)</f>
        <v>0</v>
      </c>
      <c r="T21" s="8">
        <f>VLOOKUP($B21,'[2]TK KHOILUONG'!$B:$AH,19,0)</f>
        <v>0</v>
      </c>
      <c r="U21" s="8">
        <f>VLOOKUP($B21,'[2]TK KHOILUONG'!$B:$AH,20,0)</f>
        <v>0</v>
      </c>
      <c r="V21" s="36">
        <f>VLOOKUP($B21,'[2]TK KHOILUONG'!$B:$AH,21,0)</f>
        <v>0</v>
      </c>
      <c r="W21" s="8">
        <f>VLOOKUP($B21,'[2]TK KHOILUONG'!$B:$AH,22,0)</f>
        <v>0</v>
      </c>
      <c r="X21" s="8">
        <f>VLOOKUP($B21,'[2]TK KHOILUONG'!$B:$AH,23,0)</f>
        <v>0</v>
      </c>
      <c r="Y21" s="36">
        <f>VLOOKUP($B21,'[2]TK KHOILUONG'!$B:$AH,24,0)</f>
        <v>0</v>
      </c>
      <c r="Z21" s="8">
        <f>VLOOKUP($B21,'[2]TK KHOILUONG'!$B:$AH,25,0)</f>
        <v>0</v>
      </c>
      <c r="AA21" s="8">
        <f>VLOOKUP($B21,'[2]TK KHOILUONG'!$B:$AH,26,0)</f>
        <v>0</v>
      </c>
      <c r="AB21" s="36">
        <f>VLOOKUP($B21,'[2]TK KHOILUONG'!$B:$AH,27,0)</f>
        <v>0</v>
      </c>
      <c r="AC21" s="8">
        <f>VLOOKUP($B21,'[2]TK KHOILUONG'!$B:$AH,28,0)</f>
        <v>0</v>
      </c>
      <c r="AD21" s="8">
        <f>VLOOKUP($B21,'[2]TK KHOILUONG'!$B:$AH,29,0)</f>
        <v>0</v>
      </c>
      <c r="AE21" s="36">
        <f>VLOOKUP($B21,'[2]TK KHOILUONG'!$B:$AH,30,0)</f>
        <v>0</v>
      </c>
      <c r="AF21" s="36">
        <f>VLOOKUP($B21,'[2]TK KHOILUONG'!$B:$AH,31,0)</f>
        <v>0</v>
      </c>
      <c r="AG21" s="36">
        <f>VLOOKUP($B21,'[2]TK KHOILUONG'!$B:$AH,32,0)</f>
        <v>0</v>
      </c>
      <c r="AH21" s="64">
        <f t="shared" si="0"/>
        <v>16.149999999999999</v>
      </c>
    </row>
    <row r="22" spans="1:34">
      <c r="A22" s="32">
        <f>IF(D22="","",SUBTOTAL(3,$D$4:$D22))</f>
        <v>15</v>
      </c>
      <c r="B22" s="26" t="s">
        <v>296</v>
      </c>
      <c r="C22" s="27" t="s">
        <v>35</v>
      </c>
      <c r="D22" s="19" t="s">
        <v>47</v>
      </c>
      <c r="E22" s="8">
        <f>VLOOKUP($B22,'[2]TK KHOILUONG'!$B:$AH,4,0)</f>
        <v>0</v>
      </c>
      <c r="F22" s="8">
        <f>VLOOKUP($B22,'[2]TK KHOILUONG'!$B:$AH,5,0)</f>
        <v>0</v>
      </c>
      <c r="G22" s="8">
        <f>VLOOKUP($B22,'[2]TK KHOILUONG'!$B:$AH,6,0)</f>
        <v>0</v>
      </c>
      <c r="H22" s="8">
        <f>VLOOKUP($B22,'[2]TK KHOILUONG'!$B:$AH,7,0)</f>
        <v>0</v>
      </c>
      <c r="I22" s="36">
        <f>VLOOKUP($B22,'[2]TK KHOILUONG'!$B:$AH,8,0)</f>
        <v>0</v>
      </c>
      <c r="J22" s="8">
        <f>VLOOKUP($B22,'[2]TK KHOILUONG'!$B:$AH,9,0)</f>
        <v>0</v>
      </c>
      <c r="K22" s="8">
        <f>VLOOKUP($B22,'[2]TK KHOILUONG'!$B:$AH,10,0)</f>
        <v>4.8</v>
      </c>
      <c r="L22" s="8">
        <f>VLOOKUP($B22,'[2]TK KHOILUONG'!$B:$AH,11,0)</f>
        <v>0</v>
      </c>
      <c r="M22" s="8">
        <f>VLOOKUP($B22,'[2]TK KHOILUONG'!$B:$AH,12,0)</f>
        <v>0</v>
      </c>
      <c r="N22" s="36">
        <f>VLOOKUP($B22,'[2]TK KHOILUONG'!$B:$AH,13,0)</f>
        <v>4.8</v>
      </c>
      <c r="O22" s="8">
        <f>VLOOKUP($B22,'[2]TK KHOILUONG'!$B:$AH,14,0)</f>
        <v>0</v>
      </c>
      <c r="P22" s="8">
        <f>VLOOKUP($B22,'[2]TK KHOILUONG'!$B:$AH,15,0)</f>
        <v>0</v>
      </c>
      <c r="Q22" s="8">
        <f>VLOOKUP($B22,'[2]TK KHOILUONG'!$B:$AH,16,0)</f>
        <v>0</v>
      </c>
      <c r="R22" s="36">
        <f>VLOOKUP($B22,'[2]TK KHOILUONG'!$B:$AH,17,0)</f>
        <v>0</v>
      </c>
      <c r="S22" s="8">
        <f>VLOOKUP($B22,'[2]TK KHOILUONG'!$B:$AH,18,0)</f>
        <v>0</v>
      </c>
      <c r="T22" s="8">
        <f>VLOOKUP($B22,'[2]TK KHOILUONG'!$B:$AH,19,0)</f>
        <v>0</v>
      </c>
      <c r="U22" s="8">
        <f>VLOOKUP($B22,'[2]TK KHOILUONG'!$B:$AH,20,0)</f>
        <v>0</v>
      </c>
      <c r="V22" s="36">
        <f>VLOOKUP($B22,'[2]TK KHOILUONG'!$B:$AH,21,0)</f>
        <v>0</v>
      </c>
      <c r="W22" s="8">
        <f>VLOOKUP($B22,'[2]TK KHOILUONG'!$B:$AH,22,0)</f>
        <v>0</v>
      </c>
      <c r="X22" s="8">
        <f>VLOOKUP($B22,'[2]TK KHOILUONG'!$B:$AH,23,0)</f>
        <v>0</v>
      </c>
      <c r="Y22" s="36">
        <f>VLOOKUP($B22,'[2]TK KHOILUONG'!$B:$AH,24,0)</f>
        <v>0</v>
      </c>
      <c r="Z22" s="8">
        <f>VLOOKUP($B22,'[2]TK KHOILUONG'!$B:$AH,25,0)</f>
        <v>0</v>
      </c>
      <c r="AA22" s="8">
        <f>VLOOKUP($B22,'[2]TK KHOILUONG'!$B:$AH,26,0)</f>
        <v>0</v>
      </c>
      <c r="AB22" s="36">
        <f>VLOOKUP($B22,'[2]TK KHOILUONG'!$B:$AH,27,0)</f>
        <v>0</v>
      </c>
      <c r="AC22" s="8">
        <f>VLOOKUP($B22,'[2]TK KHOILUONG'!$B:$AH,28,0)</f>
        <v>0</v>
      </c>
      <c r="AD22" s="8">
        <f>VLOOKUP($B22,'[2]TK KHOILUONG'!$B:$AH,29,0)</f>
        <v>0</v>
      </c>
      <c r="AE22" s="36">
        <f>VLOOKUP($B22,'[2]TK KHOILUONG'!$B:$AH,30,0)</f>
        <v>0</v>
      </c>
      <c r="AF22" s="36">
        <f>VLOOKUP($B22,'[2]TK KHOILUONG'!$B:$AH,31,0)</f>
        <v>0</v>
      </c>
      <c r="AG22" s="36">
        <f>VLOOKUP($B22,'[2]TK KHOILUONG'!$B:$AH,32,0)</f>
        <v>0</v>
      </c>
      <c r="AH22" s="64">
        <f t="shared" si="0"/>
        <v>4.8</v>
      </c>
    </row>
    <row r="23" spans="1:34">
      <c r="A23" s="32">
        <f>IF(D23="","",SUBTOTAL(3,$D$4:$D23))</f>
        <v>16</v>
      </c>
      <c r="B23" s="26" t="s">
        <v>297</v>
      </c>
      <c r="C23" s="27" t="s">
        <v>35</v>
      </c>
      <c r="D23" s="19" t="s">
        <v>58</v>
      </c>
      <c r="E23" s="8">
        <f>VLOOKUP($B23,'[2]TK KHOILUONG'!$B:$AH,4,0)</f>
        <v>4</v>
      </c>
      <c r="F23" s="8">
        <f>VLOOKUP($B23,'[2]TK KHOILUONG'!$B:$AH,5,0)</f>
        <v>2</v>
      </c>
      <c r="G23" s="8">
        <f>VLOOKUP($B23,'[2]TK KHOILUONG'!$B:$AH,6,0)</f>
        <v>0</v>
      </c>
      <c r="H23" s="8">
        <f>VLOOKUP($B23,'[2]TK KHOILUONG'!$B:$AH,7,0)</f>
        <v>0</v>
      </c>
      <c r="I23" s="36">
        <f>VLOOKUP($B23,'[2]TK KHOILUONG'!$B:$AH,8,0)</f>
        <v>8</v>
      </c>
      <c r="J23" s="8">
        <f>VLOOKUP($B23,'[2]TK KHOILUONG'!$B:$AH,9,0)</f>
        <v>7.2</v>
      </c>
      <c r="K23" s="8">
        <f>VLOOKUP($B23,'[2]TK KHOILUONG'!$B:$AH,10,0)</f>
        <v>3.5999999999999996</v>
      </c>
      <c r="L23" s="8">
        <f>VLOOKUP($B23,'[2]TK KHOILUONG'!$B:$AH,11,0)</f>
        <v>0</v>
      </c>
      <c r="M23" s="8">
        <f>VLOOKUP($B23,'[2]TK KHOILUONG'!$B:$AH,12,0)</f>
        <v>0</v>
      </c>
      <c r="N23" s="36">
        <f>VLOOKUP($B23,'[2]TK KHOILUONG'!$B:$AH,13,0)</f>
        <v>10.8</v>
      </c>
      <c r="O23" s="8">
        <f>VLOOKUP($B23,'[2]TK KHOILUONG'!$B:$AH,14,0)</f>
        <v>125</v>
      </c>
      <c r="P23" s="8">
        <f>VLOOKUP($B23,'[2]TK KHOILUONG'!$B:$AH,15,0)</f>
        <v>219</v>
      </c>
      <c r="Q23" s="8">
        <f>VLOOKUP($B23,'[2]TK KHOILUONG'!$B:$AH,16,0)</f>
        <v>118</v>
      </c>
      <c r="R23" s="36">
        <f>VLOOKUP($B23,'[2]TK KHOILUONG'!$B:$AH,17,0)</f>
        <v>11.3</v>
      </c>
      <c r="S23" s="8">
        <f>VLOOKUP($B23,'[2]TK KHOILUONG'!$B:$AH,18,0)</f>
        <v>0</v>
      </c>
      <c r="T23" s="8">
        <f>VLOOKUP($B23,'[2]TK KHOILUONG'!$B:$AH,19,0)</f>
        <v>0</v>
      </c>
      <c r="U23" s="8">
        <f>VLOOKUP($B23,'[2]TK KHOILUONG'!$B:$AH,20,0)</f>
        <v>0</v>
      </c>
      <c r="V23" s="36">
        <f>VLOOKUP($B23,'[2]TK KHOILUONG'!$B:$AH,21,0)</f>
        <v>0</v>
      </c>
      <c r="W23" s="8">
        <f>VLOOKUP($B23,'[2]TK KHOILUONG'!$B:$AH,22,0)</f>
        <v>0</v>
      </c>
      <c r="X23" s="8">
        <f>VLOOKUP($B23,'[2]TK KHOILUONG'!$B:$AH,23,0)</f>
        <v>0</v>
      </c>
      <c r="Y23" s="36">
        <f>VLOOKUP($B23,'[2]TK KHOILUONG'!$B:$AH,24,0)</f>
        <v>0</v>
      </c>
      <c r="Z23" s="8">
        <f>VLOOKUP($B23,'[2]TK KHOILUONG'!$B:$AH,25,0)</f>
        <v>0</v>
      </c>
      <c r="AA23" s="8">
        <f>VLOOKUP($B23,'[2]TK KHOILUONG'!$B:$AH,26,0)</f>
        <v>0</v>
      </c>
      <c r="AB23" s="36">
        <f>VLOOKUP($B23,'[2]TK KHOILUONG'!$B:$AH,27,0)</f>
        <v>0</v>
      </c>
      <c r="AC23" s="8">
        <f>VLOOKUP($B23,'[2]TK KHOILUONG'!$B:$AH,28,0)</f>
        <v>0</v>
      </c>
      <c r="AD23" s="8">
        <f>VLOOKUP($B23,'[2]TK KHOILUONG'!$B:$AH,29,0)</f>
        <v>0</v>
      </c>
      <c r="AE23" s="36">
        <f>VLOOKUP($B23,'[2]TK KHOILUONG'!$B:$AH,30,0)</f>
        <v>0</v>
      </c>
      <c r="AF23" s="36">
        <f>VLOOKUP($B23,'[2]TK KHOILUONG'!$B:$AH,31,0)</f>
        <v>1.2</v>
      </c>
      <c r="AG23" s="36">
        <f>VLOOKUP($B23,'[2]TK KHOILUONG'!$B:$AH,32,0)</f>
        <v>0</v>
      </c>
      <c r="AH23" s="64">
        <f t="shared" si="0"/>
        <v>31.3</v>
      </c>
    </row>
    <row r="24" spans="1:34">
      <c r="A24" s="32">
        <f>IF(D24="","",SUBTOTAL(3,$D$4:$D24))</f>
        <v>17</v>
      </c>
      <c r="B24" s="26" t="s">
        <v>298</v>
      </c>
      <c r="C24" s="27" t="s">
        <v>35</v>
      </c>
      <c r="D24" s="19" t="s">
        <v>48</v>
      </c>
      <c r="E24" s="8">
        <f>VLOOKUP($B24,'[2]TK KHOILUONG'!$B:$AH,4,0)</f>
        <v>4</v>
      </c>
      <c r="F24" s="8">
        <f>VLOOKUP($B24,'[2]TK KHOILUONG'!$B:$AH,5,0)</f>
        <v>0</v>
      </c>
      <c r="G24" s="8">
        <f>VLOOKUP($B24,'[2]TK KHOILUONG'!$B:$AH,6,0)</f>
        <v>0</v>
      </c>
      <c r="H24" s="8">
        <f>VLOOKUP($B24,'[2]TK KHOILUONG'!$B:$AH,7,0)</f>
        <v>0</v>
      </c>
      <c r="I24" s="36">
        <f>VLOOKUP($B24,'[2]TK KHOILUONG'!$B:$AH,8,0)</f>
        <v>4</v>
      </c>
      <c r="J24" s="8">
        <f>VLOOKUP($B24,'[2]TK KHOILUONG'!$B:$AH,9,0)</f>
        <v>3.2</v>
      </c>
      <c r="K24" s="8">
        <f>VLOOKUP($B24,'[2]TK KHOILUONG'!$B:$AH,10,0)</f>
        <v>2.8</v>
      </c>
      <c r="L24" s="8">
        <f>VLOOKUP($B24,'[2]TK KHOILUONG'!$B:$AH,11,0)</f>
        <v>0</v>
      </c>
      <c r="M24" s="8">
        <f>VLOOKUP($B24,'[2]TK KHOILUONG'!$B:$AH,12,0)</f>
        <v>0</v>
      </c>
      <c r="N24" s="36">
        <f>VLOOKUP($B24,'[2]TK KHOILUONG'!$B:$AH,13,0)</f>
        <v>6</v>
      </c>
      <c r="O24" s="8">
        <f>VLOOKUP($B24,'[2]TK KHOILUONG'!$B:$AH,14,0)</f>
        <v>183</v>
      </c>
      <c r="P24" s="8">
        <f>VLOOKUP($B24,'[2]TK KHOILUONG'!$B:$AH,15,0)</f>
        <v>153</v>
      </c>
      <c r="Q24" s="8">
        <f>VLOOKUP($B24,'[2]TK KHOILUONG'!$B:$AH,16,0)</f>
        <v>150</v>
      </c>
      <c r="R24" s="36">
        <f>VLOOKUP($B24,'[2]TK KHOILUONG'!$B:$AH,17,0)</f>
        <v>9.3000000000000007</v>
      </c>
      <c r="S24" s="8">
        <f>VLOOKUP($B24,'[2]TK KHOILUONG'!$B:$AH,18,0)</f>
        <v>0</v>
      </c>
      <c r="T24" s="8">
        <f>VLOOKUP($B24,'[2]TK KHOILUONG'!$B:$AH,19,0)</f>
        <v>0</v>
      </c>
      <c r="U24" s="8">
        <f>VLOOKUP($B24,'[2]TK KHOILUONG'!$B:$AH,20,0)</f>
        <v>0</v>
      </c>
      <c r="V24" s="36">
        <f>VLOOKUP($B24,'[2]TK KHOILUONG'!$B:$AH,21,0)</f>
        <v>0</v>
      </c>
      <c r="W24" s="8">
        <f>VLOOKUP($B24,'[2]TK KHOILUONG'!$B:$AH,22,0)</f>
        <v>0</v>
      </c>
      <c r="X24" s="8">
        <f>VLOOKUP($B24,'[2]TK KHOILUONG'!$B:$AH,23,0)</f>
        <v>0</v>
      </c>
      <c r="Y24" s="36">
        <f>VLOOKUP($B24,'[2]TK KHOILUONG'!$B:$AH,24,0)</f>
        <v>0</v>
      </c>
      <c r="Z24" s="8">
        <f>VLOOKUP($B24,'[2]TK KHOILUONG'!$B:$AH,25,0)</f>
        <v>0</v>
      </c>
      <c r="AA24" s="8">
        <f>VLOOKUP($B24,'[2]TK KHOILUONG'!$B:$AH,26,0)</f>
        <v>0</v>
      </c>
      <c r="AB24" s="36">
        <f>VLOOKUP($B24,'[2]TK KHOILUONG'!$B:$AH,27,0)</f>
        <v>0</v>
      </c>
      <c r="AC24" s="8">
        <f>VLOOKUP($B24,'[2]TK KHOILUONG'!$B:$AH,28,0)</f>
        <v>0</v>
      </c>
      <c r="AD24" s="8">
        <f>VLOOKUP($B24,'[2]TK KHOILUONG'!$B:$AH,29,0)</f>
        <v>0</v>
      </c>
      <c r="AE24" s="36">
        <f>VLOOKUP($B24,'[2]TK KHOILUONG'!$B:$AH,30,0)</f>
        <v>0</v>
      </c>
      <c r="AF24" s="36">
        <f>VLOOKUP($B24,'[2]TK KHOILUONG'!$B:$AH,31,0)</f>
        <v>0</v>
      </c>
      <c r="AG24" s="36">
        <f>VLOOKUP($B24,'[2]TK KHOILUONG'!$B:$AH,32,0)</f>
        <v>0</v>
      </c>
      <c r="AH24" s="64">
        <f t="shared" si="0"/>
        <v>19.3</v>
      </c>
    </row>
    <row r="25" spans="1:34">
      <c r="A25" s="32">
        <f>IF(D25="","",SUBTOTAL(3,$D$4:$D25))</f>
        <v>18</v>
      </c>
      <c r="B25" s="26" t="s">
        <v>299</v>
      </c>
      <c r="C25" s="27" t="s">
        <v>35</v>
      </c>
      <c r="D25" s="19" t="s">
        <v>37</v>
      </c>
      <c r="E25" s="8">
        <f>VLOOKUP($B25,'[2]TK KHOILUONG'!$B:$AH,4,0)</f>
        <v>6</v>
      </c>
      <c r="F25" s="8">
        <f>VLOOKUP($B25,'[2]TK KHOILUONG'!$B:$AH,5,0)</f>
        <v>0</v>
      </c>
      <c r="G25" s="8">
        <f>VLOOKUP($B25,'[2]TK KHOILUONG'!$B:$AH,6,0)</f>
        <v>0</v>
      </c>
      <c r="H25" s="8">
        <f>VLOOKUP($B25,'[2]TK KHOILUONG'!$B:$AH,7,0)</f>
        <v>0</v>
      </c>
      <c r="I25" s="36">
        <f>VLOOKUP($B25,'[2]TK KHOILUONG'!$B:$AH,8,0)</f>
        <v>6</v>
      </c>
      <c r="J25" s="8">
        <f>VLOOKUP($B25,'[2]TK KHOILUONG'!$B:$AH,9,0)</f>
        <v>8</v>
      </c>
      <c r="K25" s="8">
        <f>VLOOKUP($B25,'[2]TK KHOILUONG'!$B:$AH,10,0)</f>
        <v>8</v>
      </c>
      <c r="L25" s="8">
        <f>VLOOKUP($B25,'[2]TK KHOILUONG'!$B:$AH,11,0)</f>
        <v>0</v>
      </c>
      <c r="M25" s="8">
        <f>VLOOKUP($B25,'[2]TK KHOILUONG'!$B:$AH,12,0)</f>
        <v>0</v>
      </c>
      <c r="N25" s="36">
        <f>VLOOKUP($B25,'[2]TK KHOILUONG'!$B:$AH,13,0)</f>
        <v>16</v>
      </c>
      <c r="O25" s="8">
        <f>VLOOKUP($B25,'[2]TK KHOILUONG'!$B:$AH,14,0)</f>
        <v>322</v>
      </c>
      <c r="P25" s="8">
        <f>VLOOKUP($B25,'[2]TK KHOILUONG'!$B:$AH,15,0)</f>
        <v>279</v>
      </c>
      <c r="Q25" s="8">
        <f>VLOOKUP($B25,'[2]TK KHOILUONG'!$B:$AH,16,0)</f>
        <v>249</v>
      </c>
      <c r="R25" s="36">
        <f>VLOOKUP($B25,'[2]TK KHOILUONG'!$B:$AH,17,0)</f>
        <v>17.600000000000001</v>
      </c>
      <c r="S25" s="8">
        <f>VLOOKUP($B25,'[2]TK KHOILUONG'!$B:$AH,18,0)</f>
        <v>87</v>
      </c>
      <c r="T25" s="8">
        <f>VLOOKUP($B25,'[2]TK KHOILUONG'!$B:$AH,19,0)</f>
        <v>38</v>
      </c>
      <c r="U25" s="8">
        <f>VLOOKUP($B25,'[2]TK KHOILUONG'!$B:$AH,20,0)</f>
        <v>87</v>
      </c>
      <c r="V25" s="36">
        <f>VLOOKUP($B25,'[2]TK KHOILUONG'!$B:$AH,21,0)</f>
        <v>3.8</v>
      </c>
      <c r="W25" s="8">
        <f>VLOOKUP($B25,'[2]TK KHOILUONG'!$B:$AH,22,0)</f>
        <v>0</v>
      </c>
      <c r="X25" s="8">
        <f>VLOOKUP($B25,'[2]TK KHOILUONG'!$B:$AH,23,0)</f>
        <v>0</v>
      </c>
      <c r="Y25" s="36">
        <f>VLOOKUP($B25,'[2]TK KHOILUONG'!$B:$AH,24,0)</f>
        <v>0</v>
      </c>
      <c r="Z25" s="8">
        <f>VLOOKUP($B25,'[2]TK KHOILUONG'!$B:$AH,25,0)</f>
        <v>0</v>
      </c>
      <c r="AA25" s="8">
        <f>VLOOKUP($B25,'[2]TK KHOILUONG'!$B:$AH,26,0)</f>
        <v>0</v>
      </c>
      <c r="AB25" s="36">
        <f>VLOOKUP($B25,'[2]TK KHOILUONG'!$B:$AH,27,0)</f>
        <v>0</v>
      </c>
      <c r="AC25" s="8">
        <f>VLOOKUP($B25,'[2]TK KHOILUONG'!$B:$AH,28,0)</f>
        <v>0</v>
      </c>
      <c r="AD25" s="8">
        <f>VLOOKUP($B25,'[2]TK KHOILUONG'!$B:$AH,29,0)</f>
        <v>0</v>
      </c>
      <c r="AE25" s="36">
        <f>VLOOKUP($B25,'[2]TK KHOILUONG'!$B:$AH,30,0)</f>
        <v>0</v>
      </c>
      <c r="AF25" s="36">
        <f>VLOOKUP($B25,'[2]TK KHOILUONG'!$B:$AH,31,0)</f>
        <v>0</v>
      </c>
      <c r="AG25" s="36">
        <f>VLOOKUP($B25,'[2]TK KHOILUONG'!$B:$AH,32,0)</f>
        <v>0</v>
      </c>
      <c r="AH25" s="64">
        <f t="shared" si="0"/>
        <v>43.4</v>
      </c>
    </row>
    <row r="26" spans="1:34">
      <c r="A26" s="32">
        <f>IF(D26="","",SUBTOTAL(3,$D$4:$D26))</f>
        <v>19</v>
      </c>
      <c r="B26" s="26" t="s">
        <v>300</v>
      </c>
      <c r="C26" s="27" t="s">
        <v>35</v>
      </c>
      <c r="D26" s="19" t="s">
        <v>54</v>
      </c>
      <c r="E26" s="8">
        <f>VLOOKUP($B26,'[2]TK KHOILUONG'!$B:$AH,4,0)</f>
        <v>8</v>
      </c>
      <c r="F26" s="8">
        <f>VLOOKUP($B26,'[2]TK KHOILUONG'!$B:$AH,5,0)</f>
        <v>0</v>
      </c>
      <c r="G26" s="8">
        <f>VLOOKUP($B26,'[2]TK KHOILUONG'!$B:$AH,6,0)</f>
        <v>0</v>
      </c>
      <c r="H26" s="8">
        <f>VLOOKUP($B26,'[2]TK KHOILUONG'!$B:$AH,7,0)</f>
        <v>0</v>
      </c>
      <c r="I26" s="36">
        <f>VLOOKUP($B26,'[2]TK KHOILUONG'!$B:$AH,8,0)</f>
        <v>8</v>
      </c>
      <c r="J26" s="8">
        <f>VLOOKUP($B26,'[2]TK KHOILUONG'!$B:$AH,9,0)</f>
        <v>6</v>
      </c>
      <c r="K26" s="8">
        <f>VLOOKUP($B26,'[2]TK KHOILUONG'!$B:$AH,10,0)</f>
        <v>0</v>
      </c>
      <c r="L26" s="8">
        <f>VLOOKUP($B26,'[2]TK KHOILUONG'!$B:$AH,11,0)</f>
        <v>0</v>
      </c>
      <c r="M26" s="8">
        <f>VLOOKUP($B26,'[2]TK KHOILUONG'!$B:$AH,12,0)</f>
        <v>0</v>
      </c>
      <c r="N26" s="36">
        <f>VLOOKUP($B26,'[2]TK KHOILUONG'!$B:$AH,13,0)</f>
        <v>6</v>
      </c>
      <c r="O26" s="8">
        <f>VLOOKUP($B26,'[2]TK KHOILUONG'!$B:$AH,14,0)</f>
        <v>236</v>
      </c>
      <c r="P26" s="8">
        <f>VLOOKUP($B26,'[2]TK KHOILUONG'!$B:$AH,15,0)</f>
        <v>108</v>
      </c>
      <c r="Q26" s="8">
        <f>VLOOKUP($B26,'[2]TK KHOILUONG'!$B:$AH,16,0)</f>
        <v>241</v>
      </c>
      <c r="R26" s="36">
        <f>VLOOKUP($B26,'[2]TK KHOILUONG'!$B:$AH,17,0)</f>
        <v>5.15</v>
      </c>
      <c r="S26" s="8">
        <f>VLOOKUP($B26,'[2]TK KHOILUONG'!$B:$AH,18,0)</f>
        <v>0</v>
      </c>
      <c r="T26" s="8">
        <f>VLOOKUP($B26,'[2]TK KHOILUONG'!$B:$AH,19,0)</f>
        <v>0</v>
      </c>
      <c r="U26" s="8">
        <f>VLOOKUP($B26,'[2]TK KHOILUONG'!$B:$AH,20,0)</f>
        <v>0</v>
      </c>
      <c r="V26" s="36">
        <f>VLOOKUP($B26,'[2]TK KHOILUONG'!$B:$AH,21,0)</f>
        <v>0</v>
      </c>
      <c r="W26" s="8">
        <f>VLOOKUP($B26,'[2]TK KHOILUONG'!$B:$AH,22,0)</f>
        <v>0</v>
      </c>
      <c r="X26" s="8">
        <f>VLOOKUP($B26,'[2]TK KHOILUONG'!$B:$AH,23,0)</f>
        <v>0</v>
      </c>
      <c r="Y26" s="36">
        <f>VLOOKUP($B26,'[2]TK KHOILUONG'!$B:$AH,24,0)</f>
        <v>0</v>
      </c>
      <c r="Z26" s="8">
        <f>VLOOKUP($B26,'[2]TK KHOILUONG'!$B:$AH,25,0)</f>
        <v>0</v>
      </c>
      <c r="AA26" s="8">
        <f>VLOOKUP($B26,'[2]TK KHOILUONG'!$B:$AH,26,0)</f>
        <v>0</v>
      </c>
      <c r="AB26" s="36">
        <f>VLOOKUP($B26,'[2]TK KHOILUONG'!$B:$AH,27,0)</f>
        <v>0</v>
      </c>
      <c r="AC26" s="8">
        <f>VLOOKUP($B26,'[2]TK KHOILUONG'!$B:$AH,28,0)</f>
        <v>0</v>
      </c>
      <c r="AD26" s="8">
        <f>VLOOKUP($B26,'[2]TK KHOILUONG'!$B:$AH,29,0)</f>
        <v>0</v>
      </c>
      <c r="AE26" s="36">
        <f>VLOOKUP($B26,'[2]TK KHOILUONG'!$B:$AH,30,0)</f>
        <v>0</v>
      </c>
      <c r="AF26" s="36">
        <f>VLOOKUP($B26,'[2]TK KHOILUONG'!$B:$AH,31,0)</f>
        <v>0</v>
      </c>
      <c r="AG26" s="36">
        <f>VLOOKUP($B26,'[2]TK KHOILUONG'!$B:$AH,32,0)</f>
        <v>0</v>
      </c>
      <c r="AH26" s="64">
        <f t="shared" si="0"/>
        <v>19.149999999999999</v>
      </c>
    </row>
    <row r="27" spans="1:34">
      <c r="A27" s="32">
        <f>IF(D27="","",SUBTOTAL(3,$D$4:$D27))</f>
        <v>20</v>
      </c>
      <c r="B27" s="26" t="s">
        <v>301</v>
      </c>
      <c r="C27" s="27" t="s">
        <v>35</v>
      </c>
      <c r="D27" s="19" t="s">
        <v>40</v>
      </c>
      <c r="E27" s="8">
        <f>VLOOKUP($B27,'[2]TK KHOILUONG'!$B:$AH,4,0)</f>
        <v>0</v>
      </c>
      <c r="F27" s="8">
        <f>VLOOKUP($B27,'[2]TK KHOILUONG'!$B:$AH,5,0)</f>
        <v>0</v>
      </c>
      <c r="G27" s="8">
        <f>VLOOKUP($B27,'[2]TK KHOILUONG'!$B:$AH,6,0)</f>
        <v>0</v>
      </c>
      <c r="H27" s="8">
        <f>VLOOKUP($B27,'[2]TK KHOILUONG'!$B:$AH,7,0)</f>
        <v>0</v>
      </c>
      <c r="I27" s="36">
        <f>VLOOKUP($B27,'[2]TK KHOILUONG'!$B:$AH,8,0)</f>
        <v>0</v>
      </c>
      <c r="J27" s="8">
        <f>VLOOKUP($B27,'[2]TK KHOILUONG'!$B:$AH,9,0)</f>
        <v>9.6</v>
      </c>
      <c r="K27" s="8">
        <f>VLOOKUP($B27,'[2]TK KHOILUONG'!$B:$AH,10,0)</f>
        <v>1.2</v>
      </c>
      <c r="L27" s="8">
        <f>VLOOKUP($B27,'[2]TK KHOILUONG'!$B:$AH,11,0)</f>
        <v>0</v>
      </c>
      <c r="M27" s="8">
        <f>VLOOKUP($B27,'[2]TK KHOILUONG'!$B:$AH,12,0)</f>
        <v>0</v>
      </c>
      <c r="N27" s="36">
        <f>VLOOKUP($B27,'[2]TK KHOILUONG'!$B:$AH,13,0)</f>
        <v>10.799999999999999</v>
      </c>
      <c r="O27" s="8">
        <f>VLOOKUP($B27,'[2]TK KHOILUONG'!$B:$AH,14,0)</f>
        <v>0</v>
      </c>
      <c r="P27" s="8">
        <f>VLOOKUP($B27,'[2]TK KHOILUONG'!$B:$AH,15,0)</f>
        <v>0</v>
      </c>
      <c r="Q27" s="8">
        <f>VLOOKUP($B27,'[2]TK KHOILUONG'!$B:$AH,16,0)</f>
        <v>0</v>
      </c>
      <c r="R27" s="36">
        <f>VLOOKUP($B27,'[2]TK KHOILUONG'!$B:$AH,17,0)</f>
        <v>0</v>
      </c>
      <c r="S27" s="8">
        <f>VLOOKUP($B27,'[2]TK KHOILUONG'!$B:$AH,18,0)</f>
        <v>0</v>
      </c>
      <c r="T27" s="8">
        <f>VLOOKUP($B27,'[2]TK KHOILUONG'!$B:$AH,19,0)</f>
        <v>0</v>
      </c>
      <c r="U27" s="8">
        <f>VLOOKUP($B27,'[2]TK KHOILUONG'!$B:$AH,20,0)</f>
        <v>0</v>
      </c>
      <c r="V27" s="36">
        <f>VLOOKUP($B27,'[2]TK KHOILUONG'!$B:$AH,21,0)</f>
        <v>0</v>
      </c>
      <c r="W27" s="8">
        <f>VLOOKUP($B27,'[2]TK KHOILUONG'!$B:$AH,22,0)</f>
        <v>0</v>
      </c>
      <c r="X27" s="8">
        <f>VLOOKUP($B27,'[2]TK KHOILUONG'!$B:$AH,23,0)</f>
        <v>0</v>
      </c>
      <c r="Y27" s="36">
        <f>VLOOKUP($B27,'[2]TK KHOILUONG'!$B:$AH,24,0)</f>
        <v>0</v>
      </c>
      <c r="Z27" s="8">
        <f>VLOOKUP($B27,'[2]TK KHOILUONG'!$B:$AH,25,0)</f>
        <v>0</v>
      </c>
      <c r="AA27" s="8">
        <f>VLOOKUP($B27,'[2]TK KHOILUONG'!$B:$AH,26,0)</f>
        <v>0</v>
      </c>
      <c r="AB27" s="36">
        <f>VLOOKUP($B27,'[2]TK KHOILUONG'!$B:$AH,27,0)</f>
        <v>0</v>
      </c>
      <c r="AC27" s="8">
        <f>VLOOKUP($B27,'[2]TK KHOILUONG'!$B:$AH,28,0)</f>
        <v>0</v>
      </c>
      <c r="AD27" s="8">
        <f>VLOOKUP($B27,'[2]TK KHOILUONG'!$B:$AH,29,0)</f>
        <v>0</v>
      </c>
      <c r="AE27" s="36">
        <f>VLOOKUP($B27,'[2]TK KHOILUONG'!$B:$AH,30,0)</f>
        <v>0</v>
      </c>
      <c r="AF27" s="36">
        <f>VLOOKUP($B27,'[2]TK KHOILUONG'!$B:$AH,31,0)</f>
        <v>0</v>
      </c>
      <c r="AG27" s="36">
        <f>VLOOKUP($B27,'[2]TK KHOILUONG'!$B:$AH,32,0)</f>
        <v>3.6</v>
      </c>
      <c r="AH27" s="64">
        <f t="shared" si="0"/>
        <v>14.4</v>
      </c>
    </row>
    <row r="28" spans="1:34">
      <c r="A28" s="32">
        <f>IF(D28="","",SUBTOTAL(3,$D$4:$D28))</f>
        <v>21</v>
      </c>
      <c r="B28" s="26" t="s">
        <v>312</v>
      </c>
      <c r="C28" s="27" t="s">
        <v>35</v>
      </c>
      <c r="D28" s="19" t="s">
        <v>49</v>
      </c>
      <c r="E28" s="8">
        <f>VLOOKUP($B28,'[2]TK KHOILUONG'!$B:$AH,4,0)</f>
        <v>4</v>
      </c>
      <c r="F28" s="8">
        <f>VLOOKUP($B28,'[2]TK KHOILUONG'!$B:$AH,5,0)</f>
        <v>0</v>
      </c>
      <c r="G28" s="8">
        <f>VLOOKUP($B28,'[2]TK KHOILUONG'!$B:$AH,6,0)</f>
        <v>0</v>
      </c>
      <c r="H28" s="8">
        <f>VLOOKUP($B28,'[2]TK KHOILUONG'!$B:$AH,7,0)</f>
        <v>0</v>
      </c>
      <c r="I28" s="36">
        <f>VLOOKUP($B28,'[2]TK KHOILUONG'!$B:$AH,8,0)</f>
        <v>4</v>
      </c>
      <c r="J28" s="8">
        <f>VLOOKUP($B28,'[2]TK KHOILUONG'!$B:$AH,9,0)</f>
        <v>2.4</v>
      </c>
      <c r="K28" s="8">
        <f>VLOOKUP($B28,'[2]TK KHOILUONG'!$B:$AH,10,0)</f>
        <v>1.2</v>
      </c>
      <c r="L28" s="8">
        <f>VLOOKUP($B28,'[2]TK KHOILUONG'!$B:$AH,11,0)</f>
        <v>0</v>
      </c>
      <c r="M28" s="8">
        <f>VLOOKUP($B28,'[2]TK KHOILUONG'!$B:$AH,12,0)</f>
        <v>0</v>
      </c>
      <c r="N28" s="36">
        <f>VLOOKUP($B28,'[2]TK KHOILUONG'!$B:$AH,13,0)</f>
        <v>3.5999999999999996</v>
      </c>
      <c r="O28" s="8">
        <f>VLOOKUP($B28,'[2]TK KHOILUONG'!$B:$AH,14,0)</f>
        <v>101</v>
      </c>
      <c r="P28" s="8">
        <f>VLOOKUP($B28,'[2]TK KHOILUONG'!$B:$AH,15,0)</f>
        <v>68</v>
      </c>
      <c r="Q28" s="8">
        <f>VLOOKUP($B28,'[2]TK KHOILUONG'!$B:$AH,16,0)</f>
        <v>87</v>
      </c>
      <c r="R28" s="36">
        <f>VLOOKUP($B28,'[2]TK KHOILUONG'!$B:$AH,17,0)</f>
        <v>4.0999999999999996</v>
      </c>
      <c r="S28" s="8">
        <f>VLOOKUP($B28,'[2]TK KHOILUONG'!$B:$AH,18,0)</f>
        <v>0</v>
      </c>
      <c r="T28" s="8">
        <f>VLOOKUP($B28,'[2]TK KHOILUONG'!$B:$AH,19,0)</f>
        <v>0</v>
      </c>
      <c r="U28" s="8">
        <f>VLOOKUP($B28,'[2]TK KHOILUONG'!$B:$AH,20,0)</f>
        <v>0</v>
      </c>
      <c r="V28" s="36">
        <f>VLOOKUP($B28,'[2]TK KHOILUONG'!$B:$AH,21,0)</f>
        <v>0</v>
      </c>
      <c r="W28" s="8">
        <f>VLOOKUP($B28,'[2]TK KHOILUONG'!$B:$AH,22,0)</f>
        <v>0</v>
      </c>
      <c r="X28" s="8">
        <f>VLOOKUP($B28,'[2]TK KHOILUONG'!$B:$AH,23,0)</f>
        <v>0</v>
      </c>
      <c r="Y28" s="36">
        <f>VLOOKUP($B28,'[2]TK KHOILUONG'!$B:$AH,24,0)</f>
        <v>0</v>
      </c>
      <c r="Z28" s="8">
        <f>VLOOKUP($B28,'[2]TK KHOILUONG'!$B:$AH,25,0)</f>
        <v>0</v>
      </c>
      <c r="AA28" s="8">
        <f>VLOOKUP($B28,'[2]TK KHOILUONG'!$B:$AH,26,0)</f>
        <v>0</v>
      </c>
      <c r="AB28" s="36">
        <f>VLOOKUP($B28,'[2]TK KHOILUONG'!$B:$AH,27,0)</f>
        <v>0</v>
      </c>
      <c r="AC28" s="8">
        <f>VLOOKUP($B28,'[2]TK KHOILUONG'!$B:$AH,28,0)</f>
        <v>0</v>
      </c>
      <c r="AD28" s="8">
        <f>VLOOKUP($B28,'[2]TK KHOILUONG'!$B:$AH,29,0)</f>
        <v>0</v>
      </c>
      <c r="AE28" s="36">
        <f>VLOOKUP($B28,'[2]TK KHOILUONG'!$B:$AH,30,0)</f>
        <v>0</v>
      </c>
      <c r="AF28" s="36">
        <f>VLOOKUP($B28,'[2]TK KHOILUONG'!$B:$AH,31,0)</f>
        <v>0</v>
      </c>
      <c r="AG28" s="36">
        <f>VLOOKUP($B28,'[2]TK KHOILUONG'!$B:$AH,32,0)</f>
        <v>0</v>
      </c>
      <c r="AH28" s="64">
        <f t="shared" si="0"/>
        <v>11.7</v>
      </c>
    </row>
    <row r="29" spans="1:34">
      <c r="A29" s="32">
        <f>IF(D29="","",SUBTOTAL(3,$D$4:$D29))</f>
        <v>22</v>
      </c>
      <c r="B29" s="26" t="s">
        <v>302</v>
      </c>
      <c r="C29" s="27" t="s">
        <v>35</v>
      </c>
      <c r="D29" s="19" t="s">
        <v>41</v>
      </c>
      <c r="E29" s="8">
        <f>VLOOKUP($B29,'[2]TK KHOILUONG'!$B:$AH,4,0)</f>
        <v>3</v>
      </c>
      <c r="F29" s="8">
        <f>VLOOKUP($B29,'[2]TK KHOILUONG'!$B:$AH,5,0)</f>
        <v>0</v>
      </c>
      <c r="G29" s="8">
        <f>VLOOKUP($B29,'[2]TK KHOILUONG'!$B:$AH,6,0)</f>
        <v>0</v>
      </c>
      <c r="H29" s="8">
        <f>VLOOKUP($B29,'[2]TK KHOILUONG'!$B:$AH,7,0)</f>
        <v>0</v>
      </c>
      <c r="I29" s="36">
        <f>VLOOKUP($B29,'[2]TK KHOILUONG'!$B:$AH,8,0)</f>
        <v>3</v>
      </c>
      <c r="J29" s="8">
        <f>VLOOKUP($B29,'[2]TK KHOILUONG'!$B:$AH,9,0)</f>
        <v>3.2</v>
      </c>
      <c r="K29" s="8">
        <f>VLOOKUP($B29,'[2]TK KHOILUONG'!$B:$AH,10,0)</f>
        <v>3.2</v>
      </c>
      <c r="L29" s="8">
        <f>VLOOKUP($B29,'[2]TK KHOILUONG'!$B:$AH,11,0)</f>
        <v>0</v>
      </c>
      <c r="M29" s="8">
        <f>VLOOKUP($B29,'[2]TK KHOILUONG'!$B:$AH,12,0)</f>
        <v>0</v>
      </c>
      <c r="N29" s="36">
        <f>VLOOKUP($B29,'[2]TK KHOILUONG'!$B:$AH,13,0)</f>
        <v>6.4</v>
      </c>
      <c r="O29" s="8">
        <f>VLOOKUP($B29,'[2]TK KHOILUONG'!$B:$AH,14,0)</f>
        <v>124</v>
      </c>
      <c r="P29" s="8">
        <f>VLOOKUP($B29,'[2]TK KHOILUONG'!$B:$AH,15,0)</f>
        <v>182</v>
      </c>
      <c r="Q29" s="8">
        <f>VLOOKUP($B29,'[2]TK KHOILUONG'!$B:$AH,16,0)</f>
        <v>17</v>
      </c>
      <c r="R29" s="36">
        <f>VLOOKUP($B29,'[2]TK KHOILUONG'!$B:$AH,17,0)</f>
        <v>14.45</v>
      </c>
      <c r="S29" s="8">
        <f>VLOOKUP($B29,'[2]TK KHOILUONG'!$B:$AH,18,0)</f>
        <v>133</v>
      </c>
      <c r="T29" s="8">
        <f>VLOOKUP($B29,'[2]TK KHOILUONG'!$B:$AH,19,0)</f>
        <v>0</v>
      </c>
      <c r="U29" s="8">
        <f>VLOOKUP($B29,'[2]TK KHOILUONG'!$B:$AH,20,0)</f>
        <v>133</v>
      </c>
      <c r="V29" s="36">
        <f>VLOOKUP($B29,'[2]TK KHOILUONG'!$B:$AH,21,0)</f>
        <v>0</v>
      </c>
      <c r="W29" s="8">
        <f>VLOOKUP($B29,'[2]TK KHOILUONG'!$B:$AH,22,0)</f>
        <v>0</v>
      </c>
      <c r="X29" s="8">
        <f>VLOOKUP($B29,'[2]TK KHOILUONG'!$B:$AH,23,0)</f>
        <v>0</v>
      </c>
      <c r="Y29" s="36">
        <f>VLOOKUP($B29,'[2]TK KHOILUONG'!$B:$AH,24,0)</f>
        <v>0</v>
      </c>
      <c r="Z29" s="8">
        <f>VLOOKUP($B29,'[2]TK KHOILUONG'!$B:$AH,25,0)</f>
        <v>0</v>
      </c>
      <c r="AA29" s="8">
        <f>VLOOKUP($B29,'[2]TK KHOILUONG'!$B:$AH,26,0)</f>
        <v>0</v>
      </c>
      <c r="AB29" s="36">
        <f>VLOOKUP($B29,'[2]TK KHOILUONG'!$B:$AH,27,0)</f>
        <v>0</v>
      </c>
      <c r="AC29" s="8">
        <f>VLOOKUP($B29,'[2]TK KHOILUONG'!$B:$AH,28,0)</f>
        <v>0</v>
      </c>
      <c r="AD29" s="8">
        <f>VLOOKUP($B29,'[2]TK KHOILUONG'!$B:$AH,29,0)</f>
        <v>0</v>
      </c>
      <c r="AE29" s="36">
        <f>VLOOKUP($B29,'[2]TK KHOILUONG'!$B:$AH,30,0)</f>
        <v>0</v>
      </c>
      <c r="AF29" s="36">
        <f>VLOOKUP($B29,'[2]TK KHOILUONG'!$B:$AH,31,0)</f>
        <v>0</v>
      </c>
      <c r="AG29" s="36">
        <f>VLOOKUP($B29,'[2]TK KHOILUONG'!$B:$AH,32,0)</f>
        <v>0</v>
      </c>
      <c r="AH29" s="64">
        <f t="shared" si="0"/>
        <v>23.85</v>
      </c>
    </row>
    <row r="30" spans="1:34">
      <c r="A30" s="32">
        <f>IF(D30="","",SUBTOTAL(3,$D$4:$D30))</f>
        <v>23</v>
      </c>
      <c r="B30" s="26" t="s">
        <v>303</v>
      </c>
      <c r="C30" s="27" t="s">
        <v>35</v>
      </c>
      <c r="D30" s="19" t="s">
        <v>42</v>
      </c>
      <c r="E30" s="8">
        <f>VLOOKUP($B30,'[2]TK KHOILUONG'!$B:$AH,4,0)</f>
        <v>0</v>
      </c>
      <c r="F30" s="8">
        <f>VLOOKUP($B30,'[2]TK KHOILUONG'!$B:$AH,5,0)</f>
        <v>0</v>
      </c>
      <c r="G30" s="8">
        <f>VLOOKUP($B30,'[2]TK KHOILUONG'!$B:$AH,6,0)</f>
        <v>0</v>
      </c>
      <c r="H30" s="8">
        <f>VLOOKUP($B30,'[2]TK KHOILUONG'!$B:$AH,7,0)</f>
        <v>0</v>
      </c>
      <c r="I30" s="36">
        <f>VLOOKUP($B30,'[2]TK KHOILUONG'!$B:$AH,8,0)</f>
        <v>0</v>
      </c>
      <c r="J30" s="8">
        <f>VLOOKUP($B30,'[2]TK KHOILUONG'!$B:$AH,9,0)</f>
        <v>0</v>
      </c>
      <c r="K30" s="8">
        <f>VLOOKUP($B30,'[2]TK KHOILUONG'!$B:$AH,10,0)</f>
        <v>0</v>
      </c>
      <c r="L30" s="8">
        <f>VLOOKUP($B30,'[2]TK KHOILUONG'!$B:$AH,11,0)</f>
        <v>0</v>
      </c>
      <c r="M30" s="8">
        <f>VLOOKUP($B30,'[2]TK KHOILUONG'!$B:$AH,12,0)</f>
        <v>0</v>
      </c>
      <c r="N30" s="36">
        <f>VLOOKUP($B30,'[2]TK KHOILUONG'!$B:$AH,13,0)</f>
        <v>0</v>
      </c>
      <c r="O30" s="8">
        <f>VLOOKUP($B30,'[2]TK KHOILUONG'!$B:$AH,14,0)</f>
        <v>0</v>
      </c>
      <c r="P30" s="8">
        <f>VLOOKUP($B30,'[2]TK KHOILUONG'!$B:$AH,15,0)</f>
        <v>0</v>
      </c>
      <c r="Q30" s="8">
        <f>VLOOKUP($B30,'[2]TK KHOILUONG'!$B:$AH,16,0)</f>
        <v>0</v>
      </c>
      <c r="R30" s="36">
        <f>VLOOKUP($B30,'[2]TK KHOILUONG'!$B:$AH,17,0)</f>
        <v>0</v>
      </c>
      <c r="S30" s="8">
        <f>VLOOKUP($B30,'[2]TK KHOILUONG'!$B:$AH,18,0)</f>
        <v>0</v>
      </c>
      <c r="T30" s="8">
        <f>VLOOKUP($B30,'[2]TK KHOILUONG'!$B:$AH,19,0)</f>
        <v>0</v>
      </c>
      <c r="U30" s="8">
        <f>VLOOKUP($B30,'[2]TK KHOILUONG'!$B:$AH,20,0)</f>
        <v>0</v>
      </c>
      <c r="V30" s="36">
        <f>VLOOKUP($B30,'[2]TK KHOILUONG'!$B:$AH,21,0)</f>
        <v>0</v>
      </c>
      <c r="W30" s="8">
        <f>VLOOKUP($B30,'[2]TK KHOILUONG'!$B:$AH,22,0)</f>
        <v>0</v>
      </c>
      <c r="X30" s="8">
        <f>VLOOKUP($B30,'[2]TK KHOILUONG'!$B:$AH,23,0)</f>
        <v>0</v>
      </c>
      <c r="Y30" s="36">
        <f>VLOOKUP($B30,'[2]TK KHOILUONG'!$B:$AH,24,0)</f>
        <v>0</v>
      </c>
      <c r="Z30" s="8">
        <f>VLOOKUP($B30,'[2]TK KHOILUONG'!$B:$AH,25,0)</f>
        <v>0</v>
      </c>
      <c r="AA30" s="8">
        <f>VLOOKUP($B30,'[2]TK KHOILUONG'!$B:$AH,26,0)</f>
        <v>0</v>
      </c>
      <c r="AB30" s="36">
        <f>VLOOKUP($B30,'[2]TK KHOILUONG'!$B:$AH,27,0)</f>
        <v>0</v>
      </c>
      <c r="AC30" s="8">
        <f>VLOOKUP($B30,'[2]TK KHOILUONG'!$B:$AH,28,0)</f>
        <v>0</v>
      </c>
      <c r="AD30" s="8">
        <f>VLOOKUP($B30,'[2]TK KHOILUONG'!$B:$AH,29,0)</f>
        <v>0</v>
      </c>
      <c r="AE30" s="36">
        <f>VLOOKUP($B30,'[2]TK KHOILUONG'!$B:$AH,30,0)</f>
        <v>0</v>
      </c>
      <c r="AF30" s="36">
        <f>VLOOKUP($B30,'[2]TK KHOILUONG'!$B:$AH,31,0)</f>
        <v>0</v>
      </c>
      <c r="AG30" s="36">
        <f>VLOOKUP($B30,'[2]TK KHOILUONG'!$B:$AH,32,0)</f>
        <v>0</v>
      </c>
      <c r="AH30" s="64">
        <f t="shared" si="0"/>
        <v>0</v>
      </c>
    </row>
    <row r="31" spans="1:34">
      <c r="A31" s="32">
        <f>IF(D31="","",SUBTOTAL(3,$D$4:$D31))</f>
        <v>24</v>
      </c>
      <c r="B31" s="26" t="s">
        <v>304</v>
      </c>
      <c r="C31" s="27" t="s">
        <v>35</v>
      </c>
      <c r="D31" s="19" t="s">
        <v>52</v>
      </c>
      <c r="E31" s="8">
        <f>VLOOKUP($B31,'[2]TK KHOILUONG'!$B:$AH,4,0)</f>
        <v>0</v>
      </c>
      <c r="F31" s="8">
        <f>VLOOKUP($B31,'[2]TK KHOILUONG'!$B:$AH,5,0)</f>
        <v>0</v>
      </c>
      <c r="G31" s="8">
        <f>VLOOKUP($B31,'[2]TK KHOILUONG'!$B:$AH,6,0)</f>
        <v>0</v>
      </c>
      <c r="H31" s="8">
        <f>VLOOKUP($B31,'[2]TK KHOILUONG'!$B:$AH,7,0)</f>
        <v>0</v>
      </c>
      <c r="I31" s="36">
        <f>VLOOKUP($B31,'[2]TK KHOILUONG'!$B:$AH,8,0)</f>
        <v>0</v>
      </c>
      <c r="J31" s="8">
        <f>VLOOKUP($B31,'[2]TK KHOILUONG'!$B:$AH,9,0)</f>
        <v>8</v>
      </c>
      <c r="K31" s="8">
        <f>VLOOKUP($B31,'[2]TK KHOILUONG'!$B:$AH,10,0)</f>
        <v>6.4</v>
      </c>
      <c r="L31" s="8">
        <f>VLOOKUP($B31,'[2]TK KHOILUONG'!$B:$AH,11,0)</f>
        <v>0</v>
      </c>
      <c r="M31" s="8">
        <f>VLOOKUP($B31,'[2]TK KHOILUONG'!$B:$AH,12,0)</f>
        <v>0</v>
      </c>
      <c r="N31" s="36">
        <f>VLOOKUP($B31,'[2]TK KHOILUONG'!$B:$AH,13,0)</f>
        <v>14.4</v>
      </c>
      <c r="O31" s="8">
        <f>VLOOKUP($B31,'[2]TK KHOILUONG'!$B:$AH,14,0)</f>
        <v>68</v>
      </c>
      <c r="P31" s="8">
        <f>VLOOKUP($B31,'[2]TK KHOILUONG'!$B:$AH,15,0)</f>
        <v>242</v>
      </c>
      <c r="Q31" s="8">
        <f>VLOOKUP($B31,'[2]TK KHOILUONG'!$B:$AH,16,0)</f>
        <v>153</v>
      </c>
      <c r="R31" s="36">
        <f>VLOOKUP($B31,'[2]TK KHOILUONG'!$B:$AH,17,0)</f>
        <v>7.85</v>
      </c>
      <c r="S31" s="8">
        <f>VLOOKUP($B31,'[2]TK KHOILUONG'!$B:$AH,18,0)</f>
        <v>38</v>
      </c>
      <c r="T31" s="8">
        <f>VLOOKUP($B31,'[2]TK KHOILUONG'!$B:$AH,19,0)</f>
        <v>87</v>
      </c>
      <c r="U31" s="8">
        <f>VLOOKUP($B31,'[2]TK KHOILUONG'!$B:$AH,20,0)</f>
        <v>38</v>
      </c>
      <c r="V31" s="36">
        <f>VLOOKUP($B31,'[2]TK KHOILUONG'!$B:$AH,21,0)</f>
        <v>8.6999999999999993</v>
      </c>
      <c r="W31" s="8">
        <f>VLOOKUP($B31,'[2]TK KHOILUONG'!$B:$AH,22,0)</f>
        <v>0</v>
      </c>
      <c r="X31" s="8">
        <f>VLOOKUP($B31,'[2]TK KHOILUONG'!$B:$AH,23,0)</f>
        <v>0</v>
      </c>
      <c r="Y31" s="36">
        <f>VLOOKUP($B31,'[2]TK KHOILUONG'!$B:$AH,24,0)</f>
        <v>0</v>
      </c>
      <c r="Z31" s="8">
        <f>VLOOKUP($B31,'[2]TK KHOILUONG'!$B:$AH,25,0)</f>
        <v>0</v>
      </c>
      <c r="AA31" s="8">
        <f>VLOOKUP($B31,'[2]TK KHOILUONG'!$B:$AH,26,0)</f>
        <v>0</v>
      </c>
      <c r="AB31" s="36">
        <f>VLOOKUP($B31,'[2]TK KHOILUONG'!$B:$AH,27,0)</f>
        <v>0</v>
      </c>
      <c r="AC31" s="8">
        <f>VLOOKUP($B31,'[2]TK KHOILUONG'!$B:$AH,28,0)</f>
        <v>0</v>
      </c>
      <c r="AD31" s="8">
        <f>VLOOKUP($B31,'[2]TK KHOILUONG'!$B:$AH,29,0)</f>
        <v>0</v>
      </c>
      <c r="AE31" s="36">
        <f>VLOOKUP($B31,'[2]TK KHOILUONG'!$B:$AH,30,0)</f>
        <v>0</v>
      </c>
      <c r="AF31" s="36">
        <f>VLOOKUP($B31,'[2]TK KHOILUONG'!$B:$AH,31,0)</f>
        <v>0</v>
      </c>
      <c r="AG31" s="36">
        <f>VLOOKUP($B31,'[2]TK KHOILUONG'!$B:$AH,32,0)</f>
        <v>0</v>
      </c>
      <c r="AH31" s="64">
        <f t="shared" si="0"/>
        <v>30.95</v>
      </c>
    </row>
    <row r="32" spans="1:34">
      <c r="A32" s="32">
        <f>IF(D32="","",SUBTOTAL(3,$D$4:$D32))</f>
        <v>25</v>
      </c>
      <c r="B32" s="26" t="s">
        <v>305</v>
      </c>
      <c r="C32" s="27" t="s">
        <v>35</v>
      </c>
      <c r="D32" s="19" t="s">
        <v>59</v>
      </c>
      <c r="E32" s="8">
        <f>VLOOKUP($B32,'[2]TK KHOILUONG'!$B:$AH,4,0)</f>
        <v>0</v>
      </c>
      <c r="F32" s="8">
        <f>VLOOKUP($B32,'[2]TK KHOILUONG'!$B:$AH,5,0)</f>
        <v>0</v>
      </c>
      <c r="G32" s="8">
        <f>VLOOKUP($B32,'[2]TK KHOILUONG'!$B:$AH,6,0)</f>
        <v>0</v>
      </c>
      <c r="H32" s="8">
        <f>VLOOKUP($B32,'[2]TK KHOILUONG'!$B:$AH,7,0)</f>
        <v>0</v>
      </c>
      <c r="I32" s="36">
        <f>VLOOKUP($B32,'[2]TK KHOILUONG'!$B:$AH,8,0)</f>
        <v>0</v>
      </c>
      <c r="J32" s="8">
        <f>VLOOKUP($B32,'[2]TK KHOILUONG'!$B:$AH,9,0)</f>
        <v>0</v>
      </c>
      <c r="K32" s="8">
        <f>VLOOKUP($B32,'[2]TK KHOILUONG'!$B:$AH,10,0)</f>
        <v>0</v>
      </c>
      <c r="L32" s="8">
        <f>VLOOKUP($B32,'[2]TK KHOILUONG'!$B:$AH,11,0)</f>
        <v>0</v>
      </c>
      <c r="M32" s="8">
        <f>VLOOKUP($B32,'[2]TK KHOILUONG'!$B:$AH,12,0)</f>
        <v>0</v>
      </c>
      <c r="N32" s="36">
        <f>VLOOKUP($B32,'[2]TK KHOILUONG'!$B:$AH,13,0)</f>
        <v>0</v>
      </c>
      <c r="O32" s="8">
        <f>VLOOKUP($B32,'[2]TK KHOILUONG'!$B:$AH,14,0)</f>
        <v>0</v>
      </c>
      <c r="P32" s="8">
        <f>VLOOKUP($B32,'[2]TK KHOILUONG'!$B:$AH,15,0)</f>
        <v>0</v>
      </c>
      <c r="Q32" s="8">
        <f>VLOOKUP($B32,'[2]TK KHOILUONG'!$B:$AH,16,0)</f>
        <v>0</v>
      </c>
      <c r="R32" s="36">
        <f>VLOOKUP($B32,'[2]TK KHOILUONG'!$B:$AH,17,0)</f>
        <v>0</v>
      </c>
      <c r="S32" s="8">
        <f>VLOOKUP($B32,'[2]TK KHOILUONG'!$B:$AH,18,0)</f>
        <v>0</v>
      </c>
      <c r="T32" s="8">
        <f>VLOOKUP($B32,'[2]TK KHOILUONG'!$B:$AH,19,0)</f>
        <v>0</v>
      </c>
      <c r="U32" s="8">
        <f>VLOOKUP($B32,'[2]TK KHOILUONG'!$B:$AH,20,0)</f>
        <v>0</v>
      </c>
      <c r="V32" s="36">
        <f>VLOOKUP($B32,'[2]TK KHOILUONG'!$B:$AH,21,0)</f>
        <v>0</v>
      </c>
      <c r="W32" s="8">
        <f>VLOOKUP($B32,'[2]TK KHOILUONG'!$B:$AH,22,0)</f>
        <v>0</v>
      </c>
      <c r="X32" s="8">
        <f>VLOOKUP($B32,'[2]TK KHOILUONG'!$B:$AH,23,0)</f>
        <v>0</v>
      </c>
      <c r="Y32" s="36">
        <f>VLOOKUP($B32,'[2]TK KHOILUONG'!$B:$AH,24,0)</f>
        <v>0</v>
      </c>
      <c r="Z32" s="8">
        <f>VLOOKUP($B32,'[2]TK KHOILUONG'!$B:$AH,25,0)</f>
        <v>0</v>
      </c>
      <c r="AA32" s="8">
        <f>VLOOKUP($B32,'[2]TK KHOILUONG'!$B:$AH,26,0)</f>
        <v>0</v>
      </c>
      <c r="AB32" s="36">
        <f>VLOOKUP($B32,'[2]TK KHOILUONG'!$B:$AH,27,0)</f>
        <v>0</v>
      </c>
      <c r="AC32" s="8">
        <f>VLOOKUP($B32,'[2]TK KHOILUONG'!$B:$AH,28,0)</f>
        <v>0</v>
      </c>
      <c r="AD32" s="8">
        <f>VLOOKUP($B32,'[2]TK KHOILUONG'!$B:$AH,29,0)</f>
        <v>0</v>
      </c>
      <c r="AE32" s="36">
        <f>VLOOKUP($B32,'[2]TK KHOILUONG'!$B:$AH,30,0)</f>
        <v>0</v>
      </c>
      <c r="AF32" s="36">
        <f>VLOOKUP($B32,'[2]TK KHOILUONG'!$B:$AH,31,0)</f>
        <v>1.2</v>
      </c>
      <c r="AG32" s="36">
        <f>VLOOKUP($B32,'[2]TK KHOILUONG'!$B:$AH,32,0)</f>
        <v>3.6</v>
      </c>
      <c r="AH32" s="64">
        <f t="shared" si="0"/>
        <v>4.8</v>
      </c>
    </row>
    <row r="33" spans="1:34">
      <c r="A33" s="32">
        <f>IF(D33="","",SUBTOTAL(3,$D$4:$D33))</f>
        <v>26</v>
      </c>
      <c r="B33" s="26" t="s">
        <v>310</v>
      </c>
      <c r="C33" s="27" t="s">
        <v>35</v>
      </c>
      <c r="D33" s="19" t="s">
        <v>60</v>
      </c>
      <c r="E33" s="8">
        <f>VLOOKUP($B33,'[2]TK KHOILUONG'!$B:$AH,4,0)</f>
        <v>0</v>
      </c>
      <c r="F33" s="8">
        <f>VLOOKUP($B33,'[2]TK KHOILUONG'!$B:$AH,5,0)</f>
        <v>0</v>
      </c>
      <c r="G33" s="8">
        <f>VLOOKUP($B33,'[2]TK KHOILUONG'!$B:$AH,6,0)</f>
        <v>0</v>
      </c>
      <c r="H33" s="8">
        <f>VLOOKUP($B33,'[2]TK KHOILUONG'!$B:$AH,7,0)</f>
        <v>0</v>
      </c>
      <c r="I33" s="36">
        <f>VLOOKUP($B33,'[2]TK KHOILUONG'!$B:$AH,8,0)</f>
        <v>0</v>
      </c>
      <c r="J33" s="8">
        <f>VLOOKUP($B33,'[2]TK KHOILUONG'!$B:$AH,9,0)</f>
        <v>1.2</v>
      </c>
      <c r="K33" s="8">
        <f>VLOOKUP($B33,'[2]TK KHOILUONG'!$B:$AH,10,0)</f>
        <v>2.8</v>
      </c>
      <c r="L33" s="8">
        <f>VLOOKUP($B33,'[2]TK KHOILUONG'!$B:$AH,11,0)</f>
        <v>0</v>
      </c>
      <c r="M33" s="8">
        <f>VLOOKUP($B33,'[2]TK KHOILUONG'!$B:$AH,12,0)</f>
        <v>0</v>
      </c>
      <c r="N33" s="36">
        <f>VLOOKUP($B33,'[2]TK KHOILUONG'!$B:$AH,13,0)</f>
        <v>4</v>
      </c>
      <c r="O33" s="8">
        <f>VLOOKUP($B33,'[2]TK KHOILUONG'!$B:$AH,14,0)</f>
        <v>0</v>
      </c>
      <c r="P33" s="8">
        <f>VLOOKUP($B33,'[2]TK KHOILUONG'!$B:$AH,15,0)</f>
        <v>0</v>
      </c>
      <c r="Q33" s="8">
        <f>VLOOKUP($B33,'[2]TK KHOILUONG'!$B:$AH,16,0)</f>
        <v>0</v>
      </c>
      <c r="R33" s="36">
        <f>VLOOKUP($B33,'[2]TK KHOILUONG'!$B:$AH,17,0)</f>
        <v>0</v>
      </c>
      <c r="S33" s="8">
        <f>VLOOKUP($B33,'[2]TK KHOILUONG'!$B:$AH,18,0)</f>
        <v>0</v>
      </c>
      <c r="T33" s="8">
        <f>VLOOKUP($B33,'[2]TK KHOILUONG'!$B:$AH,19,0)</f>
        <v>0</v>
      </c>
      <c r="U33" s="8">
        <f>VLOOKUP($B33,'[2]TK KHOILUONG'!$B:$AH,20,0)</f>
        <v>0</v>
      </c>
      <c r="V33" s="36">
        <f>VLOOKUP($B33,'[2]TK KHOILUONG'!$B:$AH,21,0)</f>
        <v>0</v>
      </c>
      <c r="W33" s="8">
        <f>VLOOKUP($B33,'[2]TK KHOILUONG'!$B:$AH,22,0)</f>
        <v>0</v>
      </c>
      <c r="X33" s="8">
        <f>VLOOKUP($B33,'[2]TK KHOILUONG'!$B:$AH,23,0)</f>
        <v>0</v>
      </c>
      <c r="Y33" s="36">
        <f>VLOOKUP($B33,'[2]TK KHOILUONG'!$B:$AH,24,0)</f>
        <v>0</v>
      </c>
      <c r="Z33" s="8">
        <f>VLOOKUP($B33,'[2]TK KHOILUONG'!$B:$AH,25,0)</f>
        <v>0</v>
      </c>
      <c r="AA33" s="8">
        <f>VLOOKUP($B33,'[2]TK KHOILUONG'!$B:$AH,26,0)</f>
        <v>0</v>
      </c>
      <c r="AB33" s="36">
        <f>VLOOKUP($B33,'[2]TK KHOILUONG'!$B:$AH,27,0)</f>
        <v>0</v>
      </c>
      <c r="AC33" s="8">
        <f>VLOOKUP($B33,'[2]TK KHOILUONG'!$B:$AH,28,0)</f>
        <v>0</v>
      </c>
      <c r="AD33" s="8">
        <f>VLOOKUP($B33,'[2]TK KHOILUONG'!$B:$AH,29,0)</f>
        <v>0</v>
      </c>
      <c r="AE33" s="36">
        <f>VLOOKUP($B33,'[2]TK KHOILUONG'!$B:$AH,30,0)</f>
        <v>0</v>
      </c>
      <c r="AF33" s="36">
        <f>VLOOKUP($B33,'[2]TK KHOILUONG'!$B:$AH,31,0)</f>
        <v>0</v>
      </c>
      <c r="AG33" s="36">
        <f>VLOOKUP($B33,'[2]TK KHOILUONG'!$B:$AH,32,0)</f>
        <v>0</v>
      </c>
      <c r="AH33" s="64">
        <f t="shared" si="0"/>
        <v>4</v>
      </c>
    </row>
    <row r="34" spans="1:34">
      <c r="A34" s="32">
        <f>IF(D34="","",SUBTOTAL(3,$D$4:$D34))</f>
        <v>27</v>
      </c>
      <c r="B34" s="28" t="s">
        <v>309</v>
      </c>
      <c r="C34" s="29" t="s">
        <v>35</v>
      </c>
      <c r="D34" s="30" t="s">
        <v>55</v>
      </c>
      <c r="E34" s="8">
        <f>VLOOKUP($B34,'[2]TK KHOILUONG'!$B:$AH,4,0)</f>
        <v>0</v>
      </c>
      <c r="F34" s="8">
        <f>VLOOKUP($B34,'[2]TK KHOILUONG'!$B:$AH,5,0)</f>
        <v>0</v>
      </c>
      <c r="G34" s="8">
        <f>VLOOKUP($B34,'[2]TK KHOILUONG'!$B:$AH,6,0)</f>
        <v>0</v>
      </c>
      <c r="H34" s="8">
        <f>VLOOKUP($B34,'[2]TK KHOILUONG'!$B:$AH,7,0)</f>
        <v>0</v>
      </c>
      <c r="I34" s="36">
        <f>VLOOKUP($B34,'[2]TK KHOILUONG'!$B:$AH,8,0)</f>
        <v>0</v>
      </c>
      <c r="J34" s="8">
        <f>VLOOKUP($B34,'[2]TK KHOILUONG'!$B:$AH,9,0)</f>
        <v>0</v>
      </c>
      <c r="K34" s="8">
        <f>VLOOKUP($B34,'[2]TK KHOILUONG'!$B:$AH,10,0)</f>
        <v>0</v>
      </c>
      <c r="L34" s="8">
        <f>VLOOKUP($B34,'[2]TK KHOILUONG'!$B:$AH,11,0)</f>
        <v>0</v>
      </c>
      <c r="M34" s="8">
        <f>VLOOKUP($B34,'[2]TK KHOILUONG'!$B:$AH,12,0)</f>
        <v>0</v>
      </c>
      <c r="N34" s="36">
        <f>VLOOKUP($B34,'[2]TK KHOILUONG'!$B:$AH,13,0)</f>
        <v>0</v>
      </c>
      <c r="O34" s="8">
        <f>VLOOKUP($B34,'[2]TK KHOILUONG'!$B:$AH,14,0)</f>
        <v>0</v>
      </c>
      <c r="P34" s="8">
        <f>VLOOKUP($B34,'[2]TK KHOILUONG'!$B:$AH,15,0)</f>
        <v>0</v>
      </c>
      <c r="Q34" s="8">
        <f>VLOOKUP($B34,'[2]TK KHOILUONG'!$B:$AH,16,0)</f>
        <v>0</v>
      </c>
      <c r="R34" s="36">
        <f>VLOOKUP($B34,'[2]TK KHOILUONG'!$B:$AH,17,0)</f>
        <v>0</v>
      </c>
      <c r="S34" s="8">
        <f>VLOOKUP($B34,'[2]TK KHOILUONG'!$B:$AH,18,0)</f>
        <v>0</v>
      </c>
      <c r="T34" s="8">
        <f>VLOOKUP($B34,'[2]TK KHOILUONG'!$B:$AH,19,0)</f>
        <v>0</v>
      </c>
      <c r="U34" s="8">
        <f>VLOOKUP($B34,'[2]TK KHOILUONG'!$B:$AH,20,0)</f>
        <v>0</v>
      </c>
      <c r="V34" s="36">
        <f>VLOOKUP($B34,'[2]TK KHOILUONG'!$B:$AH,21,0)</f>
        <v>0</v>
      </c>
      <c r="W34" s="8">
        <f>VLOOKUP($B34,'[2]TK KHOILUONG'!$B:$AH,22,0)</f>
        <v>0</v>
      </c>
      <c r="X34" s="8">
        <f>VLOOKUP($B34,'[2]TK KHOILUONG'!$B:$AH,23,0)</f>
        <v>0</v>
      </c>
      <c r="Y34" s="36">
        <f>VLOOKUP($B34,'[2]TK KHOILUONG'!$B:$AH,24,0)</f>
        <v>0</v>
      </c>
      <c r="Z34" s="8">
        <f>VLOOKUP($B34,'[2]TK KHOILUONG'!$B:$AH,25,0)</f>
        <v>0</v>
      </c>
      <c r="AA34" s="8">
        <f>VLOOKUP($B34,'[2]TK KHOILUONG'!$B:$AH,26,0)</f>
        <v>0</v>
      </c>
      <c r="AB34" s="36">
        <f>VLOOKUP($B34,'[2]TK KHOILUONG'!$B:$AH,27,0)</f>
        <v>0</v>
      </c>
      <c r="AC34" s="8">
        <f>VLOOKUP($B34,'[2]TK KHOILUONG'!$B:$AH,28,0)</f>
        <v>0</v>
      </c>
      <c r="AD34" s="8">
        <f>VLOOKUP($B34,'[2]TK KHOILUONG'!$B:$AH,29,0)</f>
        <v>0</v>
      </c>
      <c r="AE34" s="36">
        <f>VLOOKUP($B34,'[2]TK KHOILUONG'!$B:$AH,30,0)</f>
        <v>0</v>
      </c>
      <c r="AF34" s="36">
        <f>VLOOKUP($B34,'[2]TK KHOILUONG'!$B:$AH,31,0)</f>
        <v>0</v>
      </c>
      <c r="AG34" s="36">
        <f>VLOOKUP($B34,'[2]TK KHOILUONG'!$B:$AH,32,0)</f>
        <v>0</v>
      </c>
      <c r="AH34" s="64">
        <f t="shared" si="0"/>
        <v>0</v>
      </c>
    </row>
    <row r="35" spans="1:34">
      <c r="A35" s="32">
        <f>IF(D35="","",SUBTOTAL(3,$D$4:$D35))</f>
        <v>28</v>
      </c>
      <c r="B35" s="26" t="s">
        <v>315</v>
      </c>
      <c r="C35" s="27" t="s">
        <v>35</v>
      </c>
      <c r="D35" s="19" t="s">
        <v>44</v>
      </c>
      <c r="E35" s="8">
        <f>VLOOKUP($B35,'[2]TK KHOILUONG'!$B:$AH,4,0)</f>
        <v>2</v>
      </c>
      <c r="F35" s="8">
        <f>VLOOKUP($B35,'[2]TK KHOILUONG'!$B:$AH,5,0)</f>
        <v>0</v>
      </c>
      <c r="G35" s="8">
        <f>VLOOKUP($B35,'[2]TK KHOILUONG'!$B:$AH,6,0)</f>
        <v>0</v>
      </c>
      <c r="H35" s="8">
        <f>VLOOKUP($B35,'[2]TK KHOILUONG'!$B:$AH,7,0)</f>
        <v>0</v>
      </c>
      <c r="I35" s="36">
        <f>VLOOKUP($B35,'[2]TK KHOILUONG'!$B:$AH,8,0)</f>
        <v>2</v>
      </c>
      <c r="J35" s="8">
        <f>VLOOKUP($B35,'[2]TK KHOILUONG'!$B:$AH,9,0)</f>
        <v>2.4</v>
      </c>
      <c r="K35" s="8">
        <f>VLOOKUP($B35,'[2]TK KHOILUONG'!$B:$AH,10,0)</f>
        <v>0</v>
      </c>
      <c r="L35" s="8">
        <f>VLOOKUP($B35,'[2]TK KHOILUONG'!$B:$AH,11,0)</f>
        <v>0</v>
      </c>
      <c r="M35" s="8">
        <f>VLOOKUP($B35,'[2]TK KHOILUONG'!$B:$AH,12,0)</f>
        <v>0</v>
      </c>
      <c r="N35" s="36">
        <f>VLOOKUP($B35,'[2]TK KHOILUONG'!$B:$AH,13,0)</f>
        <v>2.4</v>
      </c>
      <c r="O35" s="8">
        <f>VLOOKUP($B35,'[2]TK KHOILUONG'!$B:$AH,14,0)</f>
        <v>68</v>
      </c>
      <c r="P35" s="8">
        <f>VLOOKUP($B35,'[2]TK KHOILUONG'!$B:$AH,15,0)</f>
        <v>247</v>
      </c>
      <c r="Q35" s="8">
        <f>VLOOKUP($B35,'[2]TK KHOILUONG'!$B:$AH,16,0)</f>
        <v>46</v>
      </c>
      <c r="R35" s="36">
        <f>VLOOKUP($B35,'[2]TK KHOILUONG'!$B:$AH,17,0)</f>
        <v>13.45</v>
      </c>
      <c r="S35" s="8">
        <f>VLOOKUP($B35,'[2]TK KHOILUONG'!$B:$AH,18,0)</f>
        <v>0</v>
      </c>
      <c r="T35" s="8">
        <f>VLOOKUP($B35,'[2]TK KHOILUONG'!$B:$AH,19,0)</f>
        <v>0</v>
      </c>
      <c r="U35" s="8">
        <f>VLOOKUP($B35,'[2]TK KHOILUONG'!$B:$AH,20,0)</f>
        <v>0</v>
      </c>
      <c r="V35" s="36">
        <f>VLOOKUP($B35,'[2]TK KHOILUONG'!$B:$AH,21,0)</f>
        <v>0</v>
      </c>
      <c r="W35" s="8">
        <f>VLOOKUP($B35,'[2]TK KHOILUONG'!$B:$AH,22,0)</f>
        <v>0</v>
      </c>
      <c r="X35" s="8">
        <f>VLOOKUP($B35,'[2]TK KHOILUONG'!$B:$AH,23,0)</f>
        <v>0</v>
      </c>
      <c r="Y35" s="36">
        <f>VLOOKUP($B35,'[2]TK KHOILUONG'!$B:$AH,24,0)</f>
        <v>0</v>
      </c>
      <c r="Z35" s="8">
        <f>VLOOKUP($B35,'[2]TK KHOILUONG'!$B:$AH,25,0)</f>
        <v>0</v>
      </c>
      <c r="AA35" s="8">
        <f>VLOOKUP($B35,'[2]TK KHOILUONG'!$B:$AH,26,0)</f>
        <v>0</v>
      </c>
      <c r="AB35" s="36">
        <f>VLOOKUP($B35,'[2]TK KHOILUONG'!$B:$AH,27,0)</f>
        <v>0</v>
      </c>
      <c r="AC35" s="8">
        <f>VLOOKUP($B35,'[2]TK KHOILUONG'!$B:$AH,28,0)</f>
        <v>0</v>
      </c>
      <c r="AD35" s="8">
        <f>VLOOKUP($B35,'[2]TK KHOILUONG'!$B:$AH,29,0)</f>
        <v>0</v>
      </c>
      <c r="AE35" s="36">
        <f>VLOOKUP($B35,'[2]TK KHOILUONG'!$B:$AH,30,0)</f>
        <v>0</v>
      </c>
      <c r="AF35" s="36">
        <f>VLOOKUP($B35,'[2]TK KHOILUONG'!$B:$AH,31,0)</f>
        <v>0</v>
      </c>
      <c r="AG35" s="36">
        <f>VLOOKUP($B35,'[2]TK KHOILUONG'!$B:$AH,32,0)</f>
        <v>0</v>
      </c>
      <c r="AH35" s="64">
        <f t="shared" si="0"/>
        <v>17.850000000000001</v>
      </c>
    </row>
    <row r="36" spans="1:34">
      <c r="A36" s="32">
        <f>IF(D36="","",SUBTOTAL(3,$D$4:$D36))</f>
        <v>29</v>
      </c>
      <c r="B36" s="26" t="s">
        <v>306</v>
      </c>
      <c r="C36" s="27" t="s">
        <v>35</v>
      </c>
      <c r="D36" s="19" t="s">
        <v>56</v>
      </c>
      <c r="E36" s="8">
        <f>VLOOKUP($B36,'[2]TK KHOILUONG'!$B:$AH,4,0)</f>
        <v>6</v>
      </c>
      <c r="F36" s="8">
        <f>VLOOKUP($B36,'[2]TK KHOILUONG'!$B:$AH,5,0)</f>
        <v>0</v>
      </c>
      <c r="G36" s="8">
        <f>VLOOKUP($B36,'[2]TK KHOILUONG'!$B:$AH,6,0)</f>
        <v>0</v>
      </c>
      <c r="H36" s="8">
        <f>VLOOKUP($B36,'[2]TK KHOILUONG'!$B:$AH,7,0)</f>
        <v>0</v>
      </c>
      <c r="I36" s="36">
        <f>VLOOKUP($B36,'[2]TK KHOILUONG'!$B:$AH,8,0)</f>
        <v>6</v>
      </c>
      <c r="J36" s="8">
        <f>VLOOKUP($B36,'[2]TK KHOILUONG'!$B:$AH,9,0)</f>
        <v>4.8</v>
      </c>
      <c r="K36" s="8">
        <f>VLOOKUP($B36,'[2]TK KHOILUONG'!$B:$AH,10,0)</f>
        <v>1.2</v>
      </c>
      <c r="L36" s="8">
        <f>VLOOKUP($B36,'[2]TK KHOILUONG'!$B:$AH,11,0)</f>
        <v>0</v>
      </c>
      <c r="M36" s="8">
        <f>VLOOKUP($B36,'[2]TK KHOILUONG'!$B:$AH,12,0)</f>
        <v>0</v>
      </c>
      <c r="N36" s="36">
        <f>VLOOKUP($B36,'[2]TK KHOILUONG'!$B:$AH,13,0)</f>
        <v>6</v>
      </c>
      <c r="O36" s="8">
        <f>VLOOKUP($B36,'[2]TK KHOILUONG'!$B:$AH,14,0)</f>
        <v>100</v>
      </c>
      <c r="P36" s="8">
        <f>VLOOKUP($B36,'[2]TK KHOILUONG'!$B:$AH,15,0)</f>
        <v>27</v>
      </c>
      <c r="Q36" s="8">
        <f>VLOOKUP($B36,'[2]TK KHOILUONG'!$B:$AH,16,0)</f>
        <v>100</v>
      </c>
      <c r="R36" s="36">
        <f>VLOOKUP($B36,'[2]TK KHOILUONG'!$B:$AH,17,0)</f>
        <v>1.35</v>
      </c>
      <c r="S36" s="8">
        <f>VLOOKUP($B36,'[2]TK KHOILUONG'!$B:$AH,18,0)</f>
        <v>0</v>
      </c>
      <c r="T36" s="8">
        <f>VLOOKUP($B36,'[2]TK KHOILUONG'!$B:$AH,19,0)</f>
        <v>0</v>
      </c>
      <c r="U36" s="8">
        <f>VLOOKUP($B36,'[2]TK KHOILUONG'!$B:$AH,20,0)</f>
        <v>0</v>
      </c>
      <c r="V36" s="36">
        <f>VLOOKUP($B36,'[2]TK KHOILUONG'!$B:$AH,21,0)</f>
        <v>0</v>
      </c>
      <c r="W36" s="8">
        <f>VLOOKUP($B36,'[2]TK KHOILUONG'!$B:$AH,22,0)</f>
        <v>0</v>
      </c>
      <c r="X36" s="8">
        <f>VLOOKUP($B36,'[2]TK KHOILUONG'!$B:$AH,23,0)</f>
        <v>0</v>
      </c>
      <c r="Y36" s="36">
        <f>VLOOKUP($B36,'[2]TK KHOILUONG'!$B:$AH,24,0)</f>
        <v>0</v>
      </c>
      <c r="Z36" s="8">
        <f>VLOOKUP($B36,'[2]TK KHOILUONG'!$B:$AH,25,0)</f>
        <v>0</v>
      </c>
      <c r="AA36" s="8">
        <f>VLOOKUP($B36,'[2]TK KHOILUONG'!$B:$AH,26,0)</f>
        <v>0</v>
      </c>
      <c r="AB36" s="36">
        <f>VLOOKUP($B36,'[2]TK KHOILUONG'!$B:$AH,27,0)</f>
        <v>0</v>
      </c>
      <c r="AC36" s="8">
        <f>VLOOKUP($B36,'[2]TK KHOILUONG'!$B:$AH,28,0)</f>
        <v>0</v>
      </c>
      <c r="AD36" s="8">
        <f>VLOOKUP($B36,'[2]TK KHOILUONG'!$B:$AH,29,0)</f>
        <v>0</v>
      </c>
      <c r="AE36" s="36">
        <f>VLOOKUP($B36,'[2]TK KHOILUONG'!$B:$AH,30,0)</f>
        <v>0</v>
      </c>
      <c r="AF36" s="36">
        <f>VLOOKUP($B36,'[2]TK KHOILUONG'!$B:$AH,31,0)</f>
        <v>0</v>
      </c>
      <c r="AG36" s="36">
        <f>VLOOKUP($B36,'[2]TK KHOILUONG'!$B:$AH,32,0)</f>
        <v>0</v>
      </c>
      <c r="AH36" s="64">
        <f t="shared" si="0"/>
        <v>13.35</v>
      </c>
    </row>
    <row r="37" spans="1:34" hidden="1">
      <c r="A37" s="32">
        <f>IF(D37="","",SUBTOTAL(3,$D$4:$D37))</f>
        <v>29</v>
      </c>
      <c r="B37" s="26" t="s">
        <v>317</v>
      </c>
      <c r="C37" s="27" t="s">
        <v>63</v>
      </c>
      <c r="D37" s="19" t="s">
        <v>86</v>
      </c>
      <c r="E37" s="8">
        <f>VLOOKUP($B37,'[2]TK KHOILUONG'!$B:$AH,4,0)</f>
        <v>2</v>
      </c>
      <c r="F37" s="8">
        <f>VLOOKUP($B37,'[2]TK KHOILUONG'!$B:$AH,5,0)</f>
        <v>0</v>
      </c>
      <c r="G37" s="8">
        <f>VLOOKUP($B37,'[2]TK KHOILUONG'!$B:$AH,6,0)</f>
        <v>0</v>
      </c>
      <c r="H37" s="8">
        <f>VLOOKUP($B37,'[2]TK KHOILUONG'!$B:$AH,7,0)</f>
        <v>0</v>
      </c>
      <c r="I37" s="36">
        <f>VLOOKUP($B37,'[2]TK KHOILUONG'!$B:$AH,8,0)</f>
        <v>2</v>
      </c>
      <c r="J37" s="8">
        <f>VLOOKUP($B37,'[2]TK KHOILUONG'!$B:$AH,9,0)</f>
        <v>9.6</v>
      </c>
      <c r="K37" s="8">
        <f>VLOOKUP($B37,'[2]TK KHOILUONG'!$B:$AH,10,0)</f>
        <v>2.4</v>
      </c>
      <c r="L37" s="8">
        <f>VLOOKUP($B37,'[2]TK KHOILUONG'!$B:$AH,11,0)</f>
        <v>0</v>
      </c>
      <c r="M37" s="8">
        <f>VLOOKUP($B37,'[2]TK KHOILUONG'!$B:$AH,12,0)</f>
        <v>0</v>
      </c>
      <c r="N37" s="36">
        <f>VLOOKUP($B37,'[2]TK KHOILUONG'!$B:$AH,13,0)</f>
        <v>12</v>
      </c>
      <c r="O37" s="8">
        <f>VLOOKUP($B37,'[2]TK KHOILUONG'!$B:$AH,14,0)</f>
        <v>127</v>
      </c>
      <c r="P37" s="8">
        <f>VLOOKUP($B37,'[2]TK KHOILUONG'!$B:$AH,15,0)</f>
        <v>146</v>
      </c>
      <c r="Q37" s="8">
        <f>VLOOKUP($B37,'[2]TK KHOILUONG'!$B:$AH,16,0)</f>
        <v>136</v>
      </c>
      <c r="R37" s="36">
        <f>VLOOKUP($B37,'[2]TK KHOILUONG'!$B:$AH,17,0)</f>
        <v>6.85</v>
      </c>
      <c r="S37" s="8">
        <f>VLOOKUP($B37,'[2]TK KHOILUONG'!$B:$AH,18,0)</f>
        <v>0</v>
      </c>
      <c r="T37" s="8">
        <f>VLOOKUP($B37,'[2]TK KHOILUONG'!$B:$AH,19,0)</f>
        <v>0</v>
      </c>
      <c r="U37" s="8">
        <f>VLOOKUP($B37,'[2]TK KHOILUONG'!$B:$AH,20,0)</f>
        <v>0</v>
      </c>
      <c r="V37" s="36">
        <f>VLOOKUP($B37,'[2]TK KHOILUONG'!$B:$AH,21,0)</f>
        <v>0</v>
      </c>
      <c r="W37" s="8">
        <f>VLOOKUP($B37,'[2]TK KHOILUONG'!$B:$AH,22,0)</f>
        <v>0</v>
      </c>
      <c r="X37" s="8">
        <f>VLOOKUP($B37,'[2]TK KHOILUONG'!$B:$AH,23,0)</f>
        <v>0</v>
      </c>
      <c r="Y37" s="36">
        <f>VLOOKUP($B37,'[2]TK KHOILUONG'!$B:$AH,24,0)</f>
        <v>0</v>
      </c>
      <c r="Z37" s="8">
        <f>VLOOKUP($B37,'[2]TK KHOILUONG'!$B:$AH,25,0)</f>
        <v>0</v>
      </c>
      <c r="AA37" s="8">
        <f>VLOOKUP($B37,'[2]TK KHOILUONG'!$B:$AH,26,0)</f>
        <v>0</v>
      </c>
      <c r="AB37" s="36">
        <f>VLOOKUP($B37,'[2]TK KHOILUONG'!$B:$AH,27,0)</f>
        <v>0</v>
      </c>
      <c r="AC37" s="8">
        <f>VLOOKUP($B37,'[2]TK KHOILUONG'!$B:$AH,28,0)</f>
        <v>0</v>
      </c>
      <c r="AD37" s="8">
        <f>VLOOKUP($B37,'[2]TK KHOILUONG'!$B:$AH,29,0)</f>
        <v>0</v>
      </c>
      <c r="AE37" s="36">
        <f>VLOOKUP($B37,'[2]TK KHOILUONG'!$B:$AH,30,0)</f>
        <v>0</v>
      </c>
      <c r="AF37" s="36">
        <f>VLOOKUP($B37,'[2]TK KHOILUONG'!$B:$AH,31,0)</f>
        <v>0</v>
      </c>
      <c r="AG37" s="36">
        <f>VLOOKUP($B37,'[2]TK KHOILUONG'!$B:$AH,32,0)</f>
        <v>1.2</v>
      </c>
      <c r="AH37" s="64">
        <f t="shared" si="0"/>
        <v>22.05</v>
      </c>
    </row>
    <row r="38" spans="1:34" hidden="1">
      <c r="A38" s="32">
        <f>IF(D38="","",SUBTOTAL(3,$D$4:$D38))</f>
        <v>29</v>
      </c>
      <c r="B38" s="26" t="s">
        <v>349</v>
      </c>
      <c r="C38" s="27" t="s">
        <v>63</v>
      </c>
      <c r="D38" s="19" t="s">
        <v>95</v>
      </c>
      <c r="E38" s="8">
        <f>VLOOKUP($B38,'[2]TK KHOILUONG'!$B:$AH,4,0)</f>
        <v>2</v>
      </c>
      <c r="F38" s="8">
        <f>VLOOKUP($B38,'[2]TK KHOILUONG'!$B:$AH,5,0)</f>
        <v>0</v>
      </c>
      <c r="G38" s="8">
        <f>VLOOKUP($B38,'[2]TK KHOILUONG'!$B:$AH,6,0)</f>
        <v>0</v>
      </c>
      <c r="H38" s="8">
        <f>VLOOKUP($B38,'[2]TK KHOILUONG'!$B:$AH,7,0)</f>
        <v>0</v>
      </c>
      <c r="I38" s="36">
        <f>VLOOKUP($B38,'[2]TK KHOILUONG'!$B:$AH,8,0)</f>
        <v>2</v>
      </c>
      <c r="J38" s="8">
        <f>VLOOKUP($B38,'[2]TK KHOILUONG'!$B:$AH,9,0)</f>
        <v>1.2</v>
      </c>
      <c r="K38" s="8">
        <f>VLOOKUP($B38,'[2]TK KHOILUONG'!$B:$AH,10,0)</f>
        <v>0</v>
      </c>
      <c r="L38" s="8">
        <f>VLOOKUP($B38,'[2]TK KHOILUONG'!$B:$AH,11,0)</f>
        <v>0</v>
      </c>
      <c r="M38" s="8">
        <f>VLOOKUP($B38,'[2]TK KHOILUONG'!$B:$AH,12,0)</f>
        <v>0</v>
      </c>
      <c r="N38" s="36">
        <f>VLOOKUP($B38,'[2]TK KHOILUONG'!$B:$AH,13,0)</f>
        <v>1.2</v>
      </c>
      <c r="O38" s="8">
        <f>VLOOKUP($B38,'[2]TK KHOILUONG'!$B:$AH,14,0)</f>
        <v>16</v>
      </c>
      <c r="P38" s="8">
        <f>VLOOKUP($B38,'[2]TK KHOILUONG'!$B:$AH,15,0)</f>
        <v>0</v>
      </c>
      <c r="Q38" s="8">
        <f>VLOOKUP($B38,'[2]TK KHOILUONG'!$B:$AH,16,0)</f>
        <v>16</v>
      </c>
      <c r="R38" s="36">
        <f>VLOOKUP($B38,'[2]TK KHOILUONG'!$B:$AH,17,0)</f>
        <v>0</v>
      </c>
      <c r="S38" s="8">
        <f>VLOOKUP($B38,'[2]TK KHOILUONG'!$B:$AH,18,0)</f>
        <v>163</v>
      </c>
      <c r="T38" s="8">
        <f>VLOOKUP($B38,'[2]TK KHOILUONG'!$B:$AH,19,0)</f>
        <v>0</v>
      </c>
      <c r="U38" s="8">
        <f>VLOOKUP($B38,'[2]TK KHOILUONG'!$B:$AH,20,0)</f>
        <v>163</v>
      </c>
      <c r="V38" s="36">
        <f>VLOOKUP($B38,'[2]TK KHOILUONG'!$B:$AH,21,0)</f>
        <v>0</v>
      </c>
      <c r="W38" s="8">
        <f>VLOOKUP($B38,'[2]TK KHOILUONG'!$B:$AH,22,0)</f>
        <v>0</v>
      </c>
      <c r="X38" s="8">
        <f>VLOOKUP($B38,'[2]TK KHOILUONG'!$B:$AH,23,0)</f>
        <v>0</v>
      </c>
      <c r="Y38" s="36">
        <f>VLOOKUP($B38,'[2]TK KHOILUONG'!$B:$AH,24,0)</f>
        <v>0</v>
      </c>
      <c r="Z38" s="8">
        <f>VLOOKUP($B38,'[2]TK KHOILUONG'!$B:$AH,25,0)</f>
        <v>0</v>
      </c>
      <c r="AA38" s="8">
        <f>VLOOKUP($B38,'[2]TK KHOILUONG'!$B:$AH,26,0)</f>
        <v>0</v>
      </c>
      <c r="AB38" s="36">
        <f>VLOOKUP($B38,'[2]TK KHOILUONG'!$B:$AH,27,0)</f>
        <v>0</v>
      </c>
      <c r="AC38" s="8">
        <f>VLOOKUP($B38,'[2]TK KHOILUONG'!$B:$AH,28,0)</f>
        <v>0</v>
      </c>
      <c r="AD38" s="8">
        <f>VLOOKUP($B38,'[2]TK KHOILUONG'!$B:$AH,29,0)</f>
        <v>0</v>
      </c>
      <c r="AE38" s="36">
        <f>VLOOKUP($B38,'[2]TK KHOILUONG'!$B:$AH,30,0)</f>
        <v>0</v>
      </c>
      <c r="AF38" s="36">
        <f>VLOOKUP($B38,'[2]TK KHOILUONG'!$B:$AH,31,0)</f>
        <v>0</v>
      </c>
      <c r="AG38" s="36">
        <f>VLOOKUP($B38,'[2]TK KHOILUONG'!$B:$AH,32,0)</f>
        <v>0</v>
      </c>
      <c r="AH38" s="64">
        <f t="shared" si="0"/>
        <v>3.2</v>
      </c>
    </row>
    <row r="39" spans="1:34" hidden="1">
      <c r="A39" s="32">
        <f>IF(D39="","",SUBTOTAL(3,$D$4:$D39))</f>
        <v>29</v>
      </c>
      <c r="B39" s="26" t="s">
        <v>346</v>
      </c>
      <c r="C39" s="27" t="s">
        <v>63</v>
      </c>
      <c r="D39" s="19" t="s">
        <v>87</v>
      </c>
      <c r="E39" s="8">
        <f>VLOOKUP($B39,'[2]TK KHOILUONG'!$B:$AH,4,0)</f>
        <v>0</v>
      </c>
      <c r="F39" s="8">
        <f>VLOOKUP($B39,'[2]TK KHOILUONG'!$B:$AH,5,0)</f>
        <v>0</v>
      </c>
      <c r="G39" s="8">
        <f>VLOOKUP($B39,'[2]TK KHOILUONG'!$B:$AH,6,0)</f>
        <v>0</v>
      </c>
      <c r="H39" s="8">
        <f>VLOOKUP($B39,'[2]TK KHOILUONG'!$B:$AH,7,0)</f>
        <v>0</v>
      </c>
      <c r="I39" s="36">
        <f>VLOOKUP($B39,'[2]TK KHOILUONG'!$B:$AH,8,0)</f>
        <v>0</v>
      </c>
      <c r="J39" s="8">
        <f>VLOOKUP($B39,'[2]TK KHOILUONG'!$B:$AH,9,0)</f>
        <v>7.6</v>
      </c>
      <c r="K39" s="8">
        <f>VLOOKUP($B39,'[2]TK KHOILUONG'!$B:$AH,10,0)</f>
        <v>0</v>
      </c>
      <c r="L39" s="8">
        <f>VLOOKUP($B39,'[2]TK KHOILUONG'!$B:$AH,11,0)</f>
        <v>0</v>
      </c>
      <c r="M39" s="8">
        <f>VLOOKUP($B39,'[2]TK KHOILUONG'!$B:$AH,12,0)</f>
        <v>0</v>
      </c>
      <c r="N39" s="36">
        <f>VLOOKUP($B39,'[2]TK KHOILUONG'!$B:$AH,13,0)</f>
        <v>7.6</v>
      </c>
      <c r="O39" s="8">
        <f>VLOOKUP($B39,'[2]TK KHOILUONG'!$B:$AH,14,0)</f>
        <v>35</v>
      </c>
      <c r="P39" s="8">
        <f>VLOOKUP($B39,'[2]TK KHOILUONG'!$B:$AH,15,0)</f>
        <v>61</v>
      </c>
      <c r="Q39" s="8">
        <f>VLOOKUP($B39,'[2]TK KHOILUONG'!$B:$AH,16,0)</f>
        <v>37</v>
      </c>
      <c r="R39" s="36">
        <f>VLOOKUP($B39,'[2]TK KHOILUONG'!$B:$AH,17,0)</f>
        <v>2.95</v>
      </c>
      <c r="S39" s="8">
        <f>VLOOKUP($B39,'[2]TK KHOILUONG'!$B:$AH,18,0)</f>
        <v>0</v>
      </c>
      <c r="T39" s="8">
        <f>VLOOKUP($B39,'[2]TK KHOILUONG'!$B:$AH,19,0)</f>
        <v>0</v>
      </c>
      <c r="U39" s="8">
        <f>VLOOKUP($B39,'[2]TK KHOILUONG'!$B:$AH,20,0)</f>
        <v>0</v>
      </c>
      <c r="V39" s="36">
        <f>VLOOKUP($B39,'[2]TK KHOILUONG'!$B:$AH,21,0)</f>
        <v>0</v>
      </c>
      <c r="W39" s="8">
        <f>VLOOKUP($B39,'[2]TK KHOILUONG'!$B:$AH,22,0)</f>
        <v>0</v>
      </c>
      <c r="X39" s="8">
        <f>VLOOKUP($B39,'[2]TK KHOILUONG'!$B:$AH,23,0)</f>
        <v>0</v>
      </c>
      <c r="Y39" s="36">
        <f>VLOOKUP($B39,'[2]TK KHOILUONG'!$B:$AH,24,0)</f>
        <v>0</v>
      </c>
      <c r="Z39" s="8">
        <f>VLOOKUP($B39,'[2]TK KHOILUONG'!$B:$AH,25,0)</f>
        <v>0</v>
      </c>
      <c r="AA39" s="8">
        <f>VLOOKUP($B39,'[2]TK KHOILUONG'!$B:$AH,26,0)</f>
        <v>0</v>
      </c>
      <c r="AB39" s="36">
        <f>VLOOKUP($B39,'[2]TK KHOILUONG'!$B:$AH,27,0)</f>
        <v>0</v>
      </c>
      <c r="AC39" s="8">
        <f>VLOOKUP($B39,'[2]TK KHOILUONG'!$B:$AH,28,0)</f>
        <v>0</v>
      </c>
      <c r="AD39" s="8">
        <f>VLOOKUP($B39,'[2]TK KHOILUONG'!$B:$AH,29,0)</f>
        <v>0</v>
      </c>
      <c r="AE39" s="36">
        <f>VLOOKUP($B39,'[2]TK KHOILUONG'!$B:$AH,30,0)</f>
        <v>0</v>
      </c>
      <c r="AF39" s="36">
        <f>VLOOKUP($B39,'[2]TK KHOILUONG'!$B:$AH,31,0)</f>
        <v>1.2</v>
      </c>
      <c r="AG39" s="36">
        <f>VLOOKUP($B39,'[2]TK KHOILUONG'!$B:$AH,32,0)</f>
        <v>0</v>
      </c>
      <c r="AH39" s="64">
        <f t="shared" si="0"/>
        <v>11.75</v>
      </c>
    </row>
    <row r="40" spans="1:34" hidden="1">
      <c r="A40" s="32">
        <f>IF(D40="","",SUBTOTAL(3,$D$4:$D40))</f>
        <v>29</v>
      </c>
      <c r="B40" s="26" t="s">
        <v>318</v>
      </c>
      <c r="C40" s="27" t="s">
        <v>63</v>
      </c>
      <c r="D40" s="19" t="s">
        <v>65</v>
      </c>
      <c r="E40" s="8">
        <f>VLOOKUP($B40,'[2]TK KHOILUONG'!$B:$AH,4,0)</f>
        <v>2</v>
      </c>
      <c r="F40" s="8">
        <f>VLOOKUP($B40,'[2]TK KHOILUONG'!$B:$AH,5,0)</f>
        <v>0</v>
      </c>
      <c r="G40" s="8">
        <f>VLOOKUP($B40,'[2]TK KHOILUONG'!$B:$AH,6,0)</f>
        <v>0</v>
      </c>
      <c r="H40" s="8">
        <f>VLOOKUP($B40,'[2]TK KHOILUONG'!$B:$AH,7,0)</f>
        <v>0</v>
      </c>
      <c r="I40" s="36">
        <f>VLOOKUP($B40,'[2]TK KHOILUONG'!$B:$AH,8,0)</f>
        <v>2</v>
      </c>
      <c r="J40" s="8">
        <f>VLOOKUP($B40,'[2]TK KHOILUONG'!$B:$AH,9,0)</f>
        <v>11.999999999999998</v>
      </c>
      <c r="K40" s="8">
        <f>VLOOKUP($B40,'[2]TK KHOILUONG'!$B:$AH,10,0)</f>
        <v>0</v>
      </c>
      <c r="L40" s="8">
        <f>VLOOKUP($B40,'[2]TK KHOILUONG'!$B:$AH,11,0)</f>
        <v>0</v>
      </c>
      <c r="M40" s="8">
        <f>VLOOKUP($B40,'[2]TK KHOILUONG'!$B:$AH,12,0)</f>
        <v>0</v>
      </c>
      <c r="N40" s="36">
        <f>VLOOKUP($B40,'[2]TK KHOILUONG'!$B:$AH,13,0)</f>
        <v>11.999999999999998</v>
      </c>
      <c r="O40" s="8">
        <f>VLOOKUP($B40,'[2]TK KHOILUONG'!$B:$AH,14,0)</f>
        <v>40</v>
      </c>
      <c r="P40" s="8">
        <f>VLOOKUP($B40,'[2]TK KHOILUONG'!$B:$AH,15,0)</f>
        <v>43</v>
      </c>
      <c r="Q40" s="8">
        <f>VLOOKUP($B40,'[2]TK KHOILUONG'!$B:$AH,16,0)</f>
        <v>40</v>
      </c>
      <c r="R40" s="36">
        <f>VLOOKUP($B40,'[2]TK KHOILUONG'!$B:$AH,17,0)</f>
        <v>2.15</v>
      </c>
      <c r="S40" s="8">
        <f>VLOOKUP($B40,'[2]TK KHOILUONG'!$B:$AH,18,0)</f>
        <v>0</v>
      </c>
      <c r="T40" s="8">
        <f>VLOOKUP($B40,'[2]TK KHOILUONG'!$B:$AH,19,0)</f>
        <v>0</v>
      </c>
      <c r="U40" s="8">
        <f>VLOOKUP($B40,'[2]TK KHOILUONG'!$B:$AH,20,0)</f>
        <v>0</v>
      </c>
      <c r="V40" s="36">
        <f>VLOOKUP($B40,'[2]TK KHOILUONG'!$B:$AH,21,0)</f>
        <v>0</v>
      </c>
      <c r="W40" s="8">
        <f>VLOOKUP($B40,'[2]TK KHOILUONG'!$B:$AH,22,0)</f>
        <v>0</v>
      </c>
      <c r="X40" s="8">
        <f>VLOOKUP($B40,'[2]TK KHOILUONG'!$B:$AH,23,0)</f>
        <v>0</v>
      </c>
      <c r="Y40" s="36">
        <f>VLOOKUP($B40,'[2]TK KHOILUONG'!$B:$AH,24,0)</f>
        <v>0</v>
      </c>
      <c r="Z40" s="8">
        <f>VLOOKUP($B40,'[2]TK KHOILUONG'!$B:$AH,25,0)</f>
        <v>0</v>
      </c>
      <c r="AA40" s="8">
        <f>VLOOKUP($B40,'[2]TK KHOILUONG'!$B:$AH,26,0)</f>
        <v>0</v>
      </c>
      <c r="AB40" s="36">
        <f>VLOOKUP($B40,'[2]TK KHOILUONG'!$B:$AH,27,0)</f>
        <v>0</v>
      </c>
      <c r="AC40" s="8">
        <f>VLOOKUP($B40,'[2]TK KHOILUONG'!$B:$AH,28,0)</f>
        <v>0</v>
      </c>
      <c r="AD40" s="8">
        <f>VLOOKUP($B40,'[2]TK KHOILUONG'!$B:$AH,29,0)</f>
        <v>0</v>
      </c>
      <c r="AE40" s="36">
        <f>VLOOKUP($B40,'[2]TK KHOILUONG'!$B:$AH,30,0)</f>
        <v>0</v>
      </c>
      <c r="AF40" s="36">
        <f>VLOOKUP($B40,'[2]TK KHOILUONG'!$B:$AH,31,0)</f>
        <v>0</v>
      </c>
      <c r="AG40" s="36">
        <f>VLOOKUP($B40,'[2]TK KHOILUONG'!$B:$AH,32,0)</f>
        <v>0</v>
      </c>
      <c r="AH40" s="64">
        <f t="shared" si="0"/>
        <v>16.149999999999999</v>
      </c>
    </row>
    <row r="41" spans="1:34" hidden="1">
      <c r="A41" s="32">
        <f>IF(D41="","",SUBTOTAL(3,$D$4:$D41))</f>
        <v>29</v>
      </c>
      <c r="B41" s="26" t="s">
        <v>347</v>
      </c>
      <c r="C41" s="27" t="s">
        <v>63</v>
      </c>
      <c r="D41" s="19" t="s">
        <v>88</v>
      </c>
      <c r="E41" s="8">
        <f>VLOOKUP($B41,'[2]TK KHOILUONG'!$B:$AH,4,0)</f>
        <v>4</v>
      </c>
      <c r="F41" s="8">
        <f>VLOOKUP($B41,'[2]TK KHOILUONG'!$B:$AH,5,0)</f>
        <v>0</v>
      </c>
      <c r="G41" s="8">
        <f>VLOOKUP($B41,'[2]TK KHOILUONG'!$B:$AH,6,0)</f>
        <v>0</v>
      </c>
      <c r="H41" s="8">
        <f>VLOOKUP($B41,'[2]TK KHOILUONG'!$B:$AH,7,0)</f>
        <v>0</v>
      </c>
      <c r="I41" s="36">
        <f>VLOOKUP($B41,'[2]TK KHOILUONG'!$B:$AH,8,0)</f>
        <v>4</v>
      </c>
      <c r="J41" s="8">
        <f>VLOOKUP($B41,'[2]TK KHOILUONG'!$B:$AH,9,0)</f>
        <v>2.4</v>
      </c>
      <c r="K41" s="8">
        <f>VLOOKUP($B41,'[2]TK KHOILUONG'!$B:$AH,10,0)</f>
        <v>0</v>
      </c>
      <c r="L41" s="8">
        <f>VLOOKUP($B41,'[2]TK KHOILUONG'!$B:$AH,11,0)</f>
        <v>0</v>
      </c>
      <c r="M41" s="8">
        <f>VLOOKUP($B41,'[2]TK KHOILUONG'!$B:$AH,12,0)</f>
        <v>0</v>
      </c>
      <c r="N41" s="36">
        <f>VLOOKUP($B41,'[2]TK KHOILUONG'!$B:$AH,13,0)</f>
        <v>2.4</v>
      </c>
      <c r="O41" s="8">
        <f>VLOOKUP($B41,'[2]TK KHOILUONG'!$B:$AH,14,0)</f>
        <v>8</v>
      </c>
      <c r="P41" s="8">
        <f>VLOOKUP($B41,'[2]TK KHOILUONG'!$B:$AH,15,0)</f>
        <v>69</v>
      </c>
      <c r="Q41" s="8">
        <f>VLOOKUP($B41,'[2]TK KHOILUONG'!$B:$AH,16,0)</f>
        <v>8</v>
      </c>
      <c r="R41" s="36">
        <f>VLOOKUP($B41,'[2]TK KHOILUONG'!$B:$AH,17,0)</f>
        <v>3.45</v>
      </c>
      <c r="S41" s="8">
        <f>VLOOKUP($B41,'[2]TK KHOILUONG'!$B:$AH,18,0)</f>
        <v>0</v>
      </c>
      <c r="T41" s="8">
        <f>VLOOKUP($B41,'[2]TK KHOILUONG'!$B:$AH,19,0)</f>
        <v>0</v>
      </c>
      <c r="U41" s="8">
        <f>VLOOKUP($B41,'[2]TK KHOILUONG'!$B:$AH,20,0)</f>
        <v>0</v>
      </c>
      <c r="V41" s="36">
        <f>VLOOKUP($B41,'[2]TK KHOILUONG'!$B:$AH,21,0)</f>
        <v>0</v>
      </c>
      <c r="W41" s="8">
        <f>VLOOKUP($B41,'[2]TK KHOILUONG'!$B:$AH,22,0)</f>
        <v>0</v>
      </c>
      <c r="X41" s="8">
        <f>VLOOKUP($B41,'[2]TK KHOILUONG'!$B:$AH,23,0)</f>
        <v>0</v>
      </c>
      <c r="Y41" s="36">
        <f>VLOOKUP($B41,'[2]TK KHOILUONG'!$B:$AH,24,0)</f>
        <v>0</v>
      </c>
      <c r="Z41" s="8">
        <f>VLOOKUP($B41,'[2]TK KHOILUONG'!$B:$AH,25,0)</f>
        <v>0</v>
      </c>
      <c r="AA41" s="8">
        <f>VLOOKUP($B41,'[2]TK KHOILUONG'!$B:$AH,26,0)</f>
        <v>0</v>
      </c>
      <c r="AB41" s="36">
        <f>VLOOKUP($B41,'[2]TK KHOILUONG'!$B:$AH,27,0)</f>
        <v>0</v>
      </c>
      <c r="AC41" s="8">
        <f>VLOOKUP($B41,'[2]TK KHOILUONG'!$B:$AH,28,0)</f>
        <v>0</v>
      </c>
      <c r="AD41" s="8">
        <f>VLOOKUP($B41,'[2]TK KHOILUONG'!$B:$AH,29,0)</f>
        <v>0</v>
      </c>
      <c r="AE41" s="36">
        <f>VLOOKUP($B41,'[2]TK KHOILUONG'!$B:$AH,30,0)</f>
        <v>0</v>
      </c>
      <c r="AF41" s="36">
        <f>VLOOKUP($B41,'[2]TK KHOILUONG'!$B:$AH,31,0)</f>
        <v>0</v>
      </c>
      <c r="AG41" s="36">
        <f>VLOOKUP($B41,'[2]TK KHOILUONG'!$B:$AH,32,0)</f>
        <v>8.4</v>
      </c>
      <c r="AH41" s="64">
        <f t="shared" si="0"/>
        <v>18.25</v>
      </c>
    </row>
    <row r="42" spans="1:34" hidden="1">
      <c r="A42" s="32">
        <f>IF(D42="","",SUBTOTAL(3,$D$4:$D42))</f>
        <v>29</v>
      </c>
      <c r="B42" s="26" t="s">
        <v>319</v>
      </c>
      <c r="C42" s="27" t="s">
        <v>63</v>
      </c>
      <c r="D42" s="19" t="s">
        <v>81</v>
      </c>
      <c r="E42" s="8">
        <f>VLOOKUP($B42,'[2]TK KHOILUONG'!$B:$AH,4,0)</f>
        <v>4</v>
      </c>
      <c r="F42" s="8">
        <f>VLOOKUP($B42,'[2]TK KHOILUONG'!$B:$AH,5,0)</f>
        <v>0</v>
      </c>
      <c r="G42" s="8">
        <f>VLOOKUP($B42,'[2]TK KHOILUONG'!$B:$AH,6,0)</f>
        <v>0</v>
      </c>
      <c r="H42" s="8">
        <f>VLOOKUP($B42,'[2]TK KHOILUONG'!$B:$AH,7,0)</f>
        <v>0</v>
      </c>
      <c r="I42" s="36">
        <f>VLOOKUP($B42,'[2]TK KHOILUONG'!$B:$AH,8,0)</f>
        <v>4</v>
      </c>
      <c r="J42" s="8">
        <f>VLOOKUP($B42,'[2]TK KHOILUONG'!$B:$AH,9,0)</f>
        <v>7.2</v>
      </c>
      <c r="K42" s="8">
        <f>VLOOKUP($B42,'[2]TK KHOILUONG'!$B:$AH,10,0)</f>
        <v>4.8</v>
      </c>
      <c r="L42" s="8">
        <f>VLOOKUP($B42,'[2]TK KHOILUONG'!$B:$AH,11,0)</f>
        <v>0</v>
      </c>
      <c r="M42" s="8">
        <f>VLOOKUP($B42,'[2]TK KHOILUONG'!$B:$AH,12,0)</f>
        <v>0</v>
      </c>
      <c r="N42" s="36">
        <f>VLOOKUP($B42,'[2]TK KHOILUONG'!$B:$AH,13,0)</f>
        <v>12</v>
      </c>
      <c r="O42" s="8">
        <f>VLOOKUP($B42,'[2]TK KHOILUONG'!$B:$AH,14,0)</f>
        <v>191</v>
      </c>
      <c r="P42" s="8">
        <f>VLOOKUP($B42,'[2]TK KHOILUONG'!$B:$AH,15,0)</f>
        <v>97</v>
      </c>
      <c r="Q42" s="8">
        <f>VLOOKUP($B42,'[2]TK KHOILUONG'!$B:$AH,16,0)</f>
        <v>175</v>
      </c>
      <c r="R42" s="36">
        <f>VLOOKUP($B42,'[2]TK KHOILUONG'!$B:$AH,17,0)</f>
        <v>5.65</v>
      </c>
      <c r="S42" s="8">
        <f>VLOOKUP($B42,'[2]TK KHOILUONG'!$B:$AH,18,0)</f>
        <v>0</v>
      </c>
      <c r="T42" s="8">
        <f>VLOOKUP($B42,'[2]TK KHOILUONG'!$B:$AH,19,0)</f>
        <v>0</v>
      </c>
      <c r="U42" s="8">
        <f>VLOOKUP($B42,'[2]TK KHOILUONG'!$B:$AH,20,0)</f>
        <v>0</v>
      </c>
      <c r="V42" s="36">
        <f>VLOOKUP($B42,'[2]TK KHOILUONG'!$B:$AH,21,0)</f>
        <v>0</v>
      </c>
      <c r="W42" s="8">
        <f>VLOOKUP($B42,'[2]TK KHOILUONG'!$B:$AH,22,0)</f>
        <v>0</v>
      </c>
      <c r="X42" s="8">
        <f>VLOOKUP($B42,'[2]TK KHOILUONG'!$B:$AH,23,0)</f>
        <v>0</v>
      </c>
      <c r="Y42" s="36">
        <f>VLOOKUP($B42,'[2]TK KHOILUONG'!$B:$AH,24,0)</f>
        <v>0</v>
      </c>
      <c r="Z42" s="8">
        <f>VLOOKUP($B42,'[2]TK KHOILUONG'!$B:$AH,25,0)</f>
        <v>0</v>
      </c>
      <c r="AA42" s="8">
        <f>VLOOKUP($B42,'[2]TK KHOILUONG'!$B:$AH,26,0)</f>
        <v>0</v>
      </c>
      <c r="AB42" s="36">
        <f>VLOOKUP($B42,'[2]TK KHOILUONG'!$B:$AH,27,0)</f>
        <v>0</v>
      </c>
      <c r="AC42" s="8">
        <f>VLOOKUP($B42,'[2]TK KHOILUONG'!$B:$AH,28,0)</f>
        <v>0</v>
      </c>
      <c r="AD42" s="8">
        <f>VLOOKUP($B42,'[2]TK KHOILUONG'!$B:$AH,29,0)</f>
        <v>0</v>
      </c>
      <c r="AE42" s="36">
        <f>VLOOKUP($B42,'[2]TK KHOILUONG'!$B:$AH,30,0)</f>
        <v>0</v>
      </c>
      <c r="AF42" s="36">
        <f>VLOOKUP($B42,'[2]TK KHOILUONG'!$B:$AH,31,0)</f>
        <v>0</v>
      </c>
      <c r="AG42" s="36">
        <f>VLOOKUP($B42,'[2]TK KHOILUONG'!$B:$AH,32,0)</f>
        <v>0</v>
      </c>
      <c r="AH42" s="64">
        <f t="shared" si="0"/>
        <v>21.65</v>
      </c>
    </row>
    <row r="43" spans="1:34" hidden="1">
      <c r="A43" s="32">
        <f>IF(D43="","",SUBTOTAL(3,$D$4:$D43))</f>
        <v>29</v>
      </c>
      <c r="B43" s="26" t="s">
        <v>344</v>
      </c>
      <c r="C43" s="27" t="s">
        <v>63</v>
      </c>
      <c r="D43" s="19" t="s">
        <v>64</v>
      </c>
      <c r="E43" s="8">
        <f>VLOOKUP($B43,'[2]TK KHOILUONG'!$B:$AH,4,0)</f>
        <v>0</v>
      </c>
      <c r="F43" s="8">
        <f>VLOOKUP($B43,'[2]TK KHOILUONG'!$B:$AH,5,0)</f>
        <v>0</v>
      </c>
      <c r="G43" s="8">
        <f>VLOOKUP($B43,'[2]TK KHOILUONG'!$B:$AH,6,0)</f>
        <v>0</v>
      </c>
      <c r="H43" s="8">
        <f>VLOOKUP($B43,'[2]TK KHOILUONG'!$B:$AH,7,0)</f>
        <v>0</v>
      </c>
      <c r="I43" s="36">
        <f>VLOOKUP($B43,'[2]TK KHOILUONG'!$B:$AH,8,0)</f>
        <v>0</v>
      </c>
      <c r="J43" s="8">
        <f>VLOOKUP($B43,'[2]TK KHOILUONG'!$B:$AH,9,0)</f>
        <v>1.2</v>
      </c>
      <c r="K43" s="8">
        <f>VLOOKUP($B43,'[2]TK KHOILUONG'!$B:$AH,10,0)</f>
        <v>1.2</v>
      </c>
      <c r="L43" s="8">
        <f>VLOOKUP($B43,'[2]TK KHOILUONG'!$B:$AH,11,0)</f>
        <v>0</v>
      </c>
      <c r="M43" s="8">
        <f>VLOOKUP($B43,'[2]TK KHOILUONG'!$B:$AH,12,0)</f>
        <v>0</v>
      </c>
      <c r="N43" s="36">
        <f>VLOOKUP($B43,'[2]TK KHOILUONG'!$B:$AH,13,0)</f>
        <v>2.4</v>
      </c>
      <c r="O43" s="8">
        <f>VLOOKUP($B43,'[2]TK KHOILUONG'!$B:$AH,14,0)</f>
        <v>0</v>
      </c>
      <c r="P43" s="8">
        <f>VLOOKUP($B43,'[2]TK KHOILUONG'!$B:$AH,15,0)</f>
        <v>0</v>
      </c>
      <c r="Q43" s="8">
        <f>VLOOKUP($B43,'[2]TK KHOILUONG'!$B:$AH,16,0)</f>
        <v>0</v>
      </c>
      <c r="R43" s="36">
        <f>VLOOKUP($B43,'[2]TK KHOILUONG'!$B:$AH,17,0)</f>
        <v>0</v>
      </c>
      <c r="S43" s="8">
        <f>VLOOKUP($B43,'[2]TK KHOILUONG'!$B:$AH,18,0)</f>
        <v>0</v>
      </c>
      <c r="T43" s="8">
        <f>VLOOKUP($B43,'[2]TK KHOILUONG'!$B:$AH,19,0)</f>
        <v>0</v>
      </c>
      <c r="U43" s="8">
        <f>VLOOKUP($B43,'[2]TK KHOILUONG'!$B:$AH,20,0)</f>
        <v>0</v>
      </c>
      <c r="V43" s="36">
        <f>VLOOKUP($B43,'[2]TK KHOILUONG'!$B:$AH,21,0)</f>
        <v>0</v>
      </c>
      <c r="W43" s="8">
        <f>VLOOKUP($B43,'[2]TK KHOILUONG'!$B:$AH,22,0)</f>
        <v>0</v>
      </c>
      <c r="X43" s="8">
        <f>VLOOKUP($B43,'[2]TK KHOILUONG'!$B:$AH,23,0)</f>
        <v>0</v>
      </c>
      <c r="Y43" s="36">
        <f>VLOOKUP($B43,'[2]TK KHOILUONG'!$B:$AH,24,0)</f>
        <v>0</v>
      </c>
      <c r="Z43" s="8">
        <f>VLOOKUP($B43,'[2]TK KHOILUONG'!$B:$AH,25,0)</f>
        <v>0</v>
      </c>
      <c r="AA43" s="8">
        <f>VLOOKUP($B43,'[2]TK KHOILUONG'!$B:$AH,26,0)</f>
        <v>0</v>
      </c>
      <c r="AB43" s="36">
        <f>VLOOKUP($B43,'[2]TK KHOILUONG'!$B:$AH,27,0)</f>
        <v>0</v>
      </c>
      <c r="AC43" s="8">
        <f>VLOOKUP($B43,'[2]TK KHOILUONG'!$B:$AH,28,0)</f>
        <v>0</v>
      </c>
      <c r="AD43" s="8">
        <f>VLOOKUP($B43,'[2]TK KHOILUONG'!$B:$AH,29,0)</f>
        <v>0</v>
      </c>
      <c r="AE43" s="36">
        <f>VLOOKUP($B43,'[2]TK KHOILUONG'!$B:$AH,30,0)</f>
        <v>0</v>
      </c>
      <c r="AF43" s="36">
        <f>VLOOKUP($B43,'[2]TK KHOILUONG'!$B:$AH,31,0)</f>
        <v>0</v>
      </c>
      <c r="AG43" s="36">
        <f>VLOOKUP($B43,'[2]TK KHOILUONG'!$B:$AH,32,0)</f>
        <v>0</v>
      </c>
      <c r="AH43" s="64">
        <f t="shared" si="0"/>
        <v>2.4</v>
      </c>
    </row>
    <row r="44" spans="1:34" hidden="1">
      <c r="A44" s="32">
        <f>IF(D44="","",SUBTOTAL(3,$D$4:$D44))</f>
        <v>29</v>
      </c>
      <c r="B44" s="26" t="s">
        <v>320</v>
      </c>
      <c r="C44" s="27" t="s">
        <v>63</v>
      </c>
      <c r="D44" s="19" t="s">
        <v>89</v>
      </c>
      <c r="E44" s="8">
        <f>VLOOKUP($B44,'[2]TK KHOILUONG'!$B:$AH,4,0)</f>
        <v>2</v>
      </c>
      <c r="F44" s="8">
        <f>VLOOKUP($B44,'[2]TK KHOILUONG'!$B:$AH,5,0)</f>
        <v>0</v>
      </c>
      <c r="G44" s="8">
        <f>VLOOKUP($B44,'[2]TK KHOILUONG'!$B:$AH,6,0)</f>
        <v>0</v>
      </c>
      <c r="H44" s="8">
        <f>VLOOKUP($B44,'[2]TK KHOILUONG'!$B:$AH,7,0)</f>
        <v>0</v>
      </c>
      <c r="I44" s="36">
        <f>VLOOKUP($B44,'[2]TK KHOILUONG'!$B:$AH,8,0)</f>
        <v>2</v>
      </c>
      <c r="J44" s="8">
        <f>VLOOKUP($B44,'[2]TK KHOILUONG'!$B:$AH,9,0)</f>
        <v>7.2</v>
      </c>
      <c r="K44" s="8">
        <f>VLOOKUP($B44,'[2]TK KHOILUONG'!$B:$AH,10,0)</f>
        <v>1.2</v>
      </c>
      <c r="L44" s="8">
        <f>VLOOKUP($B44,'[2]TK KHOILUONG'!$B:$AH,11,0)</f>
        <v>0</v>
      </c>
      <c r="M44" s="8">
        <f>VLOOKUP($B44,'[2]TK KHOILUONG'!$B:$AH,12,0)</f>
        <v>0</v>
      </c>
      <c r="N44" s="36">
        <f>VLOOKUP($B44,'[2]TK KHOILUONG'!$B:$AH,13,0)</f>
        <v>8.4</v>
      </c>
      <c r="O44" s="8">
        <f>VLOOKUP($B44,'[2]TK KHOILUONG'!$B:$AH,14,0)</f>
        <v>48</v>
      </c>
      <c r="P44" s="8">
        <f>VLOOKUP($B44,'[2]TK KHOILUONG'!$B:$AH,15,0)</f>
        <v>35</v>
      </c>
      <c r="Q44" s="8">
        <f>VLOOKUP($B44,'[2]TK KHOILUONG'!$B:$AH,16,0)</f>
        <v>45</v>
      </c>
      <c r="R44" s="36">
        <f>VLOOKUP($B44,'[2]TK KHOILUONG'!$B:$AH,17,0)</f>
        <v>1.9</v>
      </c>
      <c r="S44" s="8">
        <f>VLOOKUP($B44,'[2]TK KHOILUONG'!$B:$AH,18,0)</f>
        <v>0</v>
      </c>
      <c r="T44" s="8">
        <f>VLOOKUP($B44,'[2]TK KHOILUONG'!$B:$AH,19,0)</f>
        <v>0</v>
      </c>
      <c r="U44" s="8">
        <f>VLOOKUP($B44,'[2]TK KHOILUONG'!$B:$AH,20,0)</f>
        <v>0</v>
      </c>
      <c r="V44" s="36">
        <f>VLOOKUP($B44,'[2]TK KHOILUONG'!$B:$AH,21,0)</f>
        <v>0</v>
      </c>
      <c r="W44" s="8">
        <f>VLOOKUP($B44,'[2]TK KHOILUONG'!$B:$AH,22,0)</f>
        <v>0</v>
      </c>
      <c r="X44" s="8">
        <f>VLOOKUP($B44,'[2]TK KHOILUONG'!$B:$AH,23,0)</f>
        <v>0</v>
      </c>
      <c r="Y44" s="36">
        <f>VLOOKUP($B44,'[2]TK KHOILUONG'!$B:$AH,24,0)</f>
        <v>0</v>
      </c>
      <c r="Z44" s="8">
        <f>VLOOKUP($B44,'[2]TK KHOILUONG'!$B:$AH,25,0)</f>
        <v>0</v>
      </c>
      <c r="AA44" s="8">
        <f>VLOOKUP($B44,'[2]TK KHOILUONG'!$B:$AH,26,0)</f>
        <v>0</v>
      </c>
      <c r="AB44" s="36">
        <f>VLOOKUP($B44,'[2]TK KHOILUONG'!$B:$AH,27,0)</f>
        <v>0</v>
      </c>
      <c r="AC44" s="8">
        <f>VLOOKUP($B44,'[2]TK KHOILUONG'!$B:$AH,28,0)</f>
        <v>0</v>
      </c>
      <c r="AD44" s="8">
        <f>VLOOKUP($B44,'[2]TK KHOILUONG'!$B:$AH,29,0)</f>
        <v>0</v>
      </c>
      <c r="AE44" s="36">
        <f>VLOOKUP($B44,'[2]TK KHOILUONG'!$B:$AH,30,0)</f>
        <v>0</v>
      </c>
      <c r="AF44" s="36">
        <f>VLOOKUP($B44,'[2]TK KHOILUONG'!$B:$AH,31,0)</f>
        <v>0</v>
      </c>
      <c r="AG44" s="36">
        <f>VLOOKUP($B44,'[2]TK KHOILUONG'!$B:$AH,32,0)</f>
        <v>0</v>
      </c>
      <c r="AH44" s="64">
        <f t="shared" si="0"/>
        <v>12.3</v>
      </c>
    </row>
    <row r="45" spans="1:34" hidden="1">
      <c r="A45" s="32">
        <f>IF(D45="","",SUBTOTAL(3,$D$4:$D45))</f>
        <v>29</v>
      </c>
      <c r="B45" s="26" t="s">
        <v>321</v>
      </c>
      <c r="C45" s="27" t="s">
        <v>63</v>
      </c>
      <c r="D45" s="19" t="s">
        <v>90</v>
      </c>
      <c r="E45" s="8">
        <f>VLOOKUP($B45,'[2]TK KHOILUONG'!$B:$AH,4,0)</f>
        <v>2</v>
      </c>
      <c r="F45" s="8">
        <f>VLOOKUP($B45,'[2]TK KHOILUONG'!$B:$AH,5,0)</f>
        <v>0</v>
      </c>
      <c r="G45" s="8">
        <f>VLOOKUP($B45,'[2]TK KHOILUONG'!$B:$AH,6,0)</f>
        <v>0</v>
      </c>
      <c r="H45" s="8">
        <f>VLOOKUP($B45,'[2]TK KHOILUONG'!$B:$AH,7,0)</f>
        <v>0</v>
      </c>
      <c r="I45" s="36">
        <f>VLOOKUP($B45,'[2]TK KHOILUONG'!$B:$AH,8,0)</f>
        <v>2</v>
      </c>
      <c r="J45" s="8">
        <f>VLOOKUP($B45,'[2]TK KHOILUONG'!$B:$AH,9,0)</f>
        <v>1.2</v>
      </c>
      <c r="K45" s="8">
        <f>VLOOKUP($B45,'[2]TK KHOILUONG'!$B:$AH,10,0)</f>
        <v>8.4</v>
      </c>
      <c r="L45" s="8">
        <f>VLOOKUP($B45,'[2]TK KHOILUONG'!$B:$AH,11,0)</f>
        <v>0</v>
      </c>
      <c r="M45" s="8">
        <f>VLOOKUP($B45,'[2]TK KHOILUONG'!$B:$AH,12,0)</f>
        <v>0</v>
      </c>
      <c r="N45" s="36">
        <f>VLOOKUP($B45,'[2]TK KHOILUONG'!$B:$AH,13,0)</f>
        <v>9.6</v>
      </c>
      <c r="O45" s="8">
        <f>VLOOKUP($B45,'[2]TK KHOILUONG'!$B:$AH,14,0)</f>
        <v>85</v>
      </c>
      <c r="P45" s="8">
        <f>VLOOKUP($B45,'[2]TK KHOILUONG'!$B:$AH,15,0)</f>
        <v>35</v>
      </c>
      <c r="Q45" s="8">
        <f>VLOOKUP($B45,'[2]TK KHOILUONG'!$B:$AH,16,0)</f>
        <v>100</v>
      </c>
      <c r="R45" s="36">
        <f>VLOOKUP($B45,'[2]TK KHOILUONG'!$B:$AH,17,0)</f>
        <v>1</v>
      </c>
      <c r="S45" s="8">
        <f>VLOOKUP($B45,'[2]TK KHOILUONG'!$B:$AH,18,0)</f>
        <v>55</v>
      </c>
      <c r="T45" s="8">
        <f>VLOOKUP($B45,'[2]TK KHOILUONG'!$B:$AH,19,0)</f>
        <v>0</v>
      </c>
      <c r="U45" s="8">
        <f>VLOOKUP($B45,'[2]TK KHOILUONG'!$B:$AH,20,0)</f>
        <v>55</v>
      </c>
      <c r="V45" s="36">
        <f>VLOOKUP($B45,'[2]TK KHOILUONG'!$B:$AH,21,0)</f>
        <v>0</v>
      </c>
      <c r="W45" s="8">
        <f>VLOOKUP($B45,'[2]TK KHOILUONG'!$B:$AH,22,0)</f>
        <v>0</v>
      </c>
      <c r="X45" s="8">
        <f>VLOOKUP($B45,'[2]TK KHOILUONG'!$B:$AH,23,0)</f>
        <v>0</v>
      </c>
      <c r="Y45" s="36">
        <f>VLOOKUP($B45,'[2]TK KHOILUONG'!$B:$AH,24,0)</f>
        <v>0</v>
      </c>
      <c r="Z45" s="8">
        <f>VLOOKUP($B45,'[2]TK KHOILUONG'!$B:$AH,25,0)</f>
        <v>0</v>
      </c>
      <c r="AA45" s="8">
        <f>VLOOKUP($B45,'[2]TK KHOILUONG'!$B:$AH,26,0)</f>
        <v>0</v>
      </c>
      <c r="AB45" s="36">
        <f>VLOOKUP($B45,'[2]TK KHOILUONG'!$B:$AH,27,0)</f>
        <v>0</v>
      </c>
      <c r="AC45" s="8">
        <f>VLOOKUP($B45,'[2]TK KHOILUONG'!$B:$AH,28,0)</f>
        <v>0</v>
      </c>
      <c r="AD45" s="8">
        <f>VLOOKUP($B45,'[2]TK KHOILUONG'!$B:$AH,29,0)</f>
        <v>0</v>
      </c>
      <c r="AE45" s="36">
        <f>VLOOKUP($B45,'[2]TK KHOILUONG'!$B:$AH,30,0)</f>
        <v>0</v>
      </c>
      <c r="AF45" s="36">
        <f>VLOOKUP($B45,'[2]TK KHOILUONG'!$B:$AH,31,0)</f>
        <v>0</v>
      </c>
      <c r="AG45" s="36">
        <f>VLOOKUP($B45,'[2]TK KHOILUONG'!$B:$AH,32,0)</f>
        <v>0</v>
      </c>
      <c r="AH45" s="64">
        <f t="shared" si="0"/>
        <v>12.6</v>
      </c>
    </row>
    <row r="46" spans="1:34" hidden="1">
      <c r="A46" s="32">
        <f>IF(D46="","",SUBTOTAL(3,$D$4:$D46))</f>
        <v>29</v>
      </c>
      <c r="B46" s="26" t="s">
        <v>322</v>
      </c>
      <c r="C46" s="27" t="s">
        <v>63</v>
      </c>
      <c r="D46" s="19" t="s">
        <v>75</v>
      </c>
      <c r="E46" s="8">
        <f>VLOOKUP($B46,'[2]TK KHOILUONG'!$B:$AH,4,0)</f>
        <v>2</v>
      </c>
      <c r="F46" s="8">
        <f>VLOOKUP($B46,'[2]TK KHOILUONG'!$B:$AH,5,0)</f>
        <v>0</v>
      </c>
      <c r="G46" s="8">
        <f>VLOOKUP($B46,'[2]TK KHOILUONG'!$B:$AH,6,0)</f>
        <v>0</v>
      </c>
      <c r="H46" s="8">
        <f>VLOOKUP($B46,'[2]TK KHOILUONG'!$B:$AH,7,0)</f>
        <v>0</v>
      </c>
      <c r="I46" s="36">
        <f>VLOOKUP($B46,'[2]TK KHOILUONG'!$B:$AH,8,0)</f>
        <v>2</v>
      </c>
      <c r="J46" s="8">
        <f>VLOOKUP($B46,'[2]TK KHOILUONG'!$B:$AH,9,0)</f>
        <v>2.4</v>
      </c>
      <c r="K46" s="8">
        <f>VLOOKUP($B46,'[2]TK KHOILUONG'!$B:$AH,10,0)</f>
        <v>2.4</v>
      </c>
      <c r="L46" s="8">
        <f>VLOOKUP($B46,'[2]TK KHOILUONG'!$B:$AH,11,0)</f>
        <v>0</v>
      </c>
      <c r="M46" s="8">
        <f>VLOOKUP($B46,'[2]TK KHOILUONG'!$B:$AH,12,0)</f>
        <v>0</v>
      </c>
      <c r="N46" s="36">
        <f>VLOOKUP($B46,'[2]TK KHOILUONG'!$B:$AH,13,0)</f>
        <v>4.8</v>
      </c>
      <c r="O46" s="8">
        <f>VLOOKUP($B46,'[2]TK KHOILUONG'!$B:$AH,14,0)</f>
        <v>37</v>
      </c>
      <c r="P46" s="8">
        <f>VLOOKUP($B46,'[2]TK KHOILUONG'!$B:$AH,15,0)</f>
        <v>0</v>
      </c>
      <c r="Q46" s="8">
        <f>VLOOKUP($B46,'[2]TK KHOILUONG'!$B:$AH,16,0)</f>
        <v>37</v>
      </c>
      <c r="R46" s="36">
        <f>VLOOKUP($B46,'[2]TK KHOILUONG'!$B:$AH,17,0)</f>
        <v>0</v>
      </c>
      <c r="S46" s="8">
        <f>VLOOKUP($B46,'[2]TK KHOILUONG'!$B:$AH,18,0)</f>
        <v>0</v>
      </c>
      <c r="T46" s="8">
        <f>VLOOKUP($B46,'[2]TK KHOILUONG'!$B:$AH,19,0)</f>
        <v>0</v>
      </c>
      <c r="U46" s="8">
        <f>VLOOKUP($B46,'[2]TK KHOILUONG'!$B:$AH,20,0)</f>
        <v>0</v>
      </c>
      <c r="V46" s="36">
        <f>VLOOKUP($B46,'[2]TK KHOILUONG'!$B:$AH,21,0)</f>
        <v>0</v>
      </c>
      <c r="W46" s="8">
        <f>VLOOKUP($B46,'[2]TK KHOILUONG'!$B:$AH,22,0)</f>
        <v>0</v>
      </c>
      <c r="X46" s="8">
        <f>VLOOKUP($B46,'[2]TK KHOILUONG'!$B:$AH,23,0)</f>
        <v>0</v>
      </c>
      <c r="Y46" s="36">
        <f>VLOOKUP($B46,'[2]TK KHOILUONG'!$B:$AH,24,0)</f>
        <v>0</v>
      </c>
      <c r="Z46" s="8">
        <f>VLOOKUP($B46,'[2]TK KHOILUONG'!$B:$AH,25,0)</f>
        <v>0</v>
      </c>
      <c r="AA46" s="8">
        <f>VLOOKUP($B46,'[2]TK KHOILUONG'!$B:$AH,26,0)</f>
        <v>0</v>
      </c>
      <c r="AB46" s="36">
        <f>VLOOKUP($B46,'[2]TK KHOILUONG'!$B:$AH,27,0)</f>
        <v>0</v>
      </c>
      <c r="AC46" s="8">
        <f>VLOOKUP($B46,'[2]TK KHOILUONG'!$B:$AH,28,0)</f>
        <v>0</v>
      </c>
      <c r="AD46" s="8">
        <f>VLOOKUP($B46,'[2]TK KHOILUONG'!$B:$AH,29,0)</f>
        <v>0</v>
      </c>
      <c r="AE46" s="36">
        <f>VLOOKUP($B46,'[2]TK KHOILUONG'!$B:$AH,30,0)</f>
        <v>0</v>
      </c>
      <c r="AF46" s="36">
        <f>VLOOKUP($B46,'[2]TK KHOILUONG'!$B:$AH,31,0)</f>
        <v>0</v>
      </c>
      <c r="AG46" s="36">
        <f>VLOOKUP($B46,'[2]TK KHOILUONG'!$B:$AH,32,0)</f>
        <v>0</v>
      </c>
      <c r="AH46" s="64">
        <f t="shared" si="0"/>
        <v>6.8</v>
      </c>
    </row>
    <row r="47" spans="1:34" hidden="1">
      <c r="A47" s="32">
        <f>IF(D47="","",SUBTOTAL(3,$D$4:$D47))</f>
        <v>29</v>
      </c>
      <c r="B47" s="26" t="s">
        <v>323</v>
      </c>
      <c r="C47" s="27" t="s">
        <v>63</v>
      </c>
      <c r="D47" s="19" t="s">
        <v>66</v>
      </c>
      <c r="E47" s="8">
        <f>VLOOKUP($B47,'[2]TK KHOILUONG'!$B:$AH,4,0)</f>
        <v>0</v>
      </c>
      <c r="F47" s="8">
        <f>VLOOKUP($B47,'[2]TK KHOILUONG'!$B:$AH,5,0)</f>
        <v>0</v>
      </c>
      <c r="G47" s="8">
        <f>VLOOKUP($B47,'[2]TK KHOILUONG'!$B:$AH,6,0)</f>
        <v>0</v>
      </c>
      <c r="H47" s="8">
        <f>VLOOKUP($B47,'[2]TK KHOILUONG'!$B:$AH,7,0)</f>
        <v>0</v>
      </c>
      <c r="I47" s="36">
        <f>VLOOKUP($B47,'[2]TK KHOILUONG'!$B:$AH,8,0)</f>
        <v>0</v>
      </c>
      <c r="J47" s="8">
        <f>VLOOKUP($B47,'[2]TK KHOILUONG'!$B:$AH,9,0)</f>
        <v>6</v>
      </c>
      <c r="K47" s="8">
        <f>VLOOKUP($B47,'[2]TK KHOILUONG'!$B:$AH,10,0)</f>
        <v>2.4</v>
      </c>
      <c r="L47" s="8">
        <f>VLOOKUP($B47,'[2]TK KHOILUONG'!$B:$AH,11,0)</f>
        <v>0</v>
      </c>
      <c r="M47" s="8">
        <f>VLOOKUP($B47,'[2]TK KHOILUONG'!$B:$AH,12,0)</f>
        <v>0</v>
      </c>
      <c r="N47" s="36">
        <f>VLOOKUP($B47,'[2]TK KHOILUONG'!$B:$AH,13,0)</f>
        <v>8.4</v>
      </c>
      <c r="O47" s="8">
        <f>VLOOKUP($B47,'[2]TK KHOILUONG'!$B:$AH,14,0)</f>
        <v>0</v>
      </c>
      <c r="P47" s="8">
        <f>VLOOKUP($B47,'[2]TK KHOILUONG'!$B:$AH,15,0)</f>
        <v>0</v>
      </c>
      <c r="Q47" s="8">
        <f>VLOOKUP($B47,'[2]TK KHOILUONG'!$B:$AH,16,0)</f>
        <v>0</v>
      </c>
      <c r="R47" s="36">
        <f>VLOOKUP($B47,'[2]TK KHOILUONG'!$B:$AH,17,0)</f>
        <v>0</v>
      </c>
      <c r="S47" s="8">
        <f>VLOOKUP($B47,'[2]TK KHOILUONG'!$B:$AH,18,0)</f>
        <v>0</v>
      </c>
      <c r="T47" s="8">
        <f>VLOOKUP($B47,'[2]TK KHOILUONG'!$B:$AH,19,0)</f>
        <v>0</v>
      </c>
      <c r="U47" s="8">
        <f>VLOOKUP($B47,'[2]TK KHOILUONG'!$B:$AH,20,0)</f>
        <v>0</v>
      </c>
      <c r="V47" s="36">
        <f>VLOOKUP($B47,'[2]TK KHOILUONG'!$B:$AH,21,0)</f>
        <v>0</v>
      </c>
      <c r="W47" s="8">
        <f>VLOOKUP($B47,'[2]TK KHOILUONG'!$B:$AH,22,0)</f>
        <v>0</v>
      </c>
      <c r="X47" s="8">
        <f>VLOOKUP($B47,'[2]TK KHOILUONG'!$B:$AH,23,0)</f>
        <v>0</v>
      </c>
      <c r="Y47" s="36">
        <f>VLOOKUP($B47,'[2]TK KHOILUONG'!$B:$AH,24,0)</f>
        <v>0</v>
      </c>
      <c r="Z47" s="8">
        <f>VLOOKUP($B47,'[2]TK KHOILUONG'!$B:$AH,25,0)</f>
        <v>0</v>
      </c>
      <c r="AA47" s="8">
        <f>VLOOKUP($B47,'[2]TK KHOILUONG'!$B:$AH,26,0)</f>
        <v>0</v>
      </c>
      <c r="AB47" s="36">
        <f>VLOOKUP($B47,'[2]TK KHOILUONG'!$B:$AH,27,0)</f>
        <v>0</v>
      </c>
      <c r="AC47" s="8">
        <f>VLOOKUP($B47,'[2]TK KHOILUONG'!$B:$AH,28,0)</f>
        <v>0</v>
      </c>
      <c r="AD47" s="8">
        <f>VLOOKUP($B47,'[2]TK KHOILUONG'!$B:$AH,29,0)</f>
        <v>0</v>
      </c>
      <c r="AE47" s="36">
        <f>VLOOKUP($B47,'[2]TK KHOILUONG'!$B:$AH,30,0)</f>
        <v>0</v>
      </c>
      <c r="AF47" s="36">
        <f>VLOOKUP($B47,'[2]TK KHOILUONG'!$B:$AH,31,0)</f>
        <v>0</v>
      </c>
      <c r="AG47" s="36">
        <f>VLOOKUP($B47,'[2]TK KHOILUONG'!$B:$AH,32,0)</f>
        <v>0</v>
      </c>
      <c r="AH47" s="64">
        <f t="shared" si="0"/>
        <v>8.4</v>
      </c>
    </row>
    <row r="48" spans="1:34" hidden="1">
      <c r="A48" s="32">
        <f>IF(D48="","",SUBTOTAL(3,$D$4:$D48))</f>
        <v>29</v>
      </c>
      <c r="B48" s="26" t="s">
        <v>324</v>
      </c>
      <c r="C48" s="27" t="s">
        <v>63</v>
      </c>
      <c r="D48" s="19" t="s">
        <v>67</v>
      </c>
      <c r="E48" s="8">
        <f>VLOOKUP($B48,'[2]TK KHOILUONG'!$B:$AH,4,0)</f>
        <v>4</v>
      </c>
      <c r="F48" s="8">
        <f>VLOOKUP($B48,'[2]TK KHOILUONG'!$B:$AH,5,0)</f>
        <v>0</v>
      </c>
      <c r="G48" s="8">
        <f>VLOOKUP($B48,'[2]TK KHOILUONG'!$B:$AH,6,0)</f>
        <v>0</v>
      </c>
      <c r="H48" s="8">
        <f>VLOOKUP($B48,'[2]TK KHOILUONG'!$B:$AH,7,0)</f>
        <v>0</v>
      </c>
      <c r="I48" s="36">
        <f>VLOOKUP($B48,'[2]TK KHOILUONG'!$B:$AH,8,0)</f>
        <v>4</v>
      </c>
      <c r="J48" s="8">
        <f>VLOOKUP($B48,'[2]TK KHOILUONG'!$B:$AH,9,0)</f>
        <v>6</v>
      </c>
      <c r="K48" s="8">
        <f>VLOOKUP($B48,'[2]TK KHOILUONG'!$B:$AH,10,0)</f>
        <v>2.4</v>
      </c>
      <c r="L48" s="8">
        <f>VLOOKUP($B48,'[2]TK KHOILUONG'!$B:$AH,11,0)</f>
        <v>0</v>
      </c>
      <c r="M48" s="8">
        <f>VLOOKUP($B48,'[2]TK KHOILUONG'!$B:$AH,12,0)</f>
        <v>0</v>
      </c>
      <c r="N48" s="36">
        <f>VLOOKUP($B48,'[2]TK KHOILUONG'!$B:$AH,13,0)</f>
        <v>8.4</v>
      </c>
      <c r="O48" s="8">
        <f>VLOOKUP($B48,'[2]TK KHOILUONG'!$B:$AH,14,0)</f>
        <v>39</v>
      </c>
      <c r="P48" s="8">
        <f>VLOOKUP($B48,'[2]TK KHOILUONG'!$B:$AH,15,0)</f>
        <v>0</v>
      </c>
      <c r="Q48" s="8">
        <f>VLOOKUP($B48,'[2]TK KHOILUONG'!$B:$AH,16,0)</f>
        <v>39</v>
      </c>
      <c r="R48" s="36">
        <f>VLOOKUP($B48,'[2]TK KHOILUONG'!$B:$AH,17,0)</f>
        <v>0</v>
      </c>
      <c r="S48" s="8">
        <f>VLOOKUP($B48,'[2]TK KHOILUONG'!$B:$AH,18,0)</f>
        <v>0</v>
      </c>
      <c r="T48" s="8">
        <f>VLOOKUP($B48,'[2]TK KHOILUONG'!$B:$AH,19,0)</f>
        <v>0</v>
      </c>
      <c r="U48" s="8">
        <f>VLOOKUP($B48,'[2]TK KHOILUONG'!$B:$AH,20,0)</f>
        <v>0</v>
      </c>
      <c r="V48" s="36">
        <f>VLOOKUP($B48,'[2]TK KHOILUONG'!$B:$AH,21,0)</f>
        <v>0</v>
      </c>
      <c r="W48" s="8">
        <f>VLOOKUP($B48,'[2]TK KHOILUONG'!$B:$AH,22,0)</f>
        <v>0</v>
      </c>
      <c r="X48" s="8">
        <f>VLOOKUP($B48,'[2]TK KHOILUONG'!$B:$AH,23,0)</f>
        <v>0</v>
      </c>
      <c r="Y48" s="36">
        <f>VLOOKUP($B48,'[2]TK KHOILUONG'!$B:$AH,24,0)</f>
        <v>0</v>
      </c>
      <c r="Z48" s="8">
        <f>VLOOKUP($B48,'[2]TK KHOILUONG'!$B:$AH,25,0)</f>
        <v>0</v>
      </c>
      <c r="AA48" s="8">
        <f>VLOOKUP($B48,'[2]TK KHOILUONG'!$B:$AH,26,0)</f>
        <v>0</v>
      </c>
      <c r="AB48" s="36">
        <f>VLOOKUP($B48,'[2]TK KHOILUONG'!$B:$AH,27,0)</f>
        <v>0</v>
      </c>
      <c r="AC48" s="8">
        <f>VLOOKUP($B48,'[2]TK KHOILUONG'!$B:$AH,28,0)</f>
        <v>0</v>
      </c>
      <c r="AD48" s="8">
        <f>VLOOKUP($B48,'[2]TK KHOILUONG'!$B:$AH,29,0)</f>
        <v>0</v>
      </c>
      <c r="AE48" s="36">
        <f>VLOOKUP($B48,'[2]TK KHOILUONG'!$B:$AH,30,0)</f>
        <v>0</v>
      </c>
      <c r="AF48" s="36">
        <f>VLOOKUP($B48,'[2]TK KHOILUONG'!$B:$AH,31,0)</f>
        <v>0</v>
      </c>
      <c r="AG48" s="36">
        <f>VLOOKUP($B48,'[2]TK KHOILUONG'!$B:$AH,32,0)</f>
        <v>1.2</v>
      </c>
      <c r="AH48" s="64">
        <f t="shared" si="0"/>
        <v>13.6</v>
      </c>
    </row>
    <row r="49" spans="1:34" hidden="1">
      <c r="A49" s="32">
        <f>IF(D49="","",SUBTOTAL(3,$D$4:$D49))</f>
        <v>29</v>
      </c>
      <c r="B49" s="26" t="s">
        <v>325</v>
      </c>
      <c r="C49" s="27" t="s">
        <v>63</v>
      </c>
      <c r="D49" s="19" t="s">
        <v>68</v>
      </c>
      <c r="E49" s="8">
        <f>VLOOKUP($B49,'[2]TK KHOILUONG'!$B:$AH,4,0)</f>
        <v>0</v>
      </c>
      <c r="F49" s="8">
        <f>VLOOKUP($B49,'[2]TK KHOILUONG'!$B:$AH,5,0)</f>
        <v>0</v>
      </c>
      <c r="G49" s="8">
        <f>VLOOKUP($B49,'[2]TK KHOILUONG'!$B:$AH,6,0)</f>
        <v>0</v>
      </c>
      <c r="H49" s="8">
        <f>VLOOKUP($B49,'[2]TK KHOILUONG'!$B:$AH,7,0)</f>
        <v>0</v>
      </c>
      <c r="I49" s="36">
        <f>VLOOKUP($B49,'[2]TK KHOILUONG'!$B:$AH,8,0)</f>
        <v>0</v>
      </c>
      <c r="J49" s="8">
        <f>VLOOKUP($B49,'[2]TK KHOILUONG'!$B:$AH,9,0)</f>
        <v>8.4</v>
      </c>
      <c r="K49" s="8">
        <f>VLOOKUP($B49,'[2]TK KHOILUONG'!$B:$AH,10,0)</f>
        <v>1.2</v>
      </c>
      <c r="L49" s="8">
        <f>VLOOKUP($B49,'[2]TK KHOILUONG'!$B:$AH,11,0)</f>
        <v>0</v>
      </c>
      <c r="M49" s="8">
        <f>VLOOKUP($B49,'[2]TK KHOILUONG'!$B:$AH,12,0)</f>
        <v>0</v>
      </c>
      <c r="N49" s="36">
        <f>VLOOKUP($B49,'[2]TK KHOILUONG'!$B:$AH,13,0)</f>
        <v>9.6</v>
      </c>
      <c r="O49" s="8">
        <f>VLOOKUP($B49,'[2]TK KHOILUONG'!$B:$AH,14,0)</f>
        <v>0</v>
      </c>
      <c r="P49" s="8">
        <f>VLOOKUP($B49,'[2]TK KHOILUONG'!$B:$AH,15,0)</f>
        <v>0</v>
      </c>
      <c r="Q49" s="8">
        <f>VLOOKUP($B49,'[2]TK KHOILUONG'!$B:$AH,16,0)</f>
        <v>0</v>
      </c>
      <c r="R49" s="36">
        <f>VLOOKUP($B49,'[2]TK KHOILUONG'!$B:$AH,17,0)</f>
        <v>0</v>
      </c>
      <c r="S49" s="8">
        <f>VLOOKUP($B49,'[2]TK KHOILUONG'!$B:$AH,18,0)</f>
        <v>0</v>
      </c>
      <c r="T49" s="8">
        <f>VLOOKUP($B49,'[2]TK KHOILUONG'!$B:$AH,19,0)</f>
        <v>0</v>
      </c>
      <c r="U49" s="8">
        <f>VLOOKUP($B49,'[2]TK KHOILUONG'!$B:$AH,20,0)</f>
        <v>0</v>
      </c>
      <c r="V49" s="36">
        <f>VLOOKUP($B49,'[2]TK KHOILUONG'!$B:$AH,21,0)</f>
        <v>0</v>
      </c>
      <c r="W49" s="8">
        <f>VLOOKUP($B49,'[2]TK KHOILUONG'!$B:$AH,22,0)</f>
        <v>0</v>
      </c>
      <c r="X49" s="8">
        <f>VLOOKUP($B49,'[2]TK KHOILUONG'!$B:$AH,23,0)</f>
        <v>0</v>
      </c>
      <c r="Y49" s="36">
        <f>VLOOKUP($B49,'[2]TK KHOILUONG'!$B:$AH,24,0)</f>
        <v>0</v>
      </c>
      <c r="Z49" s="8">
        <f>VLOOKUP($B49,'[2]TK KHOILUONG'!$B:$AH,25,0)</f>
        <v>0</v>
      </c>
      <c r="AA49" s="8">
        <f>VLOOKUP($B49,'[2]TK KHOILUONG'!$B:$AH,26,0)</f>
        <v>0</v>
      </c>
      <c r="AB49" s="36">
        <f>VLOOKUP($B49,'[2]TK KHOILUONG'!$B:$AH,27,0)</f>
        <v>0</v>
      </c>
      <c r="AC49" s="8">
        <f>VLOOKUP($B49,'[2]TK KHOILUONG'!$B:$AH,28,0)</f>
        <v>0</v>
      </c>
      <c r="AD49" s="8">
        <f>VLOOKUP($B49,'[2]TK KHOILUONG'!$B:$AH,29,0)</f>
        <v>0</v>
      </c>
      <c r="AE49" s="36">
        <f>VLOOKUP($B49,'[2]TK KHOILUONG'!$B:$AH,30,0)</f>
        <v>0</v>
      </c>
      <c r="AF49" s="36">
        <f>VLOOKUP($B49,'[2]TK KHOILUONG'!$B:$AH,31,0)</f>
        <v>0</v>
      </c>
      <c r="AG49" s="36">
        <f>VLOOKUP($B49,'[2]TK KHOILUONG'!$B:$AH,32,0)</f>
        <v>0</v>
      </c>
      <c r="AH49" s="64">
        <f t="shared" si="0"/>
        <v>9.6</v>
      </c>
    </row>
    <row r="50" spans="1:34" hidden="1">
      <c r="A50" s="32">
        <f>IF(D50="","",SUBTOTAL(3,$D$4:$D50))</f>
        <v>29</v>
      </c>
      <c r="B50" s="26" t="s">
        <v>326</v>
      </c>
      <c r="C50" s="27" t="s">
        <v>63</v>
      </c>
      <c r="D50" s="19" t="s">
        <v>78</v>
      </c>
      <c r="E50" s="8">
        <f>VLOOKUP($B50,'[2]TK KHOILUONG'!$B:$AH,4,0)</f>
        <v>6</v>
      </c>
      <c r="F50" s="8">
        <f>VLOOKUP($B50,'[2]TK KHOILUONG'!$B:$AH,5,0)</f>
        <v>0</v>
      </c>
      <c r="G50" s="8">
        <f>VLOOKUP($B50,'[2]TK KHOILUONG'!$B:$AH,6,0)</f>
        <v>0</v>
      </c>
      <c r="H50" s="8">
        <f>VLOOKUP($B50,'[2]TK KHOILUONG'!$B:$AH,7,0)</f>
        <v>0</v>
      </c>
      <c r="I50" s="36">
        <f>VLOOKUP($B50,'[2]TK KHOILUONG'!$B:$AH,8,0)</f>
        <v>6</v>
      </c>
      <c r="J50" s="8">
        <f>VLOOKUP($B50,'[2]TK KHOILUONG'!$B:$AH,9,0)</f>
        <v>8.4</v>
      </c>
      <c r="K50" s="8">
        <f>VLOOKUP($B50,'[2]TK KHOILUONG'!$B:$AH,10,0)</f>
        <v>1.2</v>
      </c>
      <c r="L50" s="8">
        <f>VLOOKUP($B50,'[2]TK KHOILUONG'!$B:$AH,11,0)</f>
        <v>0</v>
      </c>
      <c r="M50" s="8">
        <f>VLOOKUP($B50,'[2]TK KHOILUONG'!$B:$AH,12,0)</f>
        <v>0</v>
      </c>
      <c r="N50" s="36">
        <f>VLOOKUP($B50,'[2]TK KHOILUONG'!$B:$AH,13,0)</f>
        <v>9.6</v>
      </c>
      <c r="O50" s="8">
        <f>VLOOKUP($B50,'[2]TK KHOILUONG'!$B:$AH,14,0)</f>
        <v>72</v>
      </c>
      <c r="P50" s="8">
        <f>VLOOKUP($B50,'[2]TK KHOILUONG'!$B:$AH,15,0)</f>
        <v>102</v>
      </c>
      <c r="Q50" s="8">
        <f>VLOOKUP($B50,'[2]TK KHOILUONG'!$B:$AH,16,0)</f>
        <v>72</v>
      </c>
      <c r="R50" s="36">
        <f>VLOOKUP($B50,'[2]TK KHOILUONG'!$B:$AH,17,0)</f>
        <v>5.0999999999999996</v>
      </c>
      <c r="S50" s="8">
        <f>VLOOKUP($B50,'[2]TK KHOILUONG'!$B:$AH,18,0)</f>
        <v>0</v>
      </c>
      <c r="T50" s="8">
        <f>VLOOKUP($B50,'[2]TK KHOILUONG'!$B:$AH,19,0)</f>
        <v>0</v>
      </c>
      <c r="U50" s="8">
        <f>VLOOKUP($B50,'[2]TK KHOILUONG'!$B:$AH,20,0)</f>
        <v>0</v>
      </c>
      <c r="V50" s="36">
        <f>VLOOKUP($B50,'[2]TK KHOILUONG'!$B:$AH,21,0)</f>
        <v>0</v>
      </c>
      <c r="W50" s="8">
        <f>VLOOKUP($B50,'[2]TK KHOILUONG'!$B:$AH,22,0)</f>
        <v>0</v>
      </c>
      <c r="X50" s="8">
        <f>VLOOKUP($B50,'[2]TK KHOILUONG'!$B:$AH,23,0)</f>
        <v>0</v>
      </c>
      <c r="Y50" s="36">
        <f>VLOOKUP($B50,'[2]TK KHOILUONG'!$B:$AH,24,0)</f>
        <v>0</v>
      </c>
      <c r="Z50" s="8">
        <f>VLOOKUP($B50,'[2]TK KHOILUONG'!$B:$AH,25,0)</f>
        <v>0</v>
      </c>
      <c r="AA50" s="8">
        <f>VLOOKUP($B50,'[2]TK KHOILUONG'!$B:$AH,26,0)</f>
        <v>0</v>
      </c>
      <c r="AB50" s="36">
        <f>VLOOKUP($B50,'[2]TK KHOILUONG'!$B:$AH,27,0)</f>
        <v>0</v>
      </c>
      <c r="AC50" s="8">
        <f>VLOOKUP($B50,'[2]TK KHOILUONG'!$B:$AH,28,0)</f>
        <v>0</v>
      </c>
      <c r="AD50" s="8">
        <f>VLOOKUP($B50,'[2]TK KHOILUONG'!$B:$AH,29,0)</f>
        <v>0</v>
      </c>
      <c r="AE50" s="36">
        <f>VLOOKUP($B50,'[2]TK KHOILUONG'!$B:$AH,30,0)</f>
        <v>0</v>
      </c>
      <c r="AF50" s="36">
        <f>VLOOKUP($B50,'[2]TK KHOILUONG'!$B:$AH,31,0)</f>
        <v>1.2</v>
      </c>
      <c r="AG50" s="36">
        <f>VLOOKUP($B50,'[2]TK KHOILUONG'!$B:$AH,32,0)</f>
        <v>0</v>
      </c>
      <c r="AH50" s="64">
        <f t="shared" si="0"/>
        <v>21.9</v>
      </c>
    </row>
    <row r="51" spans="1:34" hidden="1">
      <c r="A51" s="32">
        <f>IF(D51="","",SUBTOTAL(3,$D$4:$D51))</f>
        <v>29</v>
      </c>
      <c r="B51" s="26" t="s">
        <v>327</v>
      </c>
      <c r="C51" s="27" t="s">
        <v>63</v>
      </c>
      <c r="D51" s="19" t="s">
        <v>69</v>
      </c>
      <c r="E51" s="8">
        <f>VLOOKUP($B51,'[2]TK KHOILUONG'!$B:$AH,4,0)</f>
        <v>0</v>
      </c>
      <c r="F51" s="8">
        <f>VLOOKUP($B51,'[2]TK KHOILUONG'!$B:$AH,5,0)</f>
        <v>0</v>
      </c>
      <c r="G51" s="8">
        <f>VLOOKUP($B51,'[2]TK KHOILUONG'!$B:$AH,6,0)</f>
        <v>0</v>
      </c>
      <c r="H51" s="8">
        <f>VLOOKUP($B51,'[2]TK KHOILUONG'!$B:$AH,7,0)</f>
        <v>0</v>
      </c>
      <c r="I51" s="36">
        <f>VLOOKUP($B51,'[2]TK KHOILUONG'!$B:$AH,8,0)</f>
        <v>0</v>
      </c>
      <c r="J51" s="8">
        <f>VLOOKUP($B51,'[2]TK KHOILUONG'!$B:$AH,9,0)</f>
        <v>2.4</v>
      </c>
      <c r="K51" s="8">
        <f>VLOOKUP($B51,'[2]TK KHOILUONG'!$B:$AH,10,0)</f>
        <v>2.4</v>
      </c>
      <c r="L51" s="8">
        <f>VLOOKUP($B51,'[2]TK KHOILUONG'!$B:$AH,11,0)</f>
        <v>0</v>
      </c>
      <c r="M51" s="8">
        <f>VLOOKUP($B51,'[2]TK KHOILUONG'!$B:$AH,12,0)</f>
        <v>0</v>
      </c>
      <c r="N51" s="36">
        <f>VLOOKUP($B51,'[2]TK KHOILUONG'!$B:$AH,13,0)</f>
        <v>4.8</v>
      </c>
      <c r="O51" s="8">
        <f>VLOOKUP($B51,'[2]TK KHOILUONG'!$B:$AH,14,0)</f>
        <v>0</v>
      </c>
      <c r="P51" s="8">
        <f>VLOOKUP($B51,'[2]TK KHOILUONG'!$B:$AH,15,0)</f>
        <v>73</v>
      </c>
      <c r="Q51" s="8">
        <f>VLOOKUP($B51,'[2]TK KHOILUONG'!$B:$AH,16,0)</f>
        <v>0</v>
      </c>
      <c r="R51" s="36">
        <f>VLOOKUP($B51,'[2]TK KHOILUONG'!$B:$AH,17,0)</f>
        <v>3.65</v>
      </c>
      <c r="S51" s="8">
        <f>VLOOKUP($B51,'[2]TK KHOILUONG'!$B:$AH,18,0)</f>
        <v>0</v>
      </c>
      <c r="T51" s="8">
        <f>VLOOKUP($B51,'[2]TK KHOILUONG'!$B:$AH,19,0)</f>
        <v>0</v>
      </c>
      <c r="U51" s="8">
        <f>VLOOKUP($B51,'[2]TK KHOILUONG'!$B:$AH,20,0)</f>
        <v>0</v>
      </c>
      <c r="V51" s="36">
        <f>VLOOKUP($B51,'[2]TK KHOILUONG'!$B:$AH,21,0)</f>
        <v>0</v>
      </c>
      <c r="W51" s="8">
        <f>VLOOKUP($B51,'[2]TK KHOILUONG'!$B:$AH,22,0)</f>
        <v>0</v>
      </c>
      <c r="X51" s="8">
        <f>VLOOKUP($B51,'[2]TK KHOILUONG'!$B:$AH,23,0)</f>
        <v>0</v>
      </c>
      <c r="Y51" s="36">
        <f>VLOOKUP($B51,'[2]TK KHOILUONG'!$B:$AH,24,0)</f>
        <v>0</v>
      </c>
      <c r="Z51" s="8">
        <f>VLOOKUP($B51,'[2]TK KHOILUONG'!$B:$AH,25,0)</f>
        <v>0</v>
      </c>
      <c r="AA51" s="8">
        <f>VLOOKUP($B51,'[2]TK KHOILUONG'!$B:$AH,26,0)</f>
        <v>0</v>
      </c>
      <c r="AB51" s="36">
        <f>VLOOKUP($B51,'[2]TK KHOILUONG'!$B:$AH,27,0)</f>
        <v>0</v>
      </c>
      <c r="AC51" s="8">
        <f>VLOOKUP($B51,'[2]TK KHOILUONG'!$B:$AH,28,0)</f>
        <v>0</v>
      </c>
      <c r="AD51" s="8">
        <f>VLOOKUP($B51,'[2]TK KHOILUONG'!$B:$AH,29,0)</f>
        <v>0</v>
      </c>
      <c r="AE51" s="36">
        <f>VLOOKUP($B51,'[2]TK KHOILUONG'!$B:$AH,30,0)</f>
        <v>0</v>
      </c>
      <c r="AF51" s="36">
        <f>VLOOKUP($B51,'[2]TK KHOILUONG'!$B:$AH,31,0)</f>
        <v>0</v>
      </c>
      <c r="AG51" s="36">
        <f>VLOOKUP($B51,'[2]TK KHOILUONG'!$B:$AH,32,0)</f>
        <v>3.6</v>
      </c>
      <c r="AH51" s="64">
        <f t="shared" si="0"/>
        <v>12.05</v>
      </c>
    </row>
    <row r="52" spans="1:34" hidden="1">
      <c r="A52" s="32">
        <f>IF(D52="","",SUBTOTAL(3,$D$4:$D52))</f>
        <v>29</v>
      </c>
      <c r="B52" s="26" t="s">
        <v>328</v>
      </c>
      <c r="C52" s="27" t="s">
        <v>63</v>
      </c>
      <c r="D52" s="19" t="s">
        <v>70</v>
      </c>
      <c r="E52" s="8">
        <f>VLOOKUP($B52,'[2]TK KHOILUONG'!$B:$AH,4,0)</f>
        <v>4</v>
      </c>
      <c r="F52" s="8">
        <f>VLOOKUP($B52,'[2]TK KHOILUONG'!$B:$AH,5,0)</f>
        <v>0</v>
      </c>
      <c r="G52" s="8">
        <f>VLOOKUP($B52,'[2]TK KHOILUONG'!$B:$AH,6,0)</f>
        <v>0</v>
      </c>
      <c r="H52" s="8">
        <f>VLOOKUP($B52,'[2]TK KHOILUONG'!$B:$AH,7,0)</f>
        <v>0</v>
      </c>
      <c r="I52" s="36">
        <f>VLOOKUP($B52,'[2]TK KHOILUONG'!$B:$AH,8,0)</f>
        <v>4</v>
      </c>
      <c r="J52" s="8">
        <f>VLOOKUP($B52,'[2]TK KHOILUONG'!$B:$AH,9,0)</f>
        <v>4.8</v>
      </c>
      <c r="K52" s="8">
        <f>VLOOKUP($B52,'[2]TK KHOILUONG'!$B:$AH,10,0)</f>
        <v>2.4</v>
      </c>
      <c r="L52" s="8">
        <f>VLOOKUP($B52,'[2]TK KHOILUONG'!$B:$AH,11,0)</f>
        <v>0</v>
      </c>
      <c r="M52" s="8">
        <f>VLOOKUP($B52,'[2]TK KHOILUONG'!$B:$AH,12,0)</f>
        <v>0</v>
      </c>
      <c r="N52" s="36">
        <f>VLOOKUP($B52,'[2]TK KHOILUONG'!$B:$AH,13,0)</f>
        <v>7.1999999999999993</v>
      </c>
      <c r="O52" s="8">
        <f>VLOOKUP($B52,'[2]TK KHOILUONG'!$B:$AH,14,0)</f>
        <v>225</v>
      </c>
      <c r="P52" s="8">
        <f>VLOOKUP($B52,'[2]TK KHOILUONG'!$B:$AH,15,0)</f>
        <v>289</v>
      </c>
      <c r="Q52" s="8">
        <f>VLOOKUP($B52,'[2]TK KHOILUONG'!$B:$AH,16,0)</f>
        <v>217</v>
      </c>
      <c r="R52" s="36">
        <f>VLOOKUP($B52,'[2]TK KHOILUONG'!$B:$AH,17,0)</f>
        <v>14.85</v>
      </c>
      <c r="S52" s="8">
        <f>VLOOKUP($B52,'[2]TK KHOILUONG'!$B:$AH,18,0)</f>
        <v>0</v>
      </c>
      <c r="T52" s="8">
        <f>VLOOKUP($B52,'[2]TK KHOILUONG'!$B:$AH,19,0)</f>
        <v>0</v>
      </c>
      <c r="U52" s="8">
        <f>VLOOKUP($B52,'[2]TK KHOILUONG'!$B:$AH,20,0)</f>
        <v>0</v>
      </c>
      <c r="V52" s="36">
        <f>VLOOKUP($B52,'[2]TK KHOILUONG'!$B:$AH,21,0)</f>
        <v>0</v>
      </c>
      <c r="W52" s="8">
        <f>VLOOKUP($B52,'[2]TK KHOILUONG'!$B:$AH,22,0)</f>
        <v>0</v>
      </c>
      <c r="X52" s="8">
        <f>VLOOKUP($B52,'[2]TK KHOILUONG'!$B:$AH,23,0)</f>
        <v>0</v>
      </c>
      <c r="Y52" s="36">
        <f>VLOOKUP($B52,'[2]TK KHOILUONG'!$B:$AH,24,0)</f>
        <v>0</v>
      </c>
      <c r="Z52" s="8">
        <f>VLOOKUP($B52,'[2]TK KHOILUONG'!$B:$AH,25,0)</f>
        <v>0</v>
      </c>
      <c r="AA52" s="8">
        <f>VLOOKUP($B52,'[2]TK KHOILUONG'!$B:$AH,26,0)</f>
        <v>0</v>
      </c>
      <c r="AB52" s="36">
        <f>VLOOKUP($B52,'[2]TK KHOILUONG'!$B:$AH,27,0)</f>
        <v>0</v>
      </c>
      <c r="AC52" s="8">
        <f>VLOOKUP($B52,'[2]TK KHOILUONG'!$B:$AH,28,0)</f>
        <v>0</v>
      </c>
      <c r="AD52" s="8">
        <f>VLOOKUP($B52,'[2]TK KHOILUONG'!$B:$AH,29,0)</f>
        <v>0</v>
      </c>
      <c r="AE52" s="36">
        <f>VLOOKUP($B52,'[2]TK KHOILUONG'!$B:$AH,30,0)</f>
        <v>0</v>
      </c>
      <c r="AF52" s="36">
        <f>VLOOKUP($B52,'[2]TK KHOILUONG'!$B:$AH,31,0)</f>
        <v>0</v>
      </c>
      <c r="AG52" s="36">
        <f>VLOOKUP($B52,'[2]TK KHOILUONG'!$B:$AH,32,0)</f>
        <v>0</v>
      </c>
      <c r="AH52" s="64">
        <f t="shared" si="0"/>
        <v>26.05</v>
      </c>
    </row>
    <row r="53" spans="1:34" hidden="1">
      <c r="A53" s="32">
        <f>IF(D53="","",SUBTOTAL(3,$D$4:$D53))</f>
        <v>29</v>
      </c>
      <c r="B53" s="26" t="s">
        <v>329</v>
      </c>
      <c r="C53" s="27" t="s">
        <v>63</v>
      </c>
      <c r="D53" s="19" t="s">
        <v>545</v>
      </c>
      <c r="E53" s="8">
        <f>VLOOKUP($B53,'[2]TK KHOILUONG'!$B:$AH,4,0)</f>
        <v>0</v>
      </c>
      <c r="F53" s="8">
        <f>VLOOKUP($B53,'[2]TK KHOILUONG'!$B:$AH,5,0)</f>
        <v>0</v>
      </c>
      <c r="G53" s="8">
        <f>VLOOKUP($B53,'[2]TK KHOILUONG'!$B:$AH,6,0)</f>
        <v>0</v>
      </c>
      <c r="H53" s="8">
        <f>VLOOKUP($B53,'[2]TK KHOILUONG'!$B:$AH,7,0)</f>
        <v>0</v>
      </c>
      <c r="I53" s="36">
        <f>VLOOKUP($B53,'[2]TK KHOILUONG'!$B:$AH,8,0)</f>
        <v>0</v>
      </c>
      <c r="J53" s="8">
        <f>VLOOKUP($B53,'[2]TK KHOILUONG'!$B:$AH,9,0)</f>
        <v>0</v>
      </c>
      <c r="K53" s="8">
        <f>VLOOKUP($B53,'[2]TK KHOILUONG'!$B:$AH,10,0)</f>
        <v>0</v>
      </c>
      <c r="L53" s="8">
        <f>VLOOKUP($B53,'[2]TK KHOILUONG'!$B:$AH,11,0)</f>
        <v>0</v>
      </c>
      <c r="M53" s="8">
        <f>VLOOKUP($B53,'[2]TK KHOILUONG'!$B:$AH,12,0)</f>
        <v>0</v>
      </c>
      <c r="N53" s="36">
        <f>VLOOKUP($B53,'[2]TK KHOILUONG'!$B:$AH,13,0)</f>
        <v>0</v>
      </c>
      <c r="O53" s="8">
        <f>VLOOKUP($B53,'[2]TK KHOILUONG'!$B:$AH,14,0)</f>
        <v>0</v>
      </c>
      <c r="P53" s="8">
        <f>VLOOKUP($B53,'[2]TK KHOILUONG'!$B:$AH,15,0)</f>
        <v>0</v>
      </c>
      <c r="Q53" s="8">
        <f>VLOOKUP($B53,'[2]TK KHOILUONG'!$B:$AH,16,0)</f>
        <v>0</v>
      </c>
      <c r="R53" s="36">
        <f>VLOOKUP($B53,'[2]TK KHOILUONG'!$B:$AH,17,0)</f>
        <v>0</v>
      </c>
      <c r="S53" s="8">
        <f>VLOOKUP($B53,'[2]TK KHOILUONG'!$B:$AH,18,0)</f>
        <v>0</v>
      </c>
      <c r="T53" s="8">
        <f>VLOOKUP($B53,'[2]TK KHOILUONG'!$B:$AH,19,0)</f>
        <v>0</v>
      </c>
      <c r="U53" s="8">
        <f>VLOOKUP($B53,'[2]TK KHOILUONG'!$B:$AH,20,0)</f>
        <v>0</v>
      </c>
      <c r="V53" s="36">
        <f>VLOOKUP($B53,'[2]TK KHOILUONG'!$B:$AH,21,0)</f>
        <v>0</v>
      </c>
      <c r="W53" s="8">
        <f>VLOOKUP($B53,'[2]TK KHOILUONG'!$B:$AH,22,0)</f>
        <v>0</v>
      </c>
      <c r="X53" s="8">
        <f>VLOOKUP($B53,'[2]TK KHOILUONG'!$B:$AH,23,0)</f>
        <v>0</v>
      </c>
      <c r="Y53" s="36">
        <f>VLOOKUP($B53,'[2]TK KHOILUONG'!$B:$AH,24,0)</f>
        <v>0</v>
      </c>
      <c r="Z53" s="8">
        <f>VLOOKUP($B53,'[2]TK KHOILUONG'!$B:$AH,25,0)</f>
        <v>0</v>
      </c>
      <c r="AA53" s="8">
        <f>VLOOKUP($B53,'[2]TK KHOILUONG'!$B:$AH,26,0)</f>
        <v>0</v>
      </c>
      <c r="AB53" s="36">
        <f>VLOOKUP($B53,'[2]TK KHOILUONG'!$B:$AH,27,0)</f>
        <v>0</v>
      </c>
      <c r="AC53" s="8">
        <f>VLOOKUP($B53,'[2]TK KHOILUONG'!$B:$AH,28,0)</f>
        <v>0</v>
      </c>
      <c r="AD53" s="8">
        <f>VLOOKUP($B53,'[2]TK KHOILUONG'!$B:$AH,29,0)</f>
        <v>0</v>
      </c>
      <c r="AE53" s="36">
        <f>VLOOKUP($B53,'[2]TK KHOILUONG'!$B:$AH,30,0)</f>
        <v>0</v>
      </c>
      <c r="AF53" s="36">
        <f>VLOOKUP($B53,'[2]TK KHOILUONG'!$B:$AH,31,0)</f>
        <v>0</v>
      </c>
      <c r="AG53" s="36">
        <f>VLOOKUP($B53,'[2]TK KHOILUONG'!$B:$AH,32,0)</f>
        <v>0</v>
      </c>
      <c r="AH53" s="64">
        <f t="shared" si="0"/>
        <v>0</v>
      </c>
    </row>
    <row r="54" spans="1:34" hidden="1">
      <c r="A54" s="32">
        <f>IF(D54="","",SUBTOTAL(3,$D$4:$D54))</f>
        <v>29</v>
      </c>
      <c r="B54" s="26" t="s">
        <v>330</v>
      </c>
      <c r="C54" s="27" t="s">
        <v>63</v>
      </c>
      <c r="D54" s="19" t="s">
        <v>71</v>
      </c>
      <c r="E54" s="8">
        <f>VLOOKUP($B54,'[2]TK KHOILUONG'!$B:$AH,4,0)</f>
        <v>0</v>
      </c>
      <c r="F54" s="8">
        <f>VLOOKUP($B54,'[2]TK KHOILUONG'!$B:$AH,5,0)</f>
        <v>2</v>
      </c>
      <c r="G54" s="8">
        <f>VLOOKUP($B54,'[2]TK KHOILUONG'!$B:$AH,6,0)</f>
        <v>0</v>
      </c>
      <c r="H54" s="8">
        <f>VLOOKUP($B54,'[2]TK KHOILUONG'!$B:$AH,7,0)</f>
        <v>0</v>
      </c>
      <c r="I54" s="36">
        <f>VLOOKUP($B54,'[2]TK KHOILUONG'!$B:$AH,8,0)</f>
        <v>4</v>
      </c>
      <c r="J54" s="8">
        <f>VLOOKUP($B54,'[2]TK KHOILUONG'!$B:$AH,9,0)</f>
        <v>8.4</v>
      </c>
      <c r="K54" s="8">
        <f>VLOOKUP($B54,'[2]TK KHOILUONG'!$B:$AH,10,0)</f>
        <v>0</v>
      </c>
      <c r="L54" s="8">
        <f>VLOOKUP($B54,'[2]TK KHOILUONG'!$B:$AH,11,0)</f>
        <v>0</v>
      </c>
      <c r="M54" s="8">
        <f>VLOOKUP($B54,'[2]TK KHOILUONG'!$B:$AH,12,0)</f>
        <v>0</v>
      </c>
      <c r="N54" s="36">
        <f>VLOOKUP($B54,'[2]TK KHOILUONG'!$B:$AH,13,0)</f>
        <v>8.4</v>
      </c>
      <c r="O54" s="8">
        <f>VLOOKUP($B54,'[2]TK KHOILUONG'!$B:$AH,14,0)</f>
        <v>0</v>
      </c>
      <c r="P54" s="8">
        <f>VLOOKUP($B54,'[2]TK KHOILUONG'!$B:$AH,15,0)</f>
        <v>23</v>
      </c>
      <c r="Q54" s="8">
        <f>VLOOKUP($B54,'[2]TK KHOILUONG'!$B:$AH,16,0)</f>
        <v>0</v>
      </c>
      <c r="R54" s="36">
        <f>VLOOKUP($B54,'[2]TK KHOILUONG'!$B:$AH,17,0)</f>
        <v>1.1499999999999999</v>
      </c>
      <c r="S54" s="8">
        <f>VLOOKUP($B54,'[2]TK KHOILUONG'!$B:$AH,18,0)</f>
        <v>0</v>
      </c>
      <c r="T54" s="8">
        <f>VLOOKUP($B54,'[2]TK KHOILUONG'!$B:$AH,19,0)</f>
        <v>0</v>
      </c>
      <c r="U54" s="8">
        <f>VLOOKUP($B54,'[2]TK KHOILUONG'!$B:$AH,20,0)</f>
        <v>0</v>
      </c>
      <c r="V54" s="36">
        <f>VLOOKUP($B54,'[2]TK KHOILUONG'!$B:$AH,21,0)</f>
        <v>0</v>
      </c>
      <c r="W54" s="8">
        <f>VLOOKUP($B54,'[2]TK KHOILUONG'!$B:$AH,22,0)</f>
        <v>0</v>
      </c>
      <c r="X54" s="8">
        <f>VLOOKUP($B54,'[2]TK KHOILUONG'!$B:$AH,23,0)</f>
        <v>0</v>
      </c>
      <c r="Y54" s="36">
        <f>VLOOKUP($B54,'[2]TK KHOILUONG'!$B:$AH,24,0)</f>
        <v>0</v>
      </c>
      <c r="Z54" s="8">
        <f>VLOOKUP($B54,'[2]TK KHOILUONG'!$B:$AH,25,0)</f>
        <v>0</v>
      </c>
      <c r="AA54" s="8">
        <f>VLOOKUP($B54,'[2]TK KHOILUONG'!$B:$AH,26,0)</f>
        <v>0</v>
      </c>
      <c r="AB54" s="36">
        <f>VLOOKUP($B54,'[2]TK KHOILUONG'!$B:$AH,27,0)</f>
        <v>0</v>
      </c>
      <c r="AC54" s="8">
        <f>VLOOKUP($B54,'[2]TK KHOILUONG'!$B:$AH,28,0)</f>
        <v>0</v>
      </c>
      <c r="AD54" s="8">
        <f>VLOOKUP($B54,'[2]TK KHOILUONG'!$B:$AH,29,0)</f>
        <v>0</v>
      </c>
      <c r="AE54" s="36">
        <f>VLOOKUP($B54,'[2]TK KHOILUONG'!$B:$AH,30,0)</f>
        <v>0</v>
      </c>
      <c r="AF54" s="36">
        <f>VLOOKUP($B54,'[2]TK KHOILUONG'!$B:$AH,31,0)</f>
        <v>0</v>
      </c>
      <c r="AG54" s="36">
        <f>VLOOKUP($B54,'[2]TK KHOILUONG'!$B:$AH,32,0)</f>
        <v>0</v>
      </c>
      <c r="AH54" s="64">
        <f t="shared" si="0"/>
        <v>13.55</v>
      </c>
    </row>
    <row r="55" spans="1:34" hidden="1">
      <c r="A55" s="32">
        <f>IF(D55="","",SUBTOTAL(3,$D$4:$D55))</f>
        <v>29</v>
      </c>
      <c r="B55" s="26" t="s">
        <v>331</v>
      </c>
      <c r="C55" s="27" t="s">
        <v>63</v>
      </c>
      <c r="D55" s="19" t="s">
        <v>91</v>
      </c>
      <c r="E55" s="8">
        <f>VLOOKUP($B55,'[2]TK KHOILUONG'!$B:$AH,4,0)</f>
        <v>4</v>
      </c>
      <c r="F55" s="8">
        <f>VLOOKUP($B55,'[2]TK KHOILUONG'!$B:$AH,5,0)</f>
        <v>0</v>
      </c>
      <c r="G55" s="8">
        <f>VLOOKUP($B55,'[2]TK KHOILUONG'!$B:$AH,6,0)</f>
        <v>0</v>
      </c>
      <c r="H55" s="8">
        <f>VLOOKUP($B55,'[2]TK KHOILUONG'!$B:$AH,7,0)</f>
        <v>0</v>
      </c>
      <c r="I55" s="36">
        <f>VLOOKUP($B55,'[2]TK KHOILUONG'!$B:$AH,8,0)</f>
        <v>4</v>
      </c>
      <c r="J55" s="8">
        <f>VLOOKUP($B55,'[2]TK KHOILUONG'!$B:$AH,9,0)</f>
        <v>6</v>
      </c>
      <c r="K55" s="8">
        <f>VLOOKUP($B55,'[2]TK KHOILUONG'!$B:$AH,10,0)</f>
        <v>1.2</v>
      </c>
      <c r="L55" s="8">
        <f>VLOOKUP($B55,'[2]TK KHOILUONG'!$B:$AH,11,0)</f>
        <v>0</v>
      </c>
      <c r="M55" s="8">
        <f>VLOOKUP($B55,'[2]TK KHOILUONG'!$B:$AH,12,0)</f>
        <v>0</v>
      </c>
      <c r="N55" s="36">
        <f>VLOOKUP($B55,'[2]TK KHOILUONG'!$B:$AH,13,0)</f>
        <v>7.2</v>
      </c>
      <c r="O55" s="8">
        <f>VLOOKUP($B55,'[2]TK KHOILUONG'!$B:$AH,14,0)</f>
        <v>83</v>
      </c>
      <c r="P55" s="8">
        <f>VLOOKUP($B55,'[2]TK KHOILUONG'!$B:$AH,15,0)</f>
        <v>35</v>
      </c>
      <c r="Q55" s="8">
        <f>VLOOKUP($B55,'[2]TK KHOILUONG'!$B:$AH,16,0)</f>
        <v>87</v>
      </c>
      <c r="R55" s="36">
        <f>VLOOKUP($B55,'[2]TK KHOILUONG'!$B:$AH,17,0)</f>
        <v>1.55</v>
      </c>
      <c r="S55" s="8">
        <f>VLOOKUP($B55,'[2]TK KHOILUONG'!$B:$AH,18,0)</f>
        <v>0</v>
      </c>
      <c r="T55" s="8">
        <f>VLOOKUP($B55,'[2]TK KHOILUONG'!$B:$AH,19,0)</f>
        <v>0</v>
      </c>
      <c r="U55" s="8">
        <f>VLOOKUP($B55,'[2]TK KHOILUONG'!$B:$AH,20,0)</f>
        <v>0</v>
      </c>
      <c r="V55" s="36">
        <f>VLOOKUP($B55,'[2]TK KHOILUONG'!$B:$AH,21,0)</f>
        <v>0</v>
      </c>
      <c r="W55" s="8">
        <f>VLOOKUP($B55,'[2]TK KHOILUONG'!$B:$AH,22,0)</f>
        <v>0</v>
      </c>
      <c r="X55" s="8">
        <f>VLOOKUP($B55,'[2]TK KHOILUONG'!$B:$AH,23,0)</f>
        <v>0</v>
      </c>
      <c r="Y55" s="36">
        <f>VLOOKUP($B55,'[2]TK KHOILUONG'!$B:$AH,24,0)</f>
        <v>0</v>
      </c>
      <c r="Z55" s="8">
        <f>VLOOKUP($B55,'[2]TK KHOILUONG'!$B:$AH,25,0)</f>
        <v>0</v>
      </c>
      <c r="AA55" s="8">
        <f>VLOOKUP($B55,'[2]TK KHOILUONG'!$B:$AH,26,0)</f>
        <v>0</v>
      </c>
      <c r="AB55" s="36">
        <f>VLOOKUP($B55,'[2]TK KHOILUONG'!$B:$AH,27,0)</f>
        <v>0</v>
      </c>
      <c r="AC55" s="8">
        <f>VLOOKUP($B55,'[2]TK KHOILUONG'!$B:$AH,28,0)</f>
        <v>0</v>
      </c>
      <c r="AD55" s="8">
        <f>VLOOKUP($B55,'[2]TK KHOILUONG'!$B:$AH,29,0)</f>
        <v>0</v>
      </c>
      <c r="AE55" s="36">
        <f>VLOOKUP($B55,'[2]TK KHOILUONG'!$B:$AH,30,0)</f>
        <v>0</v>
      </c>
      <c r="AF55" s="36">
        <f>VLOOKUP($B55,'[2]TK KHOILUONG'!$B:$AH,31,0)</f>
        <v>0</v>
      </c>
      <c r="AG55" s="36">
        <f>VLOOKUP($B55,'[2]TK KHOILUONG'!$B:$AH,32,0)</f>
        <v>0</v>
      </c>
      <c r="AH55" s="64">
        <f t="shared" si="0"/>
        <v>12.75</v>
      </c>
    </row>
    <row r="56" spans="1:34" hidden="1">
      <c r="A56" s="32">
        <f>IF(D56="","",SUBTOTAL(3,$D$4:$D56))</f>
        <v>29</v>
      </c>
      <c r="B56" s="26" t="s">
        <v>332</v>
      </c>
      <c r="C56" s="27" t="s">
        <v>63</v>
      </c>
      <c r="D56" s="19" t="s">
        <v>93</v>
      </c>
      <c r="E56" s="8">
        <f>VLOOKUP($B56,'[2]TK KHOILUONG'!$B:$AH,4,0)</f>
        <v>2</v>
      </c>
      <c r="F56" s="8">
        <f>VLOOKUP($B56,'[2]TK KHOILUONG'!$B:$AH,5,0)</f>
        <v>0</v>
      </c>
      <c r="G56" s="8">
        <f>VLOOKUP($B56,'[2]TK KHOILUONG'!$B:$AH,6,0)</f>
        <v>0</v>
      </c>
      <c r="H56" s="8">
        <f>VLOOKUP($B56,'[2]TK KHOILUONG'!$B:$AH,7,0)</f>
        <v>0</v>
      </c>
      <c r="I56" s="36">
        <f>VLOOKUP($B56,'[2]TK KHOILUONG'!$B:$AH,8,0)</f>
        <v>2</v>
      </c>
      <c r="J56" s="8">
        <f>VLOOKUP($B56,'[2]TK KHOILUONG'!$B:$AH,9,0)</f>
        <v>3.5999999999999996</v>
      </c>
      <c r="K56" s="8">
        <f>VLOOKUP($B56,'[2]TK KHOILUONG'!$B:$AH,10,0)</f>
        <v>8.4</v>
      </c>
      <c r="L56" s="8">
        <f>VLOOKUP($B56,'[2]TK KHOILUONG'!$B:$AH,11,0)</f>
        <v>0</v>
      </c>
      <c r="M56" s="8">
        <f>VLOOKUP($B56,'[2]TK KHOILUONG'!$B:$AH,12,0)</f>
        <v>0</v>
      </c>
      <c r="N56" s="36">
        <f>VLOOKUP($B56,'[2]TK KHOILUONG'!$B:$AH,13,0)</f>
        <v>12</v>
      </c>
      <c r="O56" s="8">
        <f>VLOOKUP($B56,'[2]TK KHOILUONG'!$B:$AH,14,0)</f>
        <v>10</v>
      </c>
      <c r="P56" s="8">
        <f>VLOOKUP($B56,'[2]TK KHOILUONG'!$B:$AH,15,0)</f>
        <v>0</v>
      </c>
      <c r="Q56" s="8">
        <f>VLOOKUP($B56,'[2]TK KHOILUONG'!$B:$AH,16,0)</f>
        <v>10</v>
      </c>
      <c r="R56" s="36">
        <f>VLOOKUP($B56,'[2]TK KHOILUONG'!$B:$AH,17,0)</f>
        <v>0</v>
      </c>
      <c r="S56" s="8">
        <f>VLOOKUP($B56,'[2]TK KHOILUONG'!$B:$AH,18,0)</f>
        <v>0</v>
      </c>
      <c r="T56" s="8">
        <f>VLOOKUP($B56,'[2]TK KHOILUONG'!$B:$AH,19,0)</f>
        <v>0</v>
      </c>
      <c r="U56" s="8">
        <f>VLOOKUP($B56,'[2]TK KHOILUONG'!$B:$AH,20,0)</f>
        <v>0</v>
      </c>
      <c r="V56" s="36">
        <f>VLOOKUP($B56,'[2]TK KHOILUONG'!$B:$AH,21,0)</f>
        <v>0</v>
      </c>
      <c r="W56" s="8">
        <f>VLOOKUP($B56,'[2]TK KHOILUONG'!$B:$AH,22,0)</f>
        <v>0</v>
      </c>
      <c r="X56" s="8">
        <f>VLOOKUP($B56,'[2]TK KHOILUONG'!$B:$AH,23,0)</f>
        <v>0</v>
      </c>
      <c r="Y56" s="36">
        <f>VLOOKUP($B56,'[2]TK KHOILUONG'!$B:$AH,24,0)</f>
        <v>0</v>
      </c>
      <c r="Z56" s="8">
        <f>VLOOKUP($B56,'[2]TK KHOILUONG'!$B:$AH,25,0)</f>
        <v>0</v>
      </c>
      <c r="AA56" s="8">
        <f>VLOOKUP($B56,'[2]TK KHOILUONG'!$B:$AH,26,0)</f>
        <v>0</v>
      </c>
      <c r="AB56" s="36">
        <f>VLOOKUP($B56,'[2]TK KHOILUONG'!$B:$AH,27,0)</f>
        <v>0</v>
      </c>
      <c r="AC56" s="8">
        <f>VLOOKUP($B56,'[2]TK KHOILUONG'!$B:$AH,28,0)</f>
        <v>0</v>
      </c>
      <c r="AD56" s="8">
        <f>VLOOKUP($B56,'[2]TK KHOILUONG'!$B:$AH,29,0)</f>
        <v>0</v>
      </c>
      <c r="AE56" s="36">
        <f>VLOOKUP($B56,'[2]TK KHOILUONG'!$B:$AH,30,0)</f>
        <v>0</v>
      </c>
      <c r="AF56" s="36">
        <f>VLOOKUP($B56,'[2]TK KHOILUONG'!$B:$AH,31,0)</f>
        <v>0</v>
      </c>
      <c r="AG56" s="36">
        <f>VLOOKUP($B56,'[2]TK KHOILUONG'!$B:$AH,32,0)</f>
        <v>0</v>
      </c>
      <c r="AH56" s="64">
        <f t="shared" si="0"/>
        <v>14</v>
      </c>
    </row>
    <row r="57" spans="1:34" hidden="1">
      <c r="A57" s="32">
        <f>IF(D57="","",SUBTOTAL(3,$D$4:$D57))</f>
        <v>29</v>
      </c>
      <c r="B57" s="26" t="s">
        <v>333</v>
      </c>
      <c r="C57" s="27" t="s">
        <v>63</v>
      </c>
      <c r="D57" s="19" t="s">
        <v>82</v>
      </c>
      <c r="E57" s="8">
        <f>VLOOKUP($B57,'[2]TK KHOILUONG'!$B:$AH,4,0)</f>
        <v>0</v>
      </c>
      <c r="F57" s="8">
        <f>VLOOKUP($B57,'[2]TK KHOILUONG'!$B:$AH,5,0)</f>
        <v>0</v>
      </c>
      <c r="G57" s="8">
        <f>VLOOKUP($B57,'[2]TK KHOILUONG'!$B:$AH,6,0)</f>
        <v>0</v>
      </c>
      <c r="H57" s="8">
        <f>VLOOKUP($B57,'[2]TK KHOILUONG'!$B:$AH,7,0)</f>
        <v>0</v>
      </c>
      <c r="I57" s="36">
        <f>VLOOKUP($B57,'[2]TK KHOILUONG'!$B:$AH,8,0)</f>
        <v>0</v>
      </c>
      <c r="J57" s="8">
        <f>VLOOKUP($B57,'[2]TK KHOILUONG'!$B:$AH,9,0)</f>
        <v>2.4</v>
      </c>
      <c r="K57" s="8">
        <f>VLOOKUP($B57,'[2]TK KHOILUONG'!$B:$AH,10,0)</f>
        <v>2.4</v>
      </c>
      <c r="L57" s="8">
        <f>VLOOKUP($B57,'[2]TK KHOILUONG'!$B:$AH,11,0)</f>
        <v>0</v>
      </c>
      <c r="M57" s="8">
        <f>VLOOKUP($B57,'[2]TK KHOILUONG'!$B:$AH,12,0)</f>
        <v>0</v>
      </c>
      <c r="N57" s="36">
        <f>VLOOKUP($B57,'[2]TK KHOILUONG'!$B:$AH,13,0)</f>
        <v>4.8</v>
      </c>
      <c r="O57" s="8">
        <f>VLOOKUP($B57,'[2]TK KHOILUONG'!$B:$AH,14,0)</f>
        <v>0</v>
      </c>
      <c r="P57" s="8">
        <f>VLOOKUP($B57,'[2]TK KHOILUONG'!$B:$AH,15,0)</f>
        <v>0</v>
      </c>
      <c r="Q57" s="8">
        <f>VLOOKUP($B57,'[2]TK KHOILUONG'!$B:$AH,16,0)</f>
        <v>0</v>
      </c>
      <c r="R57" s="36">
        <f>VLOOKUP($B57,'[2]TK KHOILUONG'!$B:$AH,17,0)</f>
        <v>0</v>
      </c>
      <c r="S57" s="8">
        <f>VLOOKUP($B57,'[2]TK KHOILUONG'!$B:$AH,18,0)</f>
        <v>0</v>
      </c>
      <c r="T57" s="8">
        <f>VLOOKUP($B57,'[2]TK KHOILUONG'!$B:$AH,19,0)</f>
        <v>0</v>
      </c>
      <c r="U57" s="8">
        <f>VLOOKUP($B57,'[2]TK KHOILUONG'!$B:$AH,20,0)</f>
        <v>0</v>
      </c>
      <c r="V57" s="36">
        <f>VLOOKUP($B57,'[2]TK KHOILUONG'!$B:$AH,21,0)</f>
        <v>0</v>
      </c>
      <c r="W57" s="8">
        <f>VLOOKUP($B57,'[2]TK KHOILUONG'!$B:$AH,22,0)</f>
        <v>0</v>
      </c>
      <c r="X57" s="8">
        <f>VLOOKUP($B57,'[2]TK KHOILUONG'!$B:$AH,23,0)</f>
        <v>0</v>
      </c>
      <c r="Y57" s="36">
        <f>VLOOKUP($B57,'[2]TK KHOILUONG'!$B:$AH,24,0)</f>
        <v>0</v>
      </c>
      <c r="Z57" s="8">
        <f>VLOOKUP($B57,'[2]TK KHOILUONG'!$B:$AH,25,0)</f>
        <v>0</v>
      </c>
      <c r="AA57" s="8">
        <f>VLOOKUP($B57,'[2]TK KHOILUONG'!$B:$AH,26,0)</f>
        <v>0</v>
      </c>
      <c r="AB57" s="36">
        <f>VLOOKUP($B57,'[2]TK KHOILUONG'!$B:$AH,27,0)</f>
        <v>0</v>
      </c>
      <c r="AC57" s="8">
        <f>VLOOKUP($B57,'[2]TK KHOILUONG'!$B:$AH,28,0)</f>
        <v>0</v>
      </c>
      <c r="AD57" s="8">
        <f>VLOOKUP($B57,'[2]TK KHOILUONG'!$B:$AH,29,0)</f>
        <v>0</v>
      </c>
      <c r="AE57" s="36">
        <f>VLOOKUP($B57,'[2]TK KHOILUONG'!$B:$AH,30,0)</f>
        <v>0</v>
      </c>
      <c r="AF57" s="36">
        <f>VLOOKUP($B57,'[2]TK KHOILUONG'!$B:$AH,31,0)</f>
        <v>1.2</v>
      </c>
      <c r="AG57" s="36">
        <f>VLOOKUP($B57,'[2]TK KHOILUONG'!$B:$AH,32,0)</f>
        <v>0</v>
      </c>
      <c r="AH57" s="64">
        <f t="shared" si="0"/>
        <v>6</v>
      </c>
    </row>
    <row r="58" spans="1:34" hidden="1">
      <c r="A58" s="32">
        <f>IF(D58="","",SUBTOTAL(3,$D$4:$D58))</f>
        <v>29</v>
      </c>
      <c r="B58" s="26" t="s">
        <v>334</v>
      </c>
      <c r="C58" s="27" t="s">
        <v>63</v>
      </c>
      <c r="D58" s="19" t="s">
        <v>72</v>
      </c>
      <c r="E58" s="8">
        <f>VLOOKUP($B58,'[2]TK KHOILUONG'!$B:$AH,4,0)</f>
        <v>4</v>
      </c>
      <c r="F58" s="8">
        <f>VLOOKUP($B58,'[2]TK KHOILUONG'!$B:$AH,5,0)</f>
        <v>0</v>
      </c>
      <c r="G58" s="8">
        <f>VLOOKUP($B58,'[2]TK KHOILUONG'!$B:$AH,6,0)</f>
        <v>0</v>
      </c>
      <c r="H58" s="8">
        <f>VLOOKUP($B58,'[2]TK KHOILUONG'!$B:$AH,7,0)</f>
        <v>0</v>
      </c>
      <c r="I58" s="36">
        <f>VLOOKUP($B58,'[2]TK KHOILUONG'!$B:$AH,8,0)</f>
        <v>4</v>
      </c>
      <c r="J58" s="8">
        <f>VLOOKUP($B58,'[2]TK KHOILUONG'!$B:$AH,9,0)</f>
        <v>0</v>
      </c>
      <c r="K58" s="8">
        <f>VLOOKUP($B58,'[2]TK KHOILUONG'!$B:$AH,10,0)</f>
        <v>6.4</v>
      </c>
      <c r="L58" s="8">
        <f>VLOOKUP($B58,'[2]TK KHOILUONG'!$B:$AH,11,0)</f>
        <v>0</v>
      </c>
      <c r="M58" s="8">
        <f>VLOOKUP($B58,'[2]TK KHOILUONG'!$B:$AH,12,0)</f>
        <v>0</v>
      </c>
      <c r="N58" s="36">
        <f>VLOOKUP($B58,'[2]TK KHOILUONG'!$B:$AH,13,0)</f>
        <v>6.4</v>
      </c>
      <c r="O58" s="8">
        <f>VLOOKUP($B58,'[2]TK KHOILUONG'!$B:$AH,14,0)</f>
        <v>179</v>
      </c>
      <c r="P58" s="8">
        <f>VLOOKUP($B58,'[2]TK KHOILUONG'!$B:$AH,15,0)</f>
        <v>28</v>
      </c>
      <c r="Q58" s="8">
        <f>VLOOKUP($B58,'[2]TK KHOILUONG'!$B:$AH,16,0)</f>
        <v>149</v>
      </c>
      <c r="R58" s="36">
        <f>VLOOKUP($B58,'[2]TK KHOILUONG'!$B:$AH,17,0)</f>
        <v>2.9</v>
      </c>
      <c r="S58" s="8">
        <f>VLOOKUP($B58,'[2]TK KHOILUONG'!$B:$AH,18,0)</f>
        <v>0</v>
      </c>
      <c r="T58" s="8">
        <f>VLOOKUP($B58,'[2]TK KHOILUONG'!$B:$AH,19,0)</f>
        <v>0</v>
      </c>
      <c r="U58" s="8">
        <f>VLOOKUP($B58,'[2]TK KHOILUONG'!$B:$AH,20,0)</f>
        <v>0</v>
      </c>
      <c r="V58" s="36">
        <f>VLOOKUP($B58,'[2]TK KHOILUONG'!$B:$AH,21,0)</f>
        <v>0</v>
      </c>
      <c r="W58" s="8">
        <f>VLOOKUP($B58,'[2]TK KHOILUONG'!$B:$AH,22,0)</f>
        <v>0</v>
      </c>
      <c r="X58" s="8">
        <f>VLOOKUP($B58,'[2]TK KHOILUONG'!$B:$AH,23,0)</f>
        <v>0</v>
      </c>
      <c r="Y58" s="36">
        <f>VLOOKUP($B58,'[2]TK KHOILUONG'!$B:$AH,24,0)</f>
        <v>0</v>
      </c>
      <c r="Z58" s="8">
        <f>VLOOKUP($B58,'[2]TK KHOILUONG'!$B:$AH,25,0)</f>
        <v>0</v>
      </c>
      <c r="AA58" s="8">
        <f>VLOOKUP($B58,'[2]TK KHOILUONG'!$B:$AH,26,0)</f>
        <v>0</v>
      </c>
      <c r="AB58" s="36">
        <f>VLOOKUP($B58,'[2]TK KHOILUONG'!$B:$AH,27,0)</f>
        <v>0</v>
      </c>
      <c r="AC58" s="8">
        <f>VLOOKUP($B58,'[2]TK KHOILUONG'!$B:$AH,28,0)</f>
        <v>0</v>
      </c>
      <c r="AD58" s="8">
        <f>VLOOKUP($B58,'[2]TK KHOILUONG'!$B:$AH,29,0)</f>
        <v>0</v>
      </c>
      <c r="AE58" s="36">
        <f>VLOOKUP($B58,'[2]TK KHOILUONG'!$B:$AH,30,0)</f>
        <v>0</v>
      </c>
      <c r="AF58" s="36">
        <f>VLOOKUP($B58,'[2]TK KHOILUONG'!$B:$AH,31,0)</f>
        <v>0</v>
      </c>
      <c r="AG58" s="36">
        <f>VLOOKUP($B58,'[2]TK KHOILUONG'!$B:$AH,32,0)</f>
        <v>0</v>
      </c>
      <c r="AH58" s="64">
        <f t="shared" si="0"/>
        <v>13.3</v>
      </c>
    </row>
    <row r="59" spans="1:34" hidden="1">
      <c r="A59" s="32">
        <f>IF(D59="","",SUBTOTAL(3,$D$4:$D59))</f>
        <v>29</v>
      </c>
      <c r="B59" s="28" t="s">
        <v>560</v>
      </c>
      <c r="C59" s="29" t="s">
        <v>63</v>
      </c>
      <c r="D59" s="30" t="s">
        <v>92</v>
      </c>
      <c r="E59" s="8">
        <f>VLOOKUP($B59,'[2]TK KHOILUONG'!$B:$AH,4,0)</f>
        <v>0</v>
      </c>
      <c r="F59" s="8">
        <f>VLOOKUP($B59,'[2]TK KHOILUONG'!$B:$AH,5,0)</f>
        <v>0</v>
      </c>
      <c r="G59" s="8">
        <f>VLOOKUP($B59,'[2]TK KHOILUONG'!$B:$AH,6,0)</f>
        <v>0</v>
      </c>
      <c r="H59" s="8">
        <f>VLOOKUP($B59,'[2]TK KHOILUONG'!$B:$AH,7,0)</f>
        <v>0</v>
      </c>
      <c r="I59" s="36">
        <f>VLOOKUP($B59,'[2]TK KHOILUONG'!$B:$AH,8,0)</f>
        <v>0</v>
      </c>
      <c r="J59" s="8">
        <f>VLOOKUP($B59,'[2]TK KHOILUONG'!$B:$AH,9,0)</f>
        <v>0</v>
      </c>
      <c r="K59" s="8">
        <f>VLOOKUP($B59,'[2]TK KHOILUONG'!$B:$AH,10,0)</f>
        <v>0</v>
      </c>
      <c r="L59" s="8">
        <f>VLOOKUP($B59,'[2]TK KHOILUONG'!$B:$AH,11,0)</f>
        <v>0</v>
      </c>
      <c r="M59" s="8">
        <f>VLOOKUP($B59,'[2]TK KHOILUONG'!$B:$AH,12,0)</f>
        <v>0</v>
      </c>
      <c r="N59" s="36">
        <f>VLOOKUP($B59,'[2]TK KHOILUONG'!$B:$AH,13,0)</f>
        <v>0</v>
      </c>
      <c r="O59" s="8">
        <f>VLOOKUP($B59,'[2]TK KHOILUONG'!$B:$AH,14,0)</f>
        <v>0</v>
      </c>
      <c r="P59" s="8">
        <f>VLOOKUP($B59,'[2]TK KHOILUONG'!$B:$AH,15,0)</f>
        <v>0</v>
      </c>
      <c r="Q59" s="8">
        <f>VLOOKUP($B59,'[2]TK KHOILUONG'!$B:$AH,16,0)</f>
        <v>0</v>
      </c>
      <c r="R59" s="36">
        <f>VLOOKUP($B59,'[2]TK KHOILUONG'!$B:$AH,17,0)</f>
        <v>0</v>
      </c>
      <c r="S59" s="8">
        <f>VLOOKUP($B59,'[2]TK KHOILUONG'!$B:$AH,18,0)</f>
        <v>0</v>
      </c>
      <c r="T59" s="8">
        <f>VLOOKUP($B59,'[2]TK KHOILUONG'!$B:$AH,19,0)</f>
        <v>0</v>
      </c>
      <c r="U59" s="8">
        <f>VLOOKUP($B59,'[2]TK KHOILUONG'!$B:$AH,20,0)</f>
        <v>0</v>
      </c>
      <c r="V59" s="36">
        <f>VLOOKUP($B59,'[2]TK KHOILUONG'!$B:$AH,21,0)</f>
        <v>0</v>
      </c>
      <c r="W59" s="8">
        <f>VLOOKUP($B59,'[2]TK KHOILUONG'!$B:$AH,22,0)</f>
        <v>0</v>
      </c>
      <c r="X59" s="8">
        <f>VLOOKUP($B59,'[2]TK KHOILUONG'!$B:$AH,23,0)</f>
        <v>0</v>
      </c>
      <c r="Y59" s="36">
        <f>VLOOKUP($B59,'[2]TK KHOILUONG'!$B:$AH,24,0)</f>
        <v>0</v>
      </c>
      <c r="Z59" s="8">
        <f>VLOOKUP($B59,'[2]TK KHOILUONG'!$B:$AH,25,0)</f>
        <v>0</v>
      </c>
      <c r="AA59" s="8">
        <f>VLOOKUP($B59,'[2]TK KHOILUONG'!$B:$AH,26,0)</f>
        <v>0</v>
      </c>
      <c r="AB59" s="36">
        <f>VLOOKUP($B59,'[2]TK KHOILUONG'!$B:$AH,27,0)</f>
        <v>0</v>
      </c>
      <c r="AC59" s="8">
        <f>VLOOKUP($B59,'[2]TK KHOILUONG'!$B:$AH,28,0)</f>
        <v>0</v>
      </c>
      <c r="AD59" s="8">
        <f>VLOOKUP($B59,'[2]TK KHOILUONG'!$B:$AH,29,0)</f>
        <v>0</v>
      </c>
      <c r="AE59" s="36">
        <f>VLOOKUP($B59,'[2]TK KHOILUONG'!$B:$AH,30,0)</f>
        <v>0</v>
      </c>
      <c r="AF59" s="36">
        <f>VLOOKUP($B59,'[2]TK KHOILUONG'!$B:$AH,31,0)</f>
        <v>0</v>
      </c>
      <c r="AG59" s="36">
        <f>VLOOKUP($B59,'[2]TK KHOILUONG'!$B:$AH,32,0)</f>
        <v>0</v>
      </c>
      <c r="AH59" s="64">
        <f t="shared" si="0"/>
        <v>0</v>
      </c>
    </row>
    <row r="60" spans="1:34" hidden="1">
      <c r="A60" s="32">
        <f>IF(D60="","",SUBTOTAL(3,$D$4:$D60))</f>
        <v>29</v>
      </c>
      <c r="B60" s="26" t="s">
        <v>335</v>
      </c>
      <c r="C60" s="27" t="s">
        <v>63</v>
      </c>
      <c r="D60" s="19" t="s">
        <v>83</v>
      </c>
      <c r="E60" s="8">
        <f>VLOOKUP($B60,'[2]TK KHOILUONG'!$B:$AH,4,0)</f>
        <v>0</v>
      </c>
      <c r="F60" s="8">
        <f>VLOOKUP($B60,'[2]TK KHOILUONG'!$B:$AH,5,0)</f>
        <v>0</v>
      </c>
      <c r="G60" s="8">
        <f>VLOOKUP($B60,'[2]TK KHOILUONG'!$B:$AH,6,0)</f>
        <v>0</v>
      </c>
      <c r="H60" s="8">
        <f>VLOOKUP($B60,'[2]TK KHOILUONG'!$B:$AH,7,0)</f>
        <v>0</v>
      </c>
      <c r="I60" s="36">
        <f>VLOOKUP($B60,'[2]TK KHOILUONG'!$B:$AH,8,0)</f>
        <v>0</v>
      </c>
      <c r="J60" s="8">
        <f>VLOOKUP($B60,'[2]TK KHOILUONG'!$B:$AH,9,0)</f>
        <v>7.2</v>
      </c>
      <c r="K60" s="8">
        <f>VLOOKUP($B60,'[2]TK KHOILUONG'!$B:$AH,10,0)</f>
        <v>1.2</v>
      </c>
      <c r="L60" s="8">
        <f>VLOOKUP($B60,'[2]TK KHOILUONG'!$B:$AH,11,0)</f>
        <v>0</v>
      </c>
      <c r="M60" s="8">
        <f>VLOOKUP($B60,'[2]TK KHOILUONG'!$B:$AH,12,0)</f>
        <v>0</v>
      </c>
      <c r="N60" s="36">
        <f>VLOOKUP($B60,'[2]TK KHOILUONG'!$B:$AH,13,0)</f>
        <v>8.4</v>
      </c>
      <c r="O60" s="8">
        <f>VLOOKUP($B60,'[2]TK KHOILUONG'!$B:$AH,14,0)</f>
        <v>97</v>
      </c>
      <c r="P60" s="8">
        <f>VLOOKUP($B60,'[2]TK KHOILUONG'!$B:$AH,15,0)</f>
        <v>98</v>
      </c>
      <c r="Q60" s="8">
        <f>VLOOKUP($B60,'[2]TK KHOILUONG'!$B:$AH,16,0)</f>
        <v>108</v>
      </c>
      <c r="R60" s="36">
        <f>VLOOKUP($B60,'[2]TK KHOILUONG'!$B:$AH,17,0)</f>
        <v>4.3499999999999996</v>
      </c>
      <c r="S60" s="8">
        <f>VLOOKUP($B60,'[2]TK KHOILUONG'!$B:$AH,18,0)</f>
        <v>40</v>
      </c>
      <c r="T60" s="8">
        <f>VLOOKUP($B60,'[2]TK KHOILUONG'!$B:$AH,19,0)</f>
        <v>0</v>
      </c>
      <c r="U60" s="8">
        <f>VLOOKUP($B60,'[2]TK KHOILUONG'!$B:$AH,20,0)</f>
        <v>40</v>
      </c>
      <c r="V60" s="36">
        <f>VLOOKUP($B60,'[2]TK KHOILUONG'!$B:$AH,21,0)</f>
        <v>0</v>
      </c>
      <c r="W60" s="8">
        <f>VLOOKUP($B60,'[2]TK KHOILUONG'!$B:$AH,22,0)</f>
        <v>0</v>
      </c>
      <c r="X60" s="8">
        <f>VLOOKUP($B60,'[2]TK KHOILUONG'!$B:$AH,23,0)</f>
        <v>0</v>
      </c>
      <c r="Y60" s="36">
        <f>VLOOKUP($B60,'[2]TK KHOILUONG'!$B:$AH,24,0)</f>
        <v>0</v>
      </c>
      <c r="Z60" s="8">
        <f>VLOOKUP($B60,'[2]TK KHOILUONG'!$B:$AH,25,0)</f>
        <v>0</v>
      </c>
      <c r="AA60" s="8">
        <f>VLOOKUP($B60,'[2]TK KHOILUONG'!$B:$AH,26,0)</f>
        <v>0</v>
      </c>
      <c r="AB60" s="36">
        <f>VLOOKUP($B60,'[2]TK KHOILUONG'!$B:$AH,27,0)</f>
        <v>0</v>
      </c>
      <c r="AC60" s="8">
        <f>VLOOKUP($B60,'[2]TK KHOILUONG'!$B:$AH,28,0)</f>
        <v>0</v>
      </c>
      <c r="AD60" s="8">
        <f>VLOOKUP($B60,'[2]TK KHOILUONG'!$B:$AH,29,0)</f>
        <v>0</v>
      </c>
      <c r="AE60" s="36">
        <f>VLOOKUP($B60,'[2]TK KHOILUONG'!$B:$AH,30,0)</f>
        <v>0</v>
      </c>
      <c r="AF60" s="36">
        <f>VLOOKUP($B60,'[2]TK KHOILUONG'!$B:$AH,31,0)</f>
        <v>0</v>
      </c>
      <c r="AG60" s="36">
        <f>VLOOKUP($B60,'[2]TK KHOILUONG'!$B:$AH,32,0)</f>
        <v>0</v>
      </c>
      <c r="AH60" s="64">
        <f t="shared" si="0"/>
        <v>12.75</v>
      </c>
    </row>
    <row r="61" spans="1:34" hidden="1">
      <c r="A61" s="32">
        <f>IF(D61="","",SUBTOTAL(3,$D$4:$D61))</f>
        <v>29</v>
      </c>
      <c r="B61" s="26" t="s">
        <v>336</v>
      </c>
      <c r="C61" s="27" t="s">
        <v>63</v>
      </c>
      <c r="D61" s="19" t="s">
        <v>546</v>
      </c>
      <c r="E61" s="8">
        <f>VLOOKUP($B61,'[2]TK KHOILUONG'!$B:$AH,4,0)</f>
        <v>0</v>
      </c>
      <c r="F61" s="8">
        <f>VLOOKUP($B61,'[2]TK KHOILUONG'!$B:$AH,5,0)</f>
        <v>0</v>
      </c>
      <c r="G61" s="8">
        <f>VLOOKUP($B61,'[2]TK KHOILUONG'!$B:$AH,6,0)</f>
        <v>0</v>
      </c>
      <c r="H61" s="8">
        <f>VLOOKUP($B61,'[2]TK KHOILUONG'!$B:$AH,7,0)</f>
        <v>0</v>
      </c>
      <c r="I61" s="36">
        <f>VLOOKUP($B61,'[2]TK KHOILUONG'!$B:$AH,8,0)</f>
        <v>0</v>
      </c>
      <c r="J61" s="8">
        <f>VLOOKUP($B61,'[2]TK KHOILUONG'!$B:$AH,9,0)</f>
        <v>0</v>
      </c>
      <c r="K61" s="8">
        <f>VLOOKUP($B61,'[2]TK KHOILUONG'!$B:$AH,10,0)</f>
        <v>0</v>
      </c>
      <c r="L61" s="8">
        <f>VLOOKUP($B61,'[2]TK KHOILUONG'!$B:$AH,11,0)</f>
        <v>0</v>
      </c>
      <c r="M61" s="8">
        <f>VLOOKUP($B61,'[2]TK KHOILUONG'!$B:$AH,12,0)</f>
        <v>0</v>
      </c>
      <c r="N61" s="36">
        <f>VLOOKUP($B61,'[2]TK KHOILUONG'!$B:$AH,13,0)</f>
        <v>0</v>
      </c>
      <c r="O61" s="8">
        <f>VLOOKUP($B61,'[2]TK KHOILUONG'!$B:$AH,14,0)</f>
        <v>0</v>
      </c>
      <c r="P61" s="8">
        <f>VLOOKUP($B61,'[2]TK KHOILUONG'!$B:$AH,15,0)</f>
        <v>0</v>
      </c>
      <c r="Q61" s="8">
        <f>VLOOKUP($B61,'[2]TK KHOILUONG'!$B:$AH,16,0)</f>
        <v>0</v>
      </c>
      <c r="R61" s="36">
        <f>VLOOKUP($B61,'[2]TK KHOILUONG'!$B:$AH,17,0)</f>
        <v>0</v>
      </c>
      <c r="S61" s="8">
        <f>VLOOKUP($B61,'[2]TK KHOILUONG'!$B:$AH,18,0)</f>
        <v>0</v>
      </c>
      <c r="T61" s="8">
        <f>VLOOKUP($B61,'[2]TK KHOILUONG'!$B:$AH,19,0)</f>
        <v>0</v>
      </c>
      <c r="U61" s="8">
        <f>VLOOKUP($B61,'[2]TK KHOILUONG'!$B:$AH,20,0)</f>
        <v>0</v>
      </c>
      <c r="V61" s="36">
        <f>VLOOKUP($B61,'[2]TK KHOILUONG'!$B:$AH,21,0)</f>
        <v>0</v>
      </c>
      <c r="W61" s="8">
        <f>VLOOKUP($B61,'[2]TK KHOILUONG'!$B:$AH,22,0)</f>
        <v>0</v>
      </c>
      <c r="X61" s="8">
        <f>VLOOKUP($B61,'[2]TK KHOILUONG'!$B:$AH,23,0)</f>
        <v>0</v>
      </c>
      <c r="Y61" s="36">
        <f>VLOOKUP($B61,'[2]TK KHOILUONG'!$B:$AH,24,0)</f>
        <v>0</v>
      </c>
      <c r="Z61" s="8">
        <f>VLOOKUP($B61,'[2]TK KHOILUONG'!$B:$AH,25,0)</f>
        <v>0</v>
      </c>
      <c r="AA61" s="8">
        <f>VLOOKUP($B61,'[2]TK KHOILUONG'!$B:$AH,26,0)</f>
        <v>0</v>
      </c>
      <c r="AB61" s="36">
        <f>VLOOKUP($B61,'[2]TK KHOILUONG'!$B:$AH,27,0)</f>
        <v>0</v>
      </c>
      <c r="AC61" s="8">
        <f>VLOOKUP($B61,'[2]TK KHOILUONG'!$B:$AH,28,0)</f>
        <v>0</v>
      </c>
      <c r="AD61" s="8">
        <f>VLOOKUP($B61,'[2]TK KHOILUONG'!$B:$AH,29,0)</f>
        <v>0</v>
      </c>
      <c r="AE61" s="36">
        <f>VLOOKUP($B61,'[2]TK KHOILUONG'!$B:$AH,30,0)</f>
        <v>0</v>
      </c>
      <c r="AF61" s="36">
        <f>VLOOKUP($B61,'[2]TK KHOILUONG'!$B:$AH,31,0)</f>
        <v>0</v>
      </c>
      <c r="AG61" s="36">
        <f>VLOOKUP($B61,'[2]TK KHOILUONG'!$B:$AH,32,0)</f>
        <v>0</v>
      </c>
      <c r="AH61" s="64">
        <f t="shared" si="0"/>
        <v>0</v>
      </c>
    </row>
    <row r="62" spans="1:34" hidden="1">
      <c r="A62" s="32">
        <f>IF(D62="","",SUBTOTAL(3,$D$4:$D62))</f>
        <v>29</v>
      </c>
      <c r="B62" s="26" t="s">
        <v>348</v>
      </c>
      <c r="C62" s="27" t="s">
        <v>63</v>
      </c>
      <c r="D62" s="19" t="s">
        <v>84</v>
      </c>
      <c r="E62" s="8">
        <f>VLOOKUP($B62,'[2]TK KHOILUONG'!$B:$AH,4,0)</f>
        <v>4</v>
      </c>
      <c r="F62" s="8">
        <f>VLOOKUP($B62,'[2]TK KHOILUONG'!$B:$AH,5,0)</f>
        <v>0</v>
      </c>
      <c r="G62" s="8">
        <f>VLOOKUP($B62,'[2]TK KHOILUONG'!$B:$AH,6,0)</f>
        <v>0</v>
      </c>
      <c r="H62" s="8">
        <f>VLOOKUP($B62,'[2]TK KHOILUONG'!$B:$AH,7,0)</f>
        <v>0</v>
      </c>
      <c r="I62" s="36">
        <f>VLOOKUP($B62,'[2]TK KHOILUONG'!$B:$AH,8,0)</f>
        <v>4</v>
      </c>
      <c r="J62" s="8">
        <f>VLOOKUP($B62,'[2]TK KHOILUONG'!$B:$AH,9,0)</f>
        <v>4.8</v>
      </c>
      <c r="K62" s="8">
        <f>VLOOKUP($B62,'[2]TK KHOILUONG'!$B:$AH,10,0)</f>
        <v>0</v>
      </c>
      <c r="L62" s="8">
        <f>VLOOKUP($B62,'[2]TK KHOILUONG'!$B:$AH,11,0)</f>
        <v>0</v>
      </c>
      <c r="M62" s="8">
        <f>VLOOKUP($B62,'[2]TK KHOILUONG'!$B:$AH,12,0)</f>
        <v>0</v>
      </c>
      <c r="N62" s="36">
        <f>VLOOKUP($B62,'[2]TK KHOILUONG'!$B:$AH,13,0)</f>
        <v>4.8</v>
      </c>
      <c r="O62" s="8">
        <f>VLOOKUP($B62,'[2]TK KHOILUONG'!$B:$AH,14,0)</f>
        <v>118</v>
      </c>
      <c r="P62" s="8">
        <f>VLOOKUP($B62,'[2]TK KHOILUONG'!$B:$AH,15,0)</f>
        <v>196</v>
      </c>
      <c r="Q62" s="8">
        <f>VLOOKUP($B62,'[2]TK KHOILUONG'!$B:$AH,16,0)</f>
        <v>104</v>
      </c>
      <c r="R62" s="36">
        <f>VLOOKUP($B62,'[2]TK KHOILUONG'!$B:$AH,17,0)</f>
        <v>10.5</v>
      </c>
      <c r="S62" s="8">
        <f>VLOOKUP($B62,'[2]TK KHOILUONG'!$B:$AH,18,0)</f>
        <v>0</v>
      </c>
      <c r="T62" s="8">
        <f>VLOOKUP($B62,'[2]TK KHOILUONG'!$B:$AH,19,0)</f>
        <v>0</v>
      </c>
      <c r="U62" s="8">
        <f>VLOOKUP($B62,'[2]TK KHOILUONG'!$B:$AH,20,0)</f>
        <v>0</v>
      </c>
      <c r="V62" s="36">
        <f>VLOOKUP($B62,'[2]TK KHOILUONG'!$B:$AH,21,0)</f>
        <v>0</v>
      </c>
      <c r="W62" s="8">
        <f>VLOOKUP($B62,'[2]TK KHOILUONG'!$B:$AH,22,0)</f>
        <v>0</v>
      </c>
      <c r="X62" s="8">
        <f>VLOOKUP($B62,'[2]TK KHOILUONG'!$B:$AH,23,0)</f>
        <v>0</v>
      </c>
      <c r="Y62" s="36">
        <f>VLOOKUP($B62,'[2]TK KHOILUONG'!$B:$AH,24,0)</f>
        <v>0</v>
      </c>
      <c r="Z62" s="8">
        <f>VLOOKUP($B62,'[2]TK KHOILUONG'!$B:$AH,25,0)</f>
        <v>0</v>
      </c>
      <c r="AA62" s="8">
        <f>VLOOKUP($B62,'[2]TK KHOILUONG'!$B:$AH,26,0)</f>
        <v>0</v>
      </c>
      <c r="AB62" s="36">
        <f>VLOOKUP($B62,'[2]TK KHOILUONG'!$B:$AH,27,0)</f>
        <v>0</v>
      </c>
      <c r="AC62" s="8">
        <f>VLOOKUP($B62,'[2]TK KHOILUONG'!$B:$AH,28,0)</f>
        <v>0</v>
      </c>
      <c r="AD62" s="8">
        <f>VLOOKUP($B62,'[2]TK KHOILUONG'!$B:$AH,29,0)</f>
        <v>0</v>
      </c>
      <c r="AE62" s="36">
        <f>VLOOKUP($B62,'[2]TK KHOILUONG'!$B:$AH,30,0)</f>
        <v>0</v>
      </c>
      <c r="AF62" s="36">
        <f>VLOOKUP($B62,'[2]TK KHOILUONG'!$B:$AH,31,0)</f>
        <v>1.2</v>
      </c>
      <c r="AG62" s="36">
        <f>VLOOKUP($B62,'[2]TK KHOILUONG'!$B:$AH,32,0)</f>
        <v>4.8</v>
      </c>
      <c r="AH62" s="64">
        <f t="shared" si="0"/>
        <v>25.3</v>
      </c>
    </row>
    <row r="63" spans="1:34" hidden="1">
      <c r="A63" s="32">
        <f>IF(D63="","",SUBTOTAL(3,$D$4:$D63))</f>
        <v>29</v>
      </c>
      <c r="B63" s="26" t="s">
        <v>345</v>
      </c>
      <c r="C63" s="27" t="s">
        <v>63</v>
      </c>
      <c r="D63" s="19" t="s">
        <v>74</v>
      </c>
      <c r="E63" s="8">
        <f>VLOOKUP($B63,'[2]TK KHOILUONG'!$B:$AH,4,0)</f>
        <v>4</v>
      </c>
      <c r="F63" s="8">
        <f>VLOOKUP($B63,'[2]TK KHOILUONG'!$B:$AH,5,0)</f>
        <v>0</v>
      </c>
      <c r="G63" s="8">
        <f>VLOOKUP($B63,'[2]TK KHOILUONG'!$B:$AH,6,0)</f>
        <v>0</v>
      </c>
      <c r="H63" s="8">
        <f>VLOOKUP($B63,'[2]TK KHOILUONG'!$B:$AH,7,0)</f>
        <v>0</v>
      </c>
      <c r="I63" s="36">
        <f>VLOOKUP($B63,'[2]TK KHOILUONG'!$B:$AH,8,0)</f>
        <v>4</v>
      </c>
      <c r="J63" s="8">
        <f>VLOOKUP($B63,'[2]TK KHOILUONG'!$B:$AH,9,0)</f>
        <v>4.8</v>
      </c>
      <c r="K63" s="8">
        <f>VLOOKUP($B63,'[2]TK KHOILUONG'!$B:$AH,10,0)</f>
        <v>1.2</v>
      </c>
      <c r="L63" s="8">
        <f>VLOOKUP($B63,'[2]TK KHOILUONG'!$B:$AH,11,0)</f>
        <v>0</v>
      </c>
      <c r="M63" s="8">
        <f>VLOOKUP($B63,'[2]TK KHOILUONG'!$B:$AH,12,0)</f>
        <v>0</v>
      </c>
      <c r="N63" s="36">
        <f>VLOOKUP($B63,'[2]TK KHOILUONG'!$B:$AH,13,0)</f>
        <v>6</v>
      </c>
      <c r="O63" s="8">
        <f>VLOOKUP($B63,'[2]TK KHOILUONG'!$B:$AH,14,0)</f>
        <v>81</v>
      </c>
      <c r="P63" s="8">
        <f>VLOOKUP($B63,'[2]TK KHOILUONG'!$B:$AH,15,0)</f>
        <v>62</v>
      </c>
      <c r="Q63" s="8">
        <f>VLOOKUP($B63,'[2]TK KHOILUONG'!$B:$AH,16,0)</f>
        <v>81</v>
      </c>
      <c r="R63" s="36">
        <f>VLOOKUP($B63,'[2]TK KHOILUONG'!$B:$AH,17,0)</f>
        <v>3.1</v>
      </c>
      <c r="S63" s="8">
        <f>VLOOKUP($B63,'[2]TK KHOILUONG'!$B:$AH,18,0)</f>
        <v>69</v>
      </c>
      <c r="T63" s="8">
        <f>VLOOKUP($B63,'[2]TK KHOILUONG'!$B:$AH,19,0)</f>
        <v>0</v>
      </c>
      <c r="U63" s="8">
        <f>VLOOKUP($B63,'[2]TK KHOILUONG'!$B:$AH,20,0)</f>
        <v>69</v>
      </c>
      <c r="V63" s="36">
        <f>VLOOKUP($B63,'[2]TK KHOILUONG'!$B:$AH,21,0)</f>
        <v>0</v>
      </c>
      <c r="W63" s="8">
        <f>VLOOKUP($B63,'[2]TK KHOILUONG'!$B:$AH,22,0)</f>
        <v>0</v>
      </c>
      <c r="X63" s="8">
        <f>VLOOKUP($B63,'[2]TK KHOILUONG'!$B:$AH,23,0)</f>
        <v>0</v>
      </c>
      <c r="Y63" s="36">
        <f>VLOOKUP($B63,'[2]TK KHOILUONG'!$B:$AH,24,0)</f>
        <v>0</v>
      </c>
      <c r="Z63" s="8">
        <f>VLOOKUP($B63,'[2]TK KHOILUONG'!$B:$AH,25,0)</f>
        <v>0</v>
      </c>
      <c r="AA63" s="8">
        <f>VLOOKUP($B63,'[2]TK KHOILUONG'!$B:$AH,26,0)</f>
        <v>0</v>
      </c>
      <c r="AB63" s="36">
        <f>VLOOKUP($B63,'[2]TK KHOILUONG'!$B:$AH,27,0)</f>
        <v>0</v>
      </c>
      <c r="AC63" s="8">
        <f>VLOOKUP($B63,'[2]TK KHOILUONG'!$B:$AH,28,0)</f>
        <v>0</v>
      </c>
      <c r="AD63" s="8">
        <f>VLOOKUP($B63,'[2]TK KHOILUONG'!$B:$AH,29,0)</f>
        <v>0</v>
      </c>
      <c r="AE63" s="36">
        <f>VLOOKUP($B63,'[2]TK KHOILUONG'!$B:$AH,30,0)</f>
        <v>0</v>
      </c>
      <c r="AF63" s="36">
        <f>VLOOKUP($B63,'[2]TK KHOILUONG'!$B:$AH,31,0)</f>
        <v>0</v>
      </c>
      <c r="AG63" s="36">
        <f>VLOOKUP($B63,'[2]TK KHOILUONG'!$B:$AH,32,0)</f>
        <v>0</v>
      </c>
      <c r="AH63" s="64">
        <f t="shared" si="0"/>
        <v>13.1</v>
      </c>
    </row>
    <row r="64" spans="1:34" hidden="1">
      <c r="A64" s="32">
        <f>IF(D64="","",SUBTOTAL(3,$D$4:$D64))</f>
        <v>29</v>
      </c>
      <c r="B64" s="26" t="s">
        <v>337</v>
      </c>
      <c r="C64" s="27" t="s">
        <v>63</v>
      </c>
      <c r="D64" s="19" t="s">
        <v>76</v>
      </c>
      <c r="E64" s="8">
        <f>VLOOKUP($B64,'[2]TK KHOILUONG'!$B:$AH,4,0)</f>
        <v>0</v>
      </c>
      <c r="F64" s="8">
        <f>VLOOKUP($B64,'[2]TK KHOILUONG'!$B:$AH,5,0)</f>
        <v>2</v>
      </c>
      <c r="G64" s="8">
        <f>VLOOKUP($B64,'[2]TK KHOILUONG'!$B:$AH,6,0)</f>
        <v>0</v>
      </c>
      <c r="H64" s="8">
        <f>VLOOKUP($B64,'[2]TK KHOILUONG'!$B:$AH,7,0)</f>
        <v>0</v>
      </c>
      <c r="I64" s="36">
        <f>VLOOKUP($B64,'[2]TK KHOILUONG'!$B:$AH,8,0)</f>
        <v>4</v>
      </c>
      <c r="J64" s="8">
        <f>VLOOKUP($B64,'[2]TK KHOILUONG'!$B:$AH,9,0)</f>
        <v>6</v>
      </c>
      <c r="K64" s="8">
        <f>VLOOKUP($B64,'[2]TK KHOILUONG'!$B:$AH,10,0)</f>
        <v>1.2</v>
      </c>
      <c r="L64" s="8">
        <f>VLOOKUP($B64,'[2]TK KHOILUONG'!$B:$AH,11,0)</f>
        <v>0</v>
      </c>
      <c r="M64" s="8">
        <f>VLOOKUP($B64,'[2]TK KHOILUONG'!$B:$AH,12,0)</f>
        <v>0</v>
      </c>
      <c r="N64" s="36">
        <f>VLOOKUP($B64,'[2]TK KHOILUONG'!$B:$AH,13,0)</f>
        <v>7.2</v>
      </c>
      <c r="O64" s="8">
        <f>VLOOKUP($B64,'[2]TK KHOILUONG'!$B:$AH,14,0)</f>
        <v>93</v>
      </c>
      <c r="P64" s="8">
        <f>VLOOKUP($B64,'[2]TK KHOILUONG'!$B:$AH,15,0)</f>
        <v>110</v>
      </c>
      <c r="Q64" s="8">
        <f>VLOOKUP($B64,'[2]TK KHOILUONG'!$B:$AH,16,0)</f>
        <v>110</v>
      </c>
      <c r="R64" s="36">
        <f>VLOOKUP($B64,'[2]TK KHOILUONG'!$B:$AH,17,0)</f>
        <v>4.6500000000000004</v>
      </c>
      <c r="S64" s="8">
        <f>VLOOKUP($B64,'[2]TK KHOILUONG'!$B:$AH,18,0)</f>
        <v>0</v>
      </c>
      <c r="T64" s="8">
        <f>VLOOKUP($B64,'[2]TK KHOILUONG'!$B:$AH,19,0)</f>
        <v>0</v>
      </c>
      <c r="U64" s="8">
        <f>VLOOKUP($B64,'[2]TK KHOILUONG'!$B:$AH,20,0)</f>
        <v>0</v>
      </c>
      <c r="V64" s="36">
        <f>VLOOKUP($B64,'[2]TK KHOILUONG'!$B:$AH,21,0)</f>
        <v>0</v>
      </c>
      <c r="W64" s="8">
        <f>VLOOKUP($B64,'[2]TK KHOILUONG'!$B:$AH,22,0)</f>
        <v>0</v>
      </c>
      <c r="X64" s="8">
        <f>VLOOKUP($B64,'[2]TK KHOILUONG'!$B:$AH,23,0)</f>
        <v>0</v>
      </c>
      <c r="Y64" s="36">
        <f>VLOOKUP($B64,'[2]TK KHOILUONG'!$B:$AH,24,0)</f>
        <v>0</v>
      </c>
      <c r="Z64" s="8">
        <f>VLOOKUP($B64,'[2]TK KHOILUONG'!$B:$AH,25,0)</f>
        <v>0</v>
      </c>
      <c r="AA64" s="8">
        <f>VLOOKUP($B64,'[2]TK KHOILUONG'!$B:$AH,26,0)</f>
        <v>0</v>
      </c>
      <c r="AB64" s="36">
        <f>VLOOKUP($B64,'[2]TK KHOILUONG'!$B:$AH,27,0)</f>
        <v>0</v>
      </c>
      <c r="AC64" s="8">
        <f>VLOOKUP($B64,'[2]TK KHOILUONG'!$B:$AH,28,0)</f>
        <v>0</v>
      </c>
      <c r="AD64" s="8">
        <f>VLOOKUP($B64,'[2]TK KHOILUONG'!$B:$AH,29,0)</f>
        <v>0</v>
      </c>
      <c r="AE64" s="36">
        <f>VLOOKUP($B64,'[2]TK KHOILUONG'!$B:$AH,30,0)</f>
        <v>0</v>
      </c>
      <c r="AF64" s="36">
        <f>VLOOKUP($B64,'[2]TK KHOILUONG'!$B:$AH,31,0)</f>
        <v>0</v>
      </c>
      <c r="AG64" s="36">
        <f>VLOOKUP($B64,'[2]TK KHOILUONG'!$B:$AH,32,0)</f>
        <v>0</v>
      </c>
      <c r="AH64" s="64">
        <f t="shared" si="0"/>
        <v>15.85</v>
      </c>
    </row>
    <row r="65" spans="1:34" hidden="1">
      <c r="A65" s="32">
        <f>IF(D65="","",SUBTOTAL(3,$D$4:$D65))</f>
        <v>29</v>
      </c>
      <c r="B65" s="26" t="s">
        <v>338</v>
      </c>
      <c r="C65" s="27" t="s">
        <v>63</v>
      </c>
      <c r="D65" s="19" t="s">
        <v>73</v>
      </c>
      <c r="E65" s="8">
        <f>VLOOKUP($B65,'[2]TK KHOILUONG'!$B:$AH,4,0)</f>
        <v>6</v>
      </c>
      <c r="F65" s="8">
        <f>VLOOKUP($B65,'[2]TK KHOILUONG'!$B:$AH,5,0)</f>
        <v>0</v>
      </c>
      <c r="G65" s="8">
        <f>VLOOKUP($B65,'[2]TK KHOILUONG'!$B:$AH,6,0)</f>
        <v>0</v>
      </c>
      <c r="H65" s="8">
        <f>VLOOKUP($B65,'[2]TK KHOILUONG'!$B:$AH,7,0)</f>
        <v>0</v>
      </c>
      <c r="I65" s="36">
        <f>VLOOKUP($B65,'[2]TK KHOILUONG'!$B:$AH,8,0)</f>
        <v>6</v>
      </c>
      <c r="J65" s="8">
        <f>VLOOKUP($B65,'[2]TK KHOILUONG'!$B:$AH,9,0)</f>
        <v>7.2</v>
      </c>
      <c r="K65" s="8">
        <f>VLOOKUP($B65,'[2]TK KHOILUONG'!$B:$AH,10,0)</f>
        <v>0</v>
      </c>
      <c r="L65" s="8">
        <f>VLOOKUP($B65,'[2]TK KHOILUONG'!$B:$AH,11,0)</f>
        <v>0</v>
      </c>
      <c r="M65" s="8">
        <f>VLOOKUP($B65,'[2]TK KHOILUONG'!$B:$AH,12,0)</f>
        <v>0</v>
      </c>
      <c r="N65" s="36">
        <f>VLOOKUP($B65,'[2]TK KHOILUONG'!$B:$AH,13,0)</f>
        <v>7.2</v>
      </c>
      <c r="O65" s="8">
        <f>VLOOKUP($B65,'[2]TK KHOILUONG'!$B:$AH,14,0)</f>
        <v>74</v>
      </c>
      <c r="P65" s="8">
        <f>VLOOKUP($B65,'[2]TK KHOILUONG'!$B:$AH,15,0)</f>
        <v>45</v>
      </c>
      <c r="Q65" s="8">
        <f>VLOOKUP($B65,'[2]TK KHOILUONG'!$B:$AH,16,0)</f>
        <v>74</v>
      </c>
      <c r="R65" s="36">
        <f>VLOOKUP($B65,'[2]TK KHOILUONG'!$B:$AH,17,0)</f>
        <v>2.25</v>
      </c>
      <c r="S65" s="8">
        <f>VLOOKUP($B65,'[2]TK KHOILUONG'!$B:$AH,18,0)</f>
        <v>0</v>
      </c>
      <c r="T65" s="8">
        <f>VLOOKUP($B65,'[2]TK KHOILUONG'!$B:$AH,19,0)</f>
        <v>0</v>
      </c>
      <c r="U65" s="8">
        <f>VLOOKUP($B65,'[2]TK KHOILUONG'!$B:$AH,20,0)</f>
        <v>0</v>
      </c>
      <c r="V65" s="36">
        <f>VLOOKUP($B65,'[2]TK KHOILUONG'!$B:$AH,21,0)</f>
        <v>0</v>
      </c>
      <c r="W65" s="8">
        <f>VLOOKUP($B65,'[2]TK KHOILUONG'!$B:$AH,22,0)</f>
        <v>0</v>
      </c>
      <c r="X65" s="8">
        <f>VLOOKUP($B65,'[2]TK KHOILUONG'!$B:$AH,23,0)</f>
        <v>0</v>
      </c>
      <c r="Y65" s="36">
        <f>VLOOKUP($B65,'[2]TK KHOILUONG'!$B:$AH,24,0)</f>
        <v>0</v>
      </c>
      <c r="Z65" s="8">
        <f>VLOOKUP($B65,'[2]TK KHOILUONG'!$B:$AH,25,0)</f>
        <v>0</v>
      </c>
      <c r="AA65" s="8">
        <f>VLOOKUP($B65,'[2]TK KHOILUONG'!$B:$AH,26,0)</f>
        <v>0</v>
      </c>
      <c r="AB65" s="36">
        <f>VLOOKUP($B65,'[2]TK KHOILUONG'!$B:$AH,27,0)</f>
        <v>0</v>
      </c>
      <c r="AC65" s="8">
        <f>VLOOKUP($B65,'[2]TK KHOILUONG'!$B:$AH,28,0)</f>
        <v>0</v>
      </c>
      <c r="AD65" s="8">
        <f>VLOOKUP($B65,'[2]TK KHOILUONG'!$B:$AH,29,0)</f>
        <v>0</v>
      </c>
      <c r="AE65" s="36">
        <f>VLOOKUP($B65,'[2]TK KHOILUONG'!$B:$AH,30,0)</f>
        <v>0</v>
      </c>
      <c r="AF65" s="36">
        <f>VLOOKUP($B65,'[2]TK KHOILUONG'!$B:$AH,31,0)</f>
        <v>1.2</v>
      </c>
      <c r="AG65" s="36">
        <f>VLOOKUP($B65,'[2]TK KHOILUONG'!$B:$AH,32,0)</f>
        <v>0</v>
      </c>
      <c r="AH65" s="64">
        <f t="shared" si="0"/>
        <v>16.649999999999999</v>
      </c>
    </row>
    <row r="66" spans="1:34" hidden="1">
      <c r="A66" s="32">
        <f>IF(D66="","",SUBTOTAL(3,$D$4:$D66))</f>
        <v>29</v>
      </c>
      <c r="B66" s="26" t="s">
        <v>339</v>
      </c>
      <c r="C66" s="27" t="s">
        <v>63</v>
      </c>
      <c r="D66" s="19" t="s">
        <v>79</v>
      </c>
      <c r="E66" s="8">
        <f>VLOOKUP($B66,'[2]TK KHOILUONG'!$B:$AH,4,0)</f>
        <v>0</v>
      </c>
      <c r="F66" s="8">
        <f>VLOOKUP($B66,'[2]TK KHOILUONG'!$B:$AH,5,0)</f>
        <v>0</v>
      </c>
      <c r="G66" s="8">
        <f>VLOOKUP($B66,'[2]TK KHOILUONG'!$B:$AH,6,0)</f>
        <v>0</v>
      </c>
      <c r="H66" s="8">
        <f>VLOOKUP($B66,'[2]TK KHOILUONG'!$B:$AH,7,0)</f>
        <v>0</v>
      </c>
      <c r="I66" s="36">
        <f>VLOOKUP($B66,'[2]TK KHOILUONG'!$B:$AH,8,0)</f>
        <v>0</v>
      </c>
      <c r="J66" s="8">
        <f>VLOOKUP($B66,'[2]TK KHOILUONG'!$B:$AH,9,0)</f>
        <v>7.2</v>
      </c>
      <c r="K66" s="8">
        <f>VLOOKUP($B66,'[2]TK KHOILUONG'!$B:$AH,10,0)</f>
        <v>0</v>
      </c>
      <c r="L66" s="8">
        <f>VLOOKUP($B66,'[2]TK KHOILUONG'!$B:$AH,11,0)</f>
        <v>0</v>
      </c>
      <c r="M66" s="8">
        <f>VLOOKUP($B66,'[2]TK KHOILUONG'!$B:$AH,12,0)</f>
        <v>0</v>
      </c>
      <c r="N66" s="36">
        <f>VLOOKUP($B66,'[2]TK KHOILUONG'!$B:$AH,13,0)</f>
        <v>7.2</v>
      </c>
      <c r="O66" s="8">
        <f>VLOOKUP($B66,'[2]TK KHOILUONG'!$B:$AH,14,0)</f>
        <v>117</v>
      </c>
      <c r="P66" s="8">
        <f>VLOOKUP($B66,'[2]TK KHOILUONG'!$B:$AH,15,0)</f>
        <v>160</v>
      </c>
      <c r="Q66" s="8">
        <f>VLOOKUP($B66,'[2]TK KHOILUONG'!$B:$AH,16,0)</f>
        <v>130</v>
      </c>
      <c r="R66" s="36">
        <f>VLOOKUP($B66,'[2]TK KHOILUONG'!$B:$AH,17,0)</f>
        <v>7.35</v>
      </c>
      <c r="S66" s="8">
        <f>VLOOKUP($B66,'[2]TK KHOILUONG'!$B:$AH,18,0)</f>
        <v>0</v>
      </c>
      <c r="T66" s="8">
        <f>VLOOKUP($B66,'[2]TK KHOILUONG'!$B:$AH,19,0)</f>
        <v>0</v>
      </c>
      <c r="U66" s="8">
        <f>VLOOKUP($B66,'[2]TK KHOILUONG'!$B:$AH,20,0)</f>
        <v>0</v>
      </c>
      <c r="V66" s="36">
        <f>VLOOKUP($B66,'[2]TK KHOILUONG'!$B:$AH,21,0)</f>
        <v>0</v>
      </c>
      <c r="W66" s="8">
        <f>VLOOKUP($B66,'[2]TK KHOILUONG'!$B:$AH,22,0)</f>
        <v>0</v>
      </c>
      <c r="X66" s="8">
        <f>VLOOKUP($B66,'[2]TK KHOILUONG'!$B:$AH,23,0)</f>
        <v>0</v>
      </c>
      <c r="Y66" s="36">
        <f>VLOOKUP($B66,'[2]TK KHOILUONG'!$B:$AH,24,0)</f>
        <v>0</v>
      </c>
      <c r="Z66" s="8">
        <f>VLOOKUP($B66,'[2]TK KHOILUONG'!$B:$AH,25,0)</f>
        <v>0</v>
      </c>
      <c r="AA66" s="8">
        <f>VLOOKUP($B66,'[2]TK KHOILUONG'!$B:$AH,26,0)</f>
        <v>0</v>
      </c>
      <c r="AB66" s="36">
        <f>VLOOKUP($B66,'[2]TK KHOILUONG'!$B:$AH,27,0)</f>
        <v>0</v>
      </c>
      <c r="AC66" s="8">
        <f>VLOOKUP($B66,'[2]TK KHOILUONG'!$B:$AH,28,0)</f>
        <v>0</v>
      </c>
      <c r="AD66" s="8">
        <f>VLOOKUP($B66,'[2]TK KHOILUONG'!$B:$AH,29,0)</f>
        <v>0</v>
      </c>
      <c r="AE66" s="36">
        <f>VLOOKUP($B66,'[2]TK KHOILUONG'!$B:$AH,30,0)</f>
        <v>0</v>
      </c>
      <c r="AF66" s="36">
        <f>VLOOKUP($B66,'[2]TK KHOILUONG'!$B:$AH,31,0)</f>
        <v>0</v>
      </c>
      <c r="AG66" s="36">
        <f>VLOOKUP($B66,'[2]TK KHOILUONG'!$B:$AH,32,0)</f>
        <v>0</v>
      </c>
      <c r="AH66" s="64">
        <f t="shared" si="0"/>
        <v>14.55</v>
      </c>
    </row>
    <row r="67" spans="1:34" hidden="1">
      <c r="A67" s="32">
        <f>IF(D67="","",SUBTOTAL(3,$D$4:$D67))</f>
        <v>29</v>
      </c>
      <c r="B67" s="26" t="s">
        <v>340</v>
      </c>
      <c r="C67" s="27" t="s">
        <v>63</v>
      </c>
      <c r="D67" s="19" t="s">
        <v>94</v>
      </c>
      <c r="E67" s="8">
        <f>VLOOKUP($B67,'[2]TK KHOILUONG'!$B:$AH,4,0)</f>
        <v>4</v>
      </c>
      <c r="F67" s="8">
        <f>VLOOKUP($B67,'[2]TK KHOILUONG'!$B:$AH,5,0)</f>
        <v>0</v>
      </c>
      <c r="G67" s="8">
        <f>VLOOKUP($B67,'[2]TK KHOILUONG'!$B:$AH,6,0)</f>
        <v>0</v>
      </c>
      <c r="H67" s="8">
        <f>VLOOKUP($B67,'[2]TK KHOILUONG'!$B:$AH,7,0)</f>
        <v>0</v>
      </c>
      <c r="I67" s="36">
        <f>VLOOKUP($B67,'[2]TK KHOILUONG'!$B:$AH,8,0)</f>
        <v>4</v>
      </c>
      <c r="J67" s="8">
        <f>VLOOKUP($B67,'[2]TK KHOILUONG'!$B:$AH,9,0)</f>
        <v>0</v>
      </c>
      <c r="K67" s="8">
        <f>VLOOKUP($B67,'[2]TK KHOILUONG'!$B:$AH,10,0)</f>
        <v>9.6</v>
      </c>
      <c r="L67" s="8">
        <f>VLOOKUP($B67,'[2]TK KHOILUONG'!$B:$AH,11,0)</f>
        <v>0</v>
      </c>
      <c r="M67" s="8">
        <f>VLOOKUP($B67,'[2]TK KHOILUONG'!$B:$AH,12,0)</f>
        <v>0</v>
      </c>
      <c r="N67" s="36">
        <f>VLOOKUP($B67,'[2]TK KHOILUONG'!$B:$AH,13,0)</f>
        <v>9.6</v>
      </c>
      <c r="O67" s="8">
        <f>VLOOKUP($B67,'[2]TK KHOILUONG'!$B:$AH,14,0)</f>
        <v>41</v>
      </c>
      <c r="P67" s="8">
        <f>VLOOKUP($B67,'[2]TK KHOILUONG'!$B:$AH,15,0)</f>
        <v>16</v>
      </c>
      <c r="Q67" s="8">
        <f>VLOOKUP($B67,'[2]TK KHOILUONG'!$B:$AH,16,0)</f>
        <v>41</v>
      </c>
      <c r="R67" s="36">
        <f>VLOOKUP($B67,'[2]TK KHOILUONG'!$B:$AH,17,0)</f>
        <v>0.8</v>
      </c>
      <c r="S67" s="8">
        <f>VLOOKUP($B67,'[2]TK KHOILUONG'!$B:$AH,18,0)</f>
        <v>0</v>
      </c>
      <c r="T67" s="8">
        <f>VLOOKUP($B67,'[2]TK KHOILUONG'!$B:$AH,19,0)</f>
        <v>0</v>
      </c>
      <c r="U67" s="8">
        <f>VLOOKUP($B67,'[2]TK KHOILUONG'!$B:$AH,20,0)</f>
        <v>0</v>
      </c>
      <c r="V67" s="36">
        <f>VLOOKUP($B67,'[2]TK KHOILUONG'!$B:$AH,21,0)</f>
        <v>0</v>
      </c>
      <c r="W67" s="8">
        <f>VLOOKUP($B67,'[2]TK KHOILUONG'!$B:$AH,22,0)</f>
        <v>0</v>
      </c>
      <c r="X67" s="8">
        <f>VLOOKUP($B67,'[2]TK KHOILUONG'!$B:$AH,23,0)</f>
        <v>0</v>
      </c>
      <c r="Y67" s="36">
        <f>VLOOKUP($B67,'[2]TK KHOILUONG'!$B:$AH,24,0)</f>
        <v>0</v>
      </c>
      <c r="Z67" s="8">
        <f>VLOOKUP($B67,'[2]TK KHOILUONG'!$B:$AH,25,0)</f>
        <v>0</v>
      </c>
      <c r="AA67" s="8">
        <f>VLOOKUP($B67,'[2]TK KHOILUONG'!$B:$AH,26,0)</f>
        <v>0</v>
      </c>
      <c r="AB67" s="36">
        <f>VLOOKUP($B67,'[2]TK KHOILUONG'!$B:$AH,27,0)</f>
        <v>0</v>
      </c>
      <c r="AC67" s="8">
        <f>VLOOKUP($B67,'[2]TK KHOILUONG'!$B:$AH,28,0)</f>
        <v>0</v>
      </c>
      <c r="AD67" s="8">
        <f>VLOOKUP($B67,'[2]TK KHOILUONG'!$B:$AH,29,0)</f>
        <v>0</v>
      </c>
      <c r="AE67" s="36">
        <f>VLOOKUP($B67,'[2]TK KHOILUONG'!$B:$AH,30,0)</f>
        <v>0</v>
      </c>
      <c r="AF67" s="36">
        <f>VLOOKUP($B67,'[2]TK KHOILUONG'!$B:$AH,31,0)</f>
        <v>2.4</v>
      </c>
      <c r="AG67" s="36">
        <f>VLOOKUP($B67,'[2]TK KHOILUONG'!$B:$AH,32,0)</f>
        <v>0</v>
      </c>
      <c r="AH67" s="64">
        <f t="shared" si="0"/>
        <v>16.8</v>
      </c>
    </row>
    <row r="68" spans="1:34" hidden="1">
      <c r="A68" s="32">
        <f>IF(D68="","",SUBTOTAL(3,$D$4:$D68))</f>
        <v>29</v>
      </c>
      <c r="B68" s="26" t="s">
        <v>341</v>
      </c>
      <c r="C68" s="27" t="s">
        <v>63</v>
      </c>
      <c r="D68" s="19" t="s">
        <v>85</v>
      </c>
      <c r="E68" s="8">
        <f>VLOOKUP($B68,'[2]TK KHOILUONG'!$B:$AH,4,0)</f>
        <v>0</v>
      </c>
      <c r="F68" s="8">
        <f>VLOOKUP($B68,'[2]TK KHOILUONG'!$B:$AH,5,0)</f>
        <v>0</v>
      </c>
      <c r="G68" s="8">
        <f>VLOOKUP($B68,'[2]TK KHOILUONG'!$B:$AH,6,0)</f>
        <v>0</v>
      </c>
      <c r="H68" s="8">
        <f>VLOOKUP($B68,'[2]TK KHOILUONG'!$B:$AH,7,0)</f>
        <v>0</v>
      </c>
      <c r="I68" s="36">
        <f>VLOOKUP($B68,'[2]TK KHOILUONG'!$B:$AH,8,0)</f>
        <v>0</v>
      </c>
      <c r="J68" s="8">
        <f>VLOOKUP($B68,'[2]TK KHOILUONG'!$B:$AH,9,0)</f>
        <v>9.6</v>
      </c>
      <c r="K68" s="8">
        <f>VLOOKUP($B68,'[2]TK KHOILUONG'!$B:$AH,10,0)</f>
        <v>1.2</v>
      </c>
      <c r="L68" s="8">
        <f>VLOOKUP($B68,'[2]TK KHOILUONG'!$B:$AH,11,0)</f>
        <v>0</v>
      </c>
      <c r="M68" s="8">
        <f>VLOOKUP($B68,'[2]TK KHOILUONG'!$B:$AH,12,0)</f>
        <v>0</v>
      </c>
      <c r="N68" s="36">
        <f>VLOOKUP($B68,'[2]TK KHOILUONG'!$B:$AH,13,0)</f>
        <v>10.799999999999999</v>
      </c>
      <c r="O68" s="8">
        <f>VLOOKUP($B68,'[2]TK KHOILUONG'!$B:$AH,14,0)</f>
        <v>0</v>
      </c>
      <c r="P68" s="8">
        <f>VLOOKUP($B68,'[2]TK KHOILUONG'!$B:$AH,15,0)</f>
        <v>26</v>
      </c>
      <c r="Q68" s="8">
        <f>VLOOKUP($B68,'[2]TK KHOILUONG'!$B:$AH,16,0)</f>
        <v>0</v>
      </c>
      <c r="R68" s="36">
        <f>VLOOKUP($B68,'[2]TK KHOILUONG'!$B:$AH,17,0)</f>
        <v>1.3</v>
      </c>
      <c r="S68" s="8">
        <f>VLOOKUP($B68,'[2]TK KHOILUONG'!$B:$AH,18,0)</f>
        <v>0</v>
      </c>
      <c r="T68" s="8">
        <f>VLOOKUP($B68,'[2]TK KHOILUONG'!$B:$AH,19,0)</f>
        <v>0</v>
      </c>
      <c r="U68" s="8">
        <f>VLOOKUP($B68,'[2]TK KHOILUONG'!$B:$AH,20,0)</f>
        <v>0</v>
      </c>
      <c r="V68" s="36">
        <f>VLOOKUP($B68,'[2]TK KHOILUONG'!$B:$AH,21,0)</f>
        <v>0</v>
      </c>
      <c r="W68" s="8">
        <f>VLOOKUP($B68,'[2]TK KHOILUONG'!$B:$AH,22,0)</f>
        <v>0</v>
      </c>
      <c r="X68" s="8">
        <f>VLOOKUP($B68,'[2]TK KHOILUONG'!$B:$AH,23,0)</f>
        <v>0</v>
      </c>
      <c r="Y68" s="36">
        <f>VLOOKUP($B68,'[2]TK KHOILUONG'!$B:$AH,24,0)</f>
        <v>0</v>
      </c>
      <c r="Z68" s="8">
        <f>VLOOKUP($B68,'[2]TK KHOILUONG'!$B:$AH,25,0)</f>
        <v>0</v>
      </c>
      <c r="AA68" s="8">
        <f>VLOOKUP($B68,'[2]TK KHOILUONG'!$B:$AH,26,0)</f>
        <v>0</v>
      </c>
      <c r="AB68" s="36">
        <f>VLOOKUP($B68,'[2]TK KHOILUONG'!$B:$AH,27,0)</f>
        <v>0</v>
      </c>
      <c r="AC68" s="8">
        <f>VLOOKUP($B68,'[2]TK KHOILUONG'!$B:$AH,28,0)</f>
        <v>0</v>
      </c>
      <c r="AD68" s="8">
        <f>VLOOKUP($B68,'[2]TK KHOILUONG'!$B:$AH,29,0)</f>
        <v>0</v>
      </c>
      <c r="AE68" s="36">
        <f>VLOOKUP($B68,'[2]TK KHOILUONG'!$B:$AH,30,0)</f>
        <v>0</v>
      </c>
      <c r="AF68" s="36">
        <f>VLOOKUP($B68,'[2]TK KHOILUONG'!$B:$AH,31,0)</f>
        <v>0</v>
      </c>
      <c r="AG68" s="36">
        <f>VLOOKUP($B68,'[2]TK KHOILUONG'!$B:$AH,32,0)</f>
        <v>0</v>
      </c>
      <c r="AH68" s="64">
        <f t="shared" si="0"/>
        <v>12.1</v>
      </c>
    </row>
    <row r="69" spans="1:34" hidden="1">
      <c r="A69" s="32">
        <f>IF(D69="","",SUBTOTAL(3,$D$4:$D69))</f>
        <v>29</v>
      </c>
      <c r="B69" s="26" t="s">
        <v>342</v>
      </c>
      <c r="C69" s="27" t="s">
        <v>63</v>
      </c>
      <c r="D69" s="19" t="s">
        <v>80</v>
      </c>
      <c r="E69" s="8">
        <f>VLOOKUP($B69,'[2]TK KHOILUONG'!$B:$AH,4,0)</f>
        <v>4</v>
      </c>
      <c r="F69" s="8">
        <f>VLOOKUP($B69,'[2]TK KHOILUONG'!$B:$AH,5,0)</f>
        <v>0</v>
      </c>
      <c r="G69" s="8">
        <f>VLOOKUP($B69,'[2]TK KHOILUONG'!$B:$AH,6,0)</f>
        <v>0</v>
      </c>
      <c r="H69" s="8">
        <f>VLOOKUP($B69,'[2]TK KHOILUONG'!$B:$AH,7,0)</f>
        <v>0</v>
      </c>
      <c r="I69" s="36">
        <f>VLOOKUP($B69,'[2]TK KHOILUONG'!$B:$AH,8,0)</f>
        <v>4</v>
      </c>
      <c r="J69" s="8">
        <f>VLOOKUP($B69,'[2]TK KHOILUONG'!$B:$AH,9,0)</f>
        <v>2.4</v>
      </c>
      <c r="K69" s="8">
        <f>VLOOKUP($B69,'[2]TK KHOILUONG'!$B:$AH,10,0)</f>
        <v>0</v>
      </c>
      <c r="L69" s="8">
        <f>VLOOKUP($B69,'[2]TK KHOILUONG'!$B:$AH,11,0)</f>
        <v>0</v>
      </c>
      <c r="M69" s="8">
        <f>VLOOKUP($B69,'[2]TK KHOILUONG'!$B:$AH,12,0)</f>
        <v>0</v>
      </c>
      <c r="N69" s="36">
        <f>VLOOKUP($B69,'[2]TK KHOILUONG'!$B:$AH,13,0)</f>
        <v>2.4</v>
      </c>
      <c r="O69" s="8">
        <f>VLOOKUP($B69,'[2]TK KHOILUONG'!$B:$AH,14,0)</f>
        <v>0</v>
      </c>
      <c r="P69" s="8">
        <f>VLOOKUP($B69,'[2]TK KHOILUONG'!$B:$AH,15,0)</f>
        <v>67</v>
      </c>
      <c r="Q69" s="8">
        <f>VLOOKUP($B69,'[2]TK KHOILUONG'!$B:$AH,16,0)</f>
        <v>0</v>
      </c>
      <c r="R69" s="36">
        <f>VLOOKUP($B69,'[2]TK KHOILUONG'!$B:$AH,17,0)</f>
        <v>3.35</v>
      </c>
      <c r="S69" s="8">
        <f>VLOOKUP($B69,'[2]TK KHOILUONG'!$B:$AH,18,0)</f>
        <v>0</v>
      </c>
      <c r="T69" s="8">
        <f>VLOOKUP($B69,'[2]TK KHOILUONG'!$B:$AH,19,0)</f>
        <v>0</v>
      </c>
      <c r="U69" s="8">
        <f>VLOOKUP($B69,'[2]TK KHOILUONG'!$B:$AH,20,0)</f>
        <v>0</v>
      </c>
      <c r="V69" s="36">
        <f>VLOOKUP($B69,'[2]TK KHOILUONG'!$B:$AH,21,0)</f>
        <v>0</v>
      </c>
      <c r="W69" s="8">
        <f>VLOOKUP($B69,'[2]TK KHOILUONG'!$B:$AH,22,0)</f>
        <v>0</v>
      </c>
      <c r="X69" s="8">
        <f>VLOOKUP($B69,'[2]TK KHOILUONG'!$B:$AH,23,0)</f>
        <v>0</v>
      </c>
      <c r="Y69" s="36">
        <f>VLOOKUP($B69,'[2]TK KHOILUONG'!$B:$AH,24,0)</f>
        <v>0</v>
      </c>
      <c r="Z69" s="8">
        <f>VLOOKUP($B69,'[2]TK KHOILUONG'!$B:$AH,25,0)</f>
        <v>0</v>
      </c>
      <c r="AA69" s="8">
        <f>VLOOKUP($B69,'[2]TK KHOILUONG'!$B:$AH,26,0)</f>
        <v>0</v>
      </c>
      <c r="AB69" s="36">
        <f>VLOOKUP($B69,'[2]TK KHOILUONG'!$B:$AH,27,0)</f>
        <v>0</v>
      </c>
      <c r="AC69" s="8">
        <f>VLOOKUP($B69,'[2]TK KHOILUONG'!$B:$AH,28,0)</f>
        <v>0</v>
      </c>
      <c r="AD69" s="8">
        <f>VLOOKUP($B69,'[2]TK KHOILUONG'!$B:$AH,29,0)</f>
        <v>0</v>
      </c>
      <c r="AE69" s="36">
        <f>VLOOKUP($B69,'[2]TK KHOILUONG'!$B:$AH,30,0)</f>
        <v>0</v>
      </c>
      <c r="AF69" s="36">
        <f>VLOOKUP($B69,'[2]TK KHOILUONG'!$B:$AH,31,0)</f>
        <v>1.2</v>
      </c>
      <c r="AG69" s="36">
        <f>VLOOKUP($B69,'[2]TK KHOILUONG'!$B:$AH,32,0)</f>
        <v>3.6</v>
      </c>
      <c r="AH69" s="64">
        <f t="shared" ref="AH69:AH132" si="1">IF(D69="","",ROUND(I69+N69+R69+V69+Y69+AB69+AE69+SUM(AF69:AG69),2))</f>
        <v>14.55</v>
      </c>
    </row>
    <row r="70" spans="1:34" hidden="1">
      <c r="A70" s="32">
        <f>IF(D70="","",SUBTOTAL(3,$D$4:$D70))</f>
        <v>29</v>
      </c>
      <c r="B70" s="26" t="s">
        <v>343</v>
      </c>
      <c r="C70" s="27" t="s">
        <v>63</v>
      </c>
      <c r="D70" s="19" t="s">
        <v>77</v>
      </c>
      <c r="E70" s="8">
        <f>VLOOKUP($B70,'[2]TK KHOILUONG'!$B:$AH,4,0)</f>
        <v>0</v>
      </c>
      <c r="F70" s="8">
        <f>VLOOKUP($B70,'[2]TK KHOILUONG'!$B:$AH,5,0)</f>
        <v>2</v>
      </c>
      <c r="G70" s="8">
        <f>VLOOKUP($B70,'[2]TK KHOILUONG'!$B:$AH,6,0)</f>
        <v>0</v>
      </c>
      <c r="H70" s="8">
        <f>VLOOKUP($B70,'[2]TK KHOILUONG'!$B:$AH,7,0)</f>
        <v>0</v>
      </c>
      <c r="I70" s="36">
        <f>VLOOKUP($B70,'[2]TK KHOILUONG'!$B:$AH,8,0)</f>
        <v>4</v>
      </c>
      <c r="J70" s="8">
        <f>VLOOKUP($B70,'[2]TK KHOILUONG'!$B:$AH,9,0)</f>
        <v>4.8</v>
      </c>
      <c r="K70" s="8">
        <f>VLOOKUP($B70,'[2]TK KHOILUONG'!$B:$AH,10,0)</f>
        <v>4.8</v>
      </c>
      <c r="L70" s="8">
        <f>VLOOKUP($B70,'[2]TK KHOILUONG'!$B:$AH,11,0)</f>
        <v>0</v>
      </c>
      <c r="M70" s="8">
        <f>VLOOKUP($B70,'[2]TK KHOILUONG'!$B:$AH,12,0)</f>
        <v>0</v>
      </c>
      <c r="N70" s="36">
        <f>VLOOKUP($B70,'[2]TK KHOILUONG'!$B:$AH,13,0)</f>
        <v>9.6</v>
      </c>
      <c r="O70" s="8">
        <f>VLOOKUP($B70,'[2]TK KHOILUONG'!$B:$AH,14,0)</f>
        <v>0</v>
      </c>
      <c r="P70" s="8">
        <f>VLOOKUP($B70,'[2]TK KHOILUONG'!$B:$AH,15,0)</f>
        <v>0</v>
      </c>
      <c r="Q70" s="8">
        <f>VLOOKUP($B70,'[2]TK KHOILUONG'!$B:$AH,16,0)</f>
        <v>0</v>
      </c>
      <c r="R70" s="36">
        <f>VLOOKUP($B70,'[2]TK KHOILUONG'!$B:$AH,17,0)</f>
        <v>0</v>
      </c>
      <c r="S70" s="8">
        <f>VLOOKUP($B70,'[2]TK KHOILUONG'!$B:$AH,18,0)</f>
        <v>0</v>
      </c>
      <c r="T70" s="8">
        <f>VLOOKUP($B70,'[2]TK KHOILUONG'!$B:$AH,19,0)</f>
        <v>0</v>
      </c>
      <c r="U70" s="8">
        <f>VLOOKUP($B70,'[2]TK KHOILUONG'!$B:$AH,20,0)</f>
        <v>0</v>
      </c>
      <c r="V70" s="36">
        <f>VLOOKUP($B70,'[2]TK KHOILUONG'!$B:$AH,21,0)</f>
        <v>0</v>
      </c>
      <c r="W70" s="8">
        <f>VLOOKUP($B70,'[2]TK KHOILUONG'!$B:$AH,22,0)</f>
        <v>0</v>
      </c>
      <c r="X70" s="8">
        <f>VLOOKUP($B70,'[2]TK KHOILUONG'!$B:$AH,23,0)</f>
        <v>0</v>
      </c>
      <c r="Y70" s="36">
        <f>VLOOKUP($B70,'[2]TK KHOILUONG'!$B:$AH,24,0)</f>
        <v>0</v>
      </c>
      <c r="Z70" s="8">
        <f>VLOOKUP($B70,'[2]TK KHOILUONG'!$B:$AH,25,0)</f>
        <v>0</v>
      </c>
      <c r="AA70" s="8">
        <f>VLOOKUP($B70,'[2]TK KHOILUONG'!$B:$AH,26,0)</f>
        <v>0</v>
      </c>
      <c r="AB70" s="36">
        <f>VLOOKUP($B70,'[2]TK KHOILUONG'!$B:$AH,27,0)</f>
        <v>0</v>
      </c>
      <c r="AC70" s="8">
        <f>VLOOKUP($B70,'[2]TK KHOILUONG'!$B:$AH,28,0)</f>
        <v>0</v>
      </c>
      <c r="AD70" s="8">
        <f>VLOOKUP($B70,'[2]TK KHOILUONG'!$B:$AH,29,0)</f>
        <v>0</v>
      </c>
      <c r="AE70" s="36">
        <f>VLOOKUP($B70,'[2]TK KHOILUONG'!$B:$AH,30,0)</f>
        <v>0</v>
      </c>
      <c r="AF70" s="36">
        <f>VLOOKUP($B70,'[2]TK KHOILUONG'!$B:$AH,31,0)</f>
        <v>0</v>
      </c>
      <c r="AG70" s="36">
        <f>VLOOKUP($B70,'[2]TK KHOILUONG'!$B:$AH,32,0)</f>
        <v>0</v>
      </c>
      <c r="AH70" s="64">
        <f t="shared" si="1"/>
        <v>13.6</v>
      </c>
    </row>
    <row r="71" spans="1:34" hidden="1">
      <c r="A71" s="32">
        <f>IF(D71="","",SUBTOTAL(3,$D$4:$D71))</f>
        <v>29</v>
      </c>
      <c r="B71" s="26" t="s">
        <v>366</v>
      </c>
      <c r="C71" s="27" t="s">
        <v>96</v>
      </c>
      <c r="D71" s="19" t="s">
        <v>97</v>
      </c>
      <c r="E71" s="8">
        <f>VLOOKUP($B71,'[2]TK KHOILUONG'!$B:$AH,4,0)</f>
        <v>1</v>
      </c>
      <c r="F71" s="8">
        <f>VLOOKUP($B71,'[2]TK KHOILUONG'!$B:$AH,5,0)</f>
        <v>0</v>
      </c>
      <c r="G71" s="8">
        <f>VLOOKUP($B71,'[2]TK KHOILUONG'!$B:$AH,6,0)</f>
        <v>0</v>
      </c>
      <c r="H71" s="8">
        <f>VLOOKUP($B71,'[2]TK KHOILUONG'!$B:$AH,7,0)</f>
        <v>0</v>
      </c>
      <c r="I71" s="36">
        <f>VLOOKUP($B71,'[2]TK KHOILUONG'!$B:$AH,8,0)</f>
        <v>1</v>
      </c>
      <c r="J71" s="8">
        <f>VLOOKUP($B71,'[2]TK KHOILUONG'!$B:$AH,9,0)</f>
        <v>6</v>
      </c>
      <c r="K71" s="8">
        <f>VLOOKUP($B71,'[2]TK KHOILUONG'!$B:$AH,10,0)</f>
        <v>0</v>
      </c>
      <c r="L71" s="8">
        <f>VLOOKUP($B71,'[2]TK KHOILUONG'!$B:$AH,11,0)</f>
        <v>0</v>
      </c>
      <c r="M71" s="8">
        <f>VLOOKUP($B71,'[2]TK KHOILUONG'!$B:$AH,12,0)</f>
        <v>0</v>
      </c>
      <c r="N71" s="36">
        <f>VLOOKUP($B71,'[2]TK KHOILUONG'!$B:$AH,13,0)</f>
        <v>6</v>
      </c>
      <c r="O71" s="8">
        <f>VLOOKUP($B71,'[2]TK KHOILUONG'!$B:$AH,14,0)</f>
        <v>101</v>
      </c>
      <c r="P71" s="8">
        <f>VLOOKUP($B71,'[2]TK KHOILUONG'!$B:$AH,15,0)</f>
        <v>303</v>
      </c>
      <c r="Q71" s="8">
        <f>VLOOKUP($B71,'[2]TK KHOILUONG'!$B:$AH,16,0)</f>
        <v>102</v>
      </c>
      <c r="R71" s="36">
        <f>VLOOKUP($B71,'[2]TK KHOILUONG'!$B:$AH,17,0)</f>
        <v>15.1</v>
      </c>
      <c r="S71" s="8">
        <f>VLOOKUP($B71,'[2]TK KHOILUONG'!$B:$AH,18,0)</f>
        <v>0</v>
      </c>
      <c r="T71" s="8">
        <f>VLOOKUP($B71,'[2]TK KHOILUONG'!$B:$AH,19,0)</f>
        <v>0</v>
      </c>
      <c r="U71" s="8">
        <f>VLOOKUP($B71,'[2]TK KHOILUONG'!$B:$AH,20,0)</f>
        <v>0</v>
      </c>
      <c r="V71" s="36">
        <f>VLOOKUP($B71,'[2]TK KHOILUONG'!$B:$AH,21,0)</f>
        <v>0</v>
      </c>
      <c r="W71" s="8">
        <f>VLOOKUP($B71,'[2]TK KHOILUONG'!$B:$AH,22,0)</f>
        <v>0</v>
      </c>
      <c r="X71" s="8">
        <f>VLOOKUP($B71,'[2]TK KHOILUONG'!$B:$AH,23,0)</f>
        <v>0</v>
      </c>
      <c r="Y71" s="36">
        <f>VLOOKUP($B71,'[2]TK KHOILUONG'!$B:$AH,24,0)</f>
        <v>0</v>
      </c>
      <c r="Z71" s="8">
        <f>VLOOKUP($B71,'[2]TK KHOILUONG'!$B:$AH,25,0)</f>
        <v>0</v>
      </c>
      <c r="AA71" s="8">
        <f>VLOOKUP($B71,'[2]TK KHOILUONG'!$B:$AH,26,0)</f>
        <v>0</v>
      </c>
      <c r="AB71" s="36">
        <f>VLOOKUP($B71,'[2]TK KHOILUONG'!$B:$AH,27,0)</f>
        <v>0</v>
      </c>
      <c r="AC71" s="8">
        <f>VLOOKUP($B71,'[2]TK KHOILUONG'!$B:$AH,28,0)</f>
        <v>0</v>
      </c>
      <c r="AD71" s="8">
        <f>VLOOKUP($B71,'[2]TK KHOILUONG'!$B:$AH,29,0)</f>
        <v>0</v>
      </c>
      <c r="AE71" s="36">
        <f>VLOOKUP($B71,'[2]TK KHOILUONG'!$B:$AH,30,0)</f>
        <v>0</v>
      </c>
      <c r="AF71" s="36">
        <f>VLOOKUP($B71,'[2]TK KHOILUONG'!$B:$AH,31,0)</f>
        <v>0</v>
      </c>
      <c r="AG71" s="36">
        <f>VLOOKUP($B71,'[2]TK KHOILUONG'!$B:$AH,32,0)</f>
        <v>4.8</v>
      </c>
      <c r="AH71" s="64">
        <f t="shared" si="1"/>
        <v>26.9</v>
      </c>
    </row>
    <row r="72" spans="1:34" hidden="1">
      <c r="A72" s="32">
        <f>IF(D72="","",SUBTOTAL(3,$D$4:$D72))</f>
        <v>29</v>
      </c>
      <c r="B72" s="26" t="s">
        <v>350</v>
      </c>
      <c r="C72" s="27" t="s">
        <v>96</v>
      </c>
      <c r="D72" s="19" t="s">
        <v>98</v>
      </c>
      <c r="E72" s="8">
        <f>VLOOKUP($B72,'[2]TK KHOILUONG'!$B:$AH,4,0)</f>
        <v>1</v>
      </c>
      <c r="F72" s="8">
        <f>VLOOKUP($B72,'[2]TK KHOILUONG'!$B:$AH,5,0)</f>
        <v>0</v>
      </c>
      <c r="G72" s="8">
        <f>VLOOKUP($B72,'[2]TK KHOILUONG'!$B:$AH,6,0)</f>
        <v>0</v>
      </c>
      <c r="H72" s="8">
        <f>VLOOKUP($B72,'[2]TK KHOILUONG'!$B:$AH,7,0)</f>
        <v>0</v>
      </c>
      <c r="I72" s="36">
        <f>VLOOKUP($B72,'[2]TK KHOILUONG'!$B:$AH,8,0)</f>
        <v>1</v>
      </c>
      <c r="J72" s="8">
        <f>VLOOKUP($B72,'[2]TK KHOILUONG'!$B:$AH,9,0)</f>
        <v>11.999999999999998</v>
      </c>
      <c r="K72" s="8">
        <f>VLOOKUP($B72,'[2]TK KHOILUONG'!$B:$AH,10,0)</f>
        <v>3.5999999999999996</v>
      </c>
      <c r="L72" s="8">
        <f>VLOOKUP($B72,'[2]TK KHOILUONG'!$B:$AH,11,0)</f>
        <v>0</v>
      </c>
      <c r="M72" s="8">
        <f>VLOOKUP($B72,'[2]TK KHOILUONG'!$B:$AH,12,0)</f>
        <v>0</v>
      </c>
      <c r="N72" s="36">
        <f>VLOOKUP($B72,'[2]TK KHOILUONG'!$B:$AH,13,0)</f>
        <v>15.599999999999998</v>
      </c>
      <c r="O72" s="8">
        <f>VLOOKUP($B72,'[2]TK KHOILUONG'!$B:$AH,14,0)</f>
        <v>46</v>
      </c>
      <c r="P72" s="8">
        <f>VLOOKUP($B72,'[2]TK KHOILUONG'!$B:$AH,15,0)</f>
        <v>34</v>
      </c>
      <c r="Q72" s="8">
        <f>VLOOKUP($B72,'[2]TK KHOILUONG'!$B:$AH,16,0)</f>
        <v>16</v>
      </c>
      <c r="R72" s="36">
        <f>VLOOKUP($B72,'[2]TK KHOILUONG'!$B:$AH,17,0)</f>
        <v>3.2</v>
      </c>
      <c r="S72" s="8">
        <f>VLOOKUP($B72,'[2]TK KHOILUONG'!$B:$AH,18,0)</f>
        <v>47</v>
      </c>
      <c r="T72" s="8">
        <f>VLOOKUP($B72,'[2]TK KHOILUONG'!$B:$AH,19,0)</f>
        <v>0</v>
      </c>
      <c r="U72" s="8">
        <f>VLOOKUP($B72,'[2]TK KHOILUONG'!$B:$AH,20,0)</f>
        <v>47</v>
      </c>
      <c r="V72" s="36">
        <f>VLOOKUP($B72,'[2]TK KHOILUONG'!$B:$AH,21,0)</f>
        <v>0</v>
      </c>
      <c r="W72" s="8">
        <f>VLOOKUP($B72,'[2]TK KHOILUONG'!$B:$AH,22,0)</f>
        <v>0</v>
      </c>
      <c r="X72" s="8">
        <f>VLOOKUP($B72,'[2]TK KHOILUONG'!$B:$AH,23,0)</f>
        <v>0</v>
      </c>
      <c r="Y72" s="36">
        <f>VLOOKUP($B72,'[2]TK KHOILUONG'!$B:$AH,24,0)</f>
        <v>0</v>
      </c>
      <c r="Z72" s="8">
        <f>VLOOKUP($B72,'[2]TK KHOILUONG'!$B:$AH,25,0)</f>
        <v>0</v>
      </c>
      <c r="AA72" s="8">
        <f>VLOOKUP($B72,'[2]TK KHOILUONG'!$B:$AH,26,0)</f>
        <v>0</v>
      </c>
      <c r="AB72" s="36">
        <f>VLOOKUP($B72,'[2]TK KHOILUONG'!$B:$AH,27,0)</f>
        <v>0</v>
      </c>
      <c r="AC72" s="8">
        <f>VLOOKUP($B72,'[2]TK KHOILUONG'!$B:$AH,28,0)</f>
        <v>0</v>
      </c>
      <c r="AD72" s="8">
        <f>VLOOKUP($B72,'[2]TK KHOILUONG'!$B:$AH,29,0)</f>
        <v>0</v>
      </c>
      <c r="AE72" s="36">
        <f>VLOOKUP($B72,'[2]TK KHOILUONG'!$B:$AH,30,0)</f>
        <v>0</v>
      </c>
      <c r="AF72" s="36">
        <f>VLOOKUP($B72,'[2]TK KHOILUONG'!$B:$AH,31,0)</f>
        <v>1.2</v>
      </c>
      <c r="AG72" s="36">
        <f>VLOOKUP($B72,'[2]TK KHOILUONG'!$B:$AH,32,0)</f>
        <v>0</v>
      </c>
      <c r="AH72" s="64">
        <f t="shared" si="1"/>
        <v>21</v>
      </c>
    </row>
    <row r="73" spans="1:34" hidden="1">
      <c r="A73" s="32">
        <f>IF(D73="","",SUBTOTAL(3,$D$4:$D73))</f>
        <v>29</v>
      </c>
      <c r="B73" s="26" t="s">
        <v>351</v>
      </c>
      <c r="C73" s="27" t="s">
        <v>96</v>
      </c>
      <c r="D73" s="19" t="s">
        <v>547</v>
      </c>
      <c r="E73" s="8">
        <f>VLOOKUP($B73,'[2]TK KHOILUONG'!$B:$AH,4,0)</f>
        <v>2</v>
      </c>
      <c r="F73" s="8">
        <f>VLOOKUP($B73,'[2]TK KHOILUONG'!$B:$AH,5,0)</f>
        <v>0</v>
      </c>
      <c r="G73" s="8">
        <f>VLOOKUP($B73,'[2]TK KHOILUONG'!$B:$AH,6,0)</f>
        <v>0</v>
      </c>
      <c r="H73" s="8">
        <f>VLOOKUP($B73,'[2]TK KHOILUONG'!$B:$AH,7,0)</f>
        <v>0</v>
      </c>
      <c r="I73" s="36">
        <f>VLOOKUP($B73,'[2]TK KHOILUONG'!$B:$AH,8,0)</f>
        <v>2</v>
      </c>
      <c r="J73" s="8">
        <f>VLOOKUP($B73,'[2]TK KHOILUONG'!$B:$AH,9,0)</f>
        <v>4.8</v>
      </c>
      <c r="K73" s="8">
        <f>VLOOKUP($B73,'[2]TK KHOILUONG'!$B:$AH,10,0)</f>
        <v>3.5999999999999996</v>
      </c>
      <c r="L73" s="8">
        <f>VLOOKUP($B73,'[2]TK KHOILUONG'!$B:$AH,11,0)</f>
        <v>0</v>
      </c>
      <c r="M73" s="8">
        <f>VLOOKUP($B73,'[2]TK KHOILUONG'!$B:$AH,12,0)</f>
        <v>0</v>
      </c>
      <c r="N73" s="36">
        <f>VLOOKUP($B73,'[2]TK KHOILUONG'!$B:$AH,13,0)</f>
        <v>8.3999999999999986</v>
      </c>
      <c r="O73" s="8">
        <f>VLOOKUP($B73,'[2]TK KHOILUONG'!$B:$AH,14,0)</f>
        <v>0</v>
      </c>
      <c r="P73" s="8">
        <f>VLOOKUP($B73,'[2]TK KHOILUONG'!$B:$AH,15,0)</f>
        <v>12</v>
      </c>
      <c r="Q73" s="8">
        <f>VLOOKUP($B73,'[2]TK KHOILUONG'!$B:$AH,16,0)</f>
        <v>0</v>
      </c>
      <c r="R73" s="36">
        <f>VLOOKUP($B73,'[2]TK KHOILUONG'!$B:$AH,17,0)</f>
        <v>0.6</v>
      </c>
      <c r="S73" s="8">
        <f>VLOOKUP($B73,'[2]TK KHOILUONG'!$B:$AH,18,0)</f>
        <v>47</v>
      </c>
      <c r="T73" s="8">
        <f>VLOOKUP($B73,'[2]TK KHOILUONG'!$B:$AH,19,0)</f>
        <v>0</v>
      </c>
      <c r="U73" s="8">
        <f>VLOOKUP($B73,'[2]TK KHOILUONG'!$B:$AH,20,0)</f>
        <v>47</v>
      </c>
      <c r="V73" s="36">
        <f>VLOOKUP($B73,'[2]TK KHOILUONG'!$B:$AH,21,0)</f>
        <v>0</v>
      </c>
      <c r="W73" s="8">
        <f>VLOOKUP($B73,'[2]TK KHOILUONG'!$B:$AH,22,0)</f>
        <v>0</v>
      </c>
      <c r="X73" s="8">
        <f>VLOOKUP($B73,'[2]TK KHOILUONG'!$B:$AH,23,0)</f>
        <v>0</v>
      </c>
      <c r="Y73" s="36">
        <f>VLOOKUP($B73,'[2]TK KHOILUONG'!$B:$AH,24,0)</f>
        <v>0</v>
      </c>
      <c r="Z73" s="8">
        <f>VLOOKUP($B73,'[2]TK KHOILUONG'!$B:$AH,25,0)</f>
        <v>0</v>
      </c>
      <c r="AA73" s="8">
        <f>VLOOKUP($B73,'[2]TK KHOILUONG'!$B:$AH,26,0)</f>
        <v>0</v>
      </c>
      <c r="AB73" s="36">
        <f>VLOOKUP($B73,'[2]TK KHOILUONG'!$B:$AH,27,0)</f>
        <v>0</v>
      </c>
      <c r="AC73" s="8">
        <f>VLOOKUP($B73,'[2]TK KHOILUONG'!$B:$AH,28,0)</f>
        <v>0</v>
      </c>
      <c r="AD73" s="8">
        <f>VLOOKUP($B73,'[2]TK KHOILUONG'!$B:$AH,29,0)</f>
        <v>0</v>
      </c>
      <c r="AE73" s="36">
        <f>VLOOKUP($B73,'[2]TK KHOILUONG'!$B:$AH,30,0)</f>
        <v>0</v>
      </c>
      <c r="AF73" s="36">
        <f>VLOOKUP($B73,'[2]TK KHOILUONG'!$B:$AH,31,0)</f>
        <v>0</v>
      </c>
      <c r="AG73" s="36">
        <f>VLOOKUP($B73,'[2]TK KHOILUONG'!$B:$AH,32,0)</f>
        <v>0</v>
      </c>
      <c r="AH73" s="64">
        <f t="shared" si="1"/>
        <v>11</v>
      </c>
    </row>
    <row r="74" spans="1:34" hidden="1">
      <c r="A74" s="32">
        <f>IF(D74="","",SUBTOTAL(3,$D$4:$D74))</f>
        <v>29</v>
      </c>
      <c r="B74" s="26" t="s">
        <v>352</v>
      </c>
      <c r="C74" s="27" t="s">
        <v>96</v>
      </c>
      <c r="D74" s="19" t="s">
        <v>107</v>
      </c>
      <c r="E74" s="8">
        <f>VLOOKUP($B74,'[2]TK KHOILUONG'!$B:$AH,4,0)</f>
        <v>4</v>
      </c>
      <c r="F74" s="8">
        <f>VLOOKUP($B74,'[2]TK KHOILUONG'!$B:$AH,5,0)</f>
        <v>0</v>
      </c>
      <c r="G74" s="8">
        <f>VLOOKUP($B74,'[2]TK KHOILUONG'!$B:$AH,6,0)</f>
        <v>0</v>
      </c>
      <c r="H74" s="8">
        <f>VLOOKUP($B74,'[2]TK KHOILUONG'!$B:$AH,7,0)</f>
        <v>0</v>
      </c>
      <c r="I74" s="36">
        <f>VLOOKUP($B74,'[2]TK KHOILUONG'!$B:$AH,8,0)</f>
        <v>4</v>
      </c>
      <c r="J74" s="8">
        <f>VLOOKUP($B74,'[2]TK KHOILUONG'!$B:$AH,9,0)</f>
        <v>2.4</v>
      </c>
      <c r="K74" s="8">
        <f>VLOOKUP($B74,'[2]TK KHOILUONG'!$B:$AH,10,0)</f>
        <v>4.8</v>
      </c>
      <c r="L74" s="8">
        <f>VLOOKUP($B74,'[2]TK KHOILUONG'!$B:$AH,11,0)</f>
        <v>0</v>
      </c>
      <c r="M74" s="8">
        <f>VLOOKUP($B74,'[2]TK KHOILUONG'!$B:$AH,12,0)</f>
        <v>0</v>
      </c>
      <c r="N74" s="36">
        <f>VLOOKUP($B74,'[2]TK KHOILUONG'!$B:$AH,13,0)</f>
        <v>7.1999999999999993</v>
      </c>
      <c r="O74" s="8">
        <f>VLOOKUP($B74,'[2]TK KHOILUONG'!$B:$AH,14,0)</f>
        <v>96</v>
      </c>
      <c r="P74" s="8">
        <f>VLOOKUP($B74,'[2]TK KHOILUONG'!$B:$AH,15,0)</f>
        <v>81</v>
      </c>
      <c r="Q74" s="8">
        <f>VLOOKUP($B74,'[2]TK KHOILUONG'!$B:$AH,16,0)</f>
        <v>84</v>
      </c>
      <c r="R74" s="36">
        <f>VLOOKUP($B74,'[2]TK KHOILUONG'!$B:$AH,17,0)</f>
        <v>4.6500000000000004</v>
      </c>
      <c r="S74" s="8">
        <f>VLOOKUP($B74,'[2]TK KHOILUONG'!$B:$AH,18,0)</f>
        <v>0</v>
      </c>
      <c r="T74" s="8">
        <f>VLOOKUP($B74,'[2]TK KHOILUONG'!$B:$AH,19,0)</f>
        <v>0</v>
      </c>
      <c r="U74" s="8">
        <f>VLOOKUP($B74,'[2]TK KHOILUONG'!$B:$AH,20,0)</f>
        <v>0</v>
      </c>
      <c r="V74" s="36">
        <f>VLOOKUP($B74,'[2]TK KHOILUONG'!$B:$AH,21,0)</f>
        <v>0</v>
      </c>
      <c r="W74" s="8">
        <f>VLOOKUP($B74,'[2]TK KHOILUONG'!$B:$AH,22,0)</f>
        <v>0</v>
      </c>
      <c r="X74" s="8">
        <f>VLOOKUP($B74,'[2]TK KHOILUONG'!$B:$AH,23,0)</f>
        <v>0</v>
      </c>
      <c r="Y74" s="36">
        <f>VLOOKUP($B74,'[2]TK KHOILUONG'!$B:$AH,24,0)</f>
        <v>0</v>
      </c>
      <c r="Z74" s="8">
        <f>VLOOKUP($B74,'[2]TK KHOILUONG'!$B:$AH,25,0)</f>
        <v>0</v>
      </c>
      <c r="AA74" s="8">
        <f>VLOOKUP($B74,'[2]TK KHOILUONG'!$B:$AH,26,0)</f>
        <v>0</v>
      </c>
      <c r="AB74" s="36">
        <f>VLOOKUP($B74,'[2]TK KHOILUONG'!$B:$AH,27,0)</f>
        <v>0</v>
      </c>
      <c r="AC74" s="8">
        <f>VLOOKUP($B74,'[2]TK KHOILUONG'!$B:$AH,28,0)</f>
        <v>0</v>
      </c>
      <c r="AD74" s="8">
        <f>VLOOKUP($B74,'[2]TK KHOILUONG'!$B:$AH,29,0)</f>
        <v>0</v>
      </c>
      <c r="AE74" s="36">
        <f>VLOOKUP($B74,'[2]TK KHOILUONG'!$B:$AH,30,0)</f>
        <v>0</v>
      </c>
      <c r="AF74" s="36">
        <f>VLOOKUP($B74,'[2]TK KHOILUONG'!$B:$AH,31,0)</f>
        <v>0</v>
      </c>
      <c r="AG74" s="36">
        <f>VLOOKUP($B74,'[2]TK KHOILUONG'!$B:$AH,32,0)</f>
        <v>0</v>
      </c>
      <c r="AH74" s="64">
        <f t="shared" si="1"/>
        <v>15.85</v>
      </c>
    </row>
    <row r="75" spans="1:34" hidden="1">
      <c r="A75" s="32">
        <f>IF(D75="","",SUBTOTAL(3,$D$4:$D75))</f>
        <v>29</v>
      </c>
      <c r="B75" s="26" t="s">
        <v>353</v>
      </c>
      <c r="C75" s="27" t="s">
        <v>96</v>
      </c>
      <c r="D75" s="19" t="s">
        <v>108</v>
      </c>
      <c r="E75" s="8">
        <f>VLOOKUP($B75,'[2]TK KHOILUONG'!$B:$AH,4,0)</f>
        <v>2</v>
      </c>
      <c r="F75" s="8">
        <f>VLOOKUP($B75,'[2]TK KHOILUONG'!$B:$AH,5,0)</f>
        <v>0</v>
      </c>
      <c r="G75" s="8">
        <f>VLOOKUP($B75,'[2]TK KHOILUONG'!$B:$AH,6,0)</f>
        <v>0</v>
      </c>
      <c r="H75" s="8">
        <f>VLOOKUP($B75,'[2]TK KHOILUONG'!$B:$AH,7,0)</f>
        <v>0</v>
      </c>
      <c r="I75" s="36">
        <f>VLOOKUP($B75,'[2]TK KHOILUONG'!$B:$AH,8,0)</f>
        <v>2</v>
      </c>
      <c r="J75" s="8">
        <f>VLOOKUP($B75,'[2]TK KHOILUONG'!$B:$AH,9,0)</f>
        <v>11.999999999999998</v>
      </c>
      <c r="K75" s="8">
        <f>VLOOKUP($B75,'[2]TK KHOILUONG'!$B:$AH,10,0)</f>
        <v>3.5999999999999996</v>
      </c>
      <c r="L75" s="8">
        <f>VLOOKUP($B75,'[2]TK KHOILUONG'!$B:$AH,11,0)</f>
        <v>0</v>
      </c>
      <c r="M75" s="8">
        <f>VLOOKUP($B75,'[2]TK KHOILUONG'!$B:$AH,12,0)</f>
        <v>0</v>
      </c>
      <c r="N75" s="36">
        <f>VLOOKUP($B75,'[2]TK KHOILUONG'!$B:$AH,13,0)</f>
        <v>15.599999999999998</v>
      </c>
      <c r="O75" s="8">
        <f>VLOOKUP($B75,'[2]TK KHOILUONG'!$B:$AH,14,0)</f>
        <v>256</v>
      </c>
      <c r="P75" s="8">
        <f>VLOOKUP($B75,'[2]TK KHOILUONG'!$B:$AH,15,0)</f>
        <v>216</v>
      </c>
      <c r="Q75" s="8">
        <f>VLOOKUP($B75,'[2]TK KHOILUONG'!$B:$AH,16,0)</f>
        <v>229</v>
      </c>
      <c r="R75" s="36">
        <f>VLOOKUP($B75,'[2]TK KHOILUONG'!$B:$AH,17,0)</f>
        <v>12.15</v>
      </c>
      <c r="S75" s="8">
        <f>VLOOKUP($B75,'[2]TK KHOILUONG'!$B:$AH,18,0)</f>
        <v>0</v>
      </c>
      <c r="T75" s="8">
        <f>VLOOKUP($B75,'[2]TK KHOILUONG'!$B:$AH,19,0)</f>
        <v>0</v>
      </c>
      <c r="U75" s="8">
        <f>VLOOKUP($B75,'[2]TK KHOILUONG'!$B:$AH,20,0)</f>
        <v>0</v>
      </c>
      <c r="V75" s="36">
        <f>VLOOKUP($B75,'[2]TK KHOILUONG'!$B:$AH,21,0)</f>
        <v>0</v>
      </c>
      <c r="W75" s="8">
        <f>VLOOKUP($B75,'[2]TK KHOILUONG'!$B:$AH,22,0)</f>
        <v>0</v>
      </c>
      <c r="X75" s="8">
        <f>VLOOKUP($B75,'[2]TK KHOILUONG'!$B:$AH,23,0)</f>
        <v>0</v>
      </c>
      <c r="Y75" s="36">
        <f>VLOOKUP($B75,'[2]TK KHOILUONG'!$B:$AH,24,0)</f>
        <v>0</v>
      </c>
      <c r="Z75" s="8">
        <f>VLOOKUP($B75,'[2]TK KHOILUONG'!$B:$AH,25,0)</f>
        <v>0</v>
      </c>
      <c r="AA75" s="8">
        <f>VLOOKUP($B75,'[2]TK KHOILUONG'!$B:$AH,26,0)</f>
        <v>0</v>
      </c>
      <c r="AB75" s="36">
        <f>VLOOKUP($B75,'[2]TK KHOILUONG'!$B:$AH,27,0)</f>
        <v>0</v>
      </c>
      <c r="AC75" s="8">
        <f>VLOOKUP($B75,'[2]TK KHOILUONG'!$B:$AH,28,0)</f>
        <v>0</v>
      </c>
      <c r="AD75" s="8">
        <f>VLOOKUP($B75,'[2]TK KHOILUONG'!$B:$AH,29,0)</f>
        <v>0</v>
      </c>
      <c r="AE75" s="36">
        <f>VLOOKUP($B75,'[2]TK KHOILUONG'!$B:$AH,30,0)</f>
        <v>0</v>
      </c>
      <c r="AF75" s="36">
        <f>VLOOKUP($B75,'[2]TK KHOILUONG'!$B:$AH,31,0)</f>
        <v>0</v>
      </c>
      <c r="AG75" s="36">
        <f>VLOOKUP($B75,'[2]TK KHOILUONG'!$B:$AH,32,0)</f>
        <v>0</v>
      </c>
      <c r="AH75" s="64">
        <f t="shared" si="1"/>
        <v>29.75</v>
      </c>
    </row>
    <row r="76" spans="1:34" hidden="1">
      <c r="A76" s="32">
        <f>IF(D76="","",SUBTOTAL(3,$D$4:$D76))</f>
        <v>29</v>
      </c>
      <c r="B76" s="26" t="s">
        <v>369</v>
      </c>
      <c r="C76" s="27" t="s">
        <v>96</v>
      </c>
      <c r="D76" s="19" t="s">
        <v>101</v>
      </c>
      <c r="E76" s="8">
        <f>VLOOKUP($B76,'[2]TK KHOILUONG'!$B:$AH,4,0)</f>
        <v>0</v>
      </c>
      <c r="F76" s="8">
        <f>VLOOKUP($B76,'[2]TK KHOILUONG'!$B:$AH,5,0)</f>
        <v>0</v>
      </c>
      <c r="G76" s="8">
        <f>VLOOKUP($B76,'[2]TK KHOILUONG'!$B:$AH,6,0)</f>
        <v>0</v>
      </c>
      <c r="H76" s="8">
        <f>VLOOKUP($B76,'[2]TK KHOILUONG'!$B:$AH,7,0)</f>
        <v>0</v>
      </c>
      <c r="I76" s="36">
        <f>VLOOKUP($B76,'[2]TK KHOILUONG'!$B:$AH,8,0)</f>
        <v>0</v>
      </c>
      <c r="J76" s="8">
        <f>VLOOKUP($B76,'[2]TK KHOILUONG'!$B:$AH,9,0)</f>
        <v>0</v>
      </c>
      <c r="K76" s="8">
        <f>VLOOKUP($B76,'[2]TK KHOILUONG'!$B:$AH,10,0)</f>
        <v>0</v>
      </c>
      <c r="L76" s="8">
        <f>VLOOKUP($B76,'[2]TK KHOILUONG'!$B:$AH,11,0)</f>
        <v>0</v>
      </c>
      <c r="M76" s="8">
        <f>VLOOKUP($B76,'[2]TK KHOILUONG'!$B:$AH,12,0)</f>
        <v>0</v>
      </c>
      <c r="N76" s="36">
        <f>VLOOKUP($B76,'[2]TK KHOILUONG'!$B:$AH,13,0)</f>
        <v>0</v>
      </c>
      <c r="O76" s="8">
        <f>VLOOKUP($B76,'[2]TK KHOILUONG'!$B:$AH,14,0)</f>
        <v>97</v>
      </c>
      <c r="P76" s="8">
        <f>VLOOKUP($B76,'[2]TK KHOILUONG'!$B:$AH,15,0)</f>
        <v>21</v>
      </c>
      <c r="Q76" s="8">
        <f>VLOOKUP($B76,'[2]TK KHOILUONG'!$B:$AH,16,0)</f>
        <v>95</v>
      </c>
      <c r="R76" s="36">
        <f>VLOOKUP($B76,'[2]TK KHOILUONG'!$B:$AH,17,0)</f>
        <v>1.1499999999999999</v>
      </c>
      <c r="S76" s="8">
        <f>VLOOKUP($B76,'[2]TK KHOILUONG'!$B:$AH,18,0)</f>
        <v>0</v>
      </c>
      <c r="T76" s="8">
        <f>VLOOKUP($B76,'[2]TK KHOILUONG'!$B:$AH,19,0)</f>
        <v>0</v>
      </c>
      <c r="U76" s="8">
        <f>VLOOKUP($B76,'[2]TK KHOILUONG'!$B:$AH,20,0)</f>
        <v>0</v>
      </c>
      <c r="V76" s="36">
        <f>VLOOKUP($B76,'[2]TK KHOILUONG'!$B:$AH,21,0)</f>
        <v>0</v>
      </c>
      <c r="W76" s="8">
        <f>VLOOKUP($B76,'[2]TK KHOILUONG'!$B:$AH,22,0)</f>
        <v>0</v>
      </c>
      <c r="X76" s="8">
        <f>VLOOKUP($B76,'[2]TK KHOILUONG'!$B:$AH,23,0)</f>
        <v>0</v>
      </c>
      <c r="Y76" s="36">
        <f>VLOOKUP($B76,'[2]TK KHOILUONG'!$B:$AH,24,0)</f>
        <v>0</v>
      </c>
      <c r="Z76" s="8">
        <f>VLOOKUP($B76,'[2]TK KHOILUONG'!$B:$AH,25,0)</f>
        <v>0</v>
      </c>
      <c r="AA76" s="8">
        <f>VLOOKUP($B76,'[2]TK KHOILUONG'!$B:$AH,26,0)</f>
        <v>0</v>
      </c>
      <c r="AB76" s="36">
        <f>VLOOKUP($B76,'[2]TK KHOILUONG'!$B:$AH,27,0)</f>
        <v>0</v>
      </c>
      <c r="AC76" s="8">
        <f>VLOOKUP($B76,'[2]TK KHOILUONG'!$B:$AH,28,0)</f>
        <v>0</v>
      </c>
      <c r="AD76" s="8">
        <f>VLOOKUP($B76,'[2]TK KHOILUONG'!$B:$AH,29,0)</f>
        <v>0</v>
      </c>
      <c r="AE76" s="36">
        <f>VLOOKUP($B76,'[2]TK KHOILUONG'!$B:$AH,30,0)</f>
        <v>0</v>
      </c>
      <c r="AF76" s="36">
        <f>VLOOKUP($B76,'[2]TK KHOILUONG'!$B:$AH,31,0)</f>
        <v>0</v>
      </c>
      <c r="AG76" s="36">
        <f>VLOOKUP($B76,'[2]TK KHOILUONG'!$B:$AH,32,0)</f>
        <v>0</v>
      </c>
      <c r="AH76" s="64">
        <f t="shared" si="1"/>
        <v>1.1499999999999999</v>
      </c>
    </row>
    <row r="77" spans="1:34" hidden="1">
      <c r="A77" s="32">
        <f>IF(D77="","",SUBTOTAL(3,$D$4:$D77))</f>
        <v>29</v>
      </c>
      <c r="B77" s="26" t="s">
        <v>367</v>
      </c>
      <c r="C77" s="27" t="s">
        <v>96</v>
      </c>
      <c r="D77" s="19" t="s">
        <v>111</v>
      </c>
      <c r="E77" s="8">
        <f>VLOOKUP($B77,'[2]TK KHOILUONG'!$B:$AH,4,0)</f>
        <v>2</v>
      </c>
      <c r="F77" s="8">
        <f>VLOOKUP($B77,'[2]TK KHOILUONG'!$B:$AH,5,0)</f>
        <v>0</v>
      </c>
      <c r="G77" s="8">
        <f>VLOOKUP($B77,'[2]TK KHOILUONG'!$B:$AH,6,0)</f>
        <v>0</v>
      </c>
      <c r="H77" s="8">
        <f>VLOOKUP($B77,'[2]TK KHOILUONG'!$B:$AH,7,0)</f>
        <v>0</v>
      </c>
      <c r="I77" s="36">
        <f>VLOOKUP($B77,'[2]TK KHOILUONG'!$B:$AH,8,0)</f>
        <v>2</v>
      </c>
      <c r="J77" s="8">
        <f>VLOOKUP($B77,'[2]TK KHOILUONG'!$B:$AH,9,0)</f>
        <v>2.4</v>
      </c>
      <c r="K77" s="8">
        <f>VLOOKUP($B77,'[2]TK KHOILUONG'!$B:$AH,10,0)</f>
        <v>0</v>
      </c>
      <c r="L77" s="8">
        <f>VLOOKUP($B77,'[2]TK KHOILUONG'!$B:$AH,11,0)</f>
        <v>0</v>
      </c>
      <c r="M77" s="8">
        <f>VLOOKUP($B77,'[2]TK KHOILUONG'!$B:$AH,12,0)</f>
        <v>0</v>
      </c>
      <c r="N77" s="36">
        <f>VLOOKUP($B77,'[2]TK KHOILUONG'!$B:$AH,13,0)</f>
        <v>2.4</v>
      </c>
      <c r="O77" s="8">
        <f>VLOOKUP($B77,'[2]TK KHOILUONG'!$B:$AH,14,0)</f>
        <v>49</v>
      </c>
      <c r="P77" s="8">
        <f>VLOOKUP($B77,'[2]TK KHOILUONG'!$B:$AH,15,0)</f>
        <v>192</v>
      </c>
      <c r="Q77" s="8">
        <f>VLOOKUP($B77,'[2]TK KHOILUONG'!$B:$AH,16,0)</f>
        <v>25</v>
      </c>
      <c r="R77" s="36">
        <f>VLOOKUP($B77,'[2]TK KHOILUONG'!$B:$AH,17,0)</f>
        <v>10.8</v>
      </c>
      <c r="S77" s="8">
        <f>VLOOKUP($B77,'[2]TK KHOILUONG'!$B:$AH,18,0)</f>
        <v>0</v>
      </c>
      <c r="T77" s="8">
        <f>VLOOKUP($B77,'[2]TK KHOILUONG'!$B:$AH,19,0)</f>
        <v>0</v>
      </c>
      <c r="U77" s="8">
        <f>VLOOKUP($B77,'[2]TK KHOILUONG'!$B:$AH,20,0)</f>
        <v>0</v>
      </c>
      <c r="V77" s="36">
        <f>VLOOKUP($B77,'[2]TK KHOILUONG'!$B:$AH,21,0)</f>
        <v>0</v>
      </c>
      <c r="W77" s="8">
        <f>VLOOKUP($B77,'[2]TK KHOILUONG'!$B:$AH,22,0)</f>
        <v>0</v>
      </c>
      <c r="X77" s="8">
        <f>VLOOKUP($B77,'[2]TK KHOILUONG'!$B:$AH,23,0)</f>
        <v>0</v>
      </c>
      <c r="Y77" s="36">
        <f>VLOOKUP($B77,'[2]TK KHOILUONG'!$B:$AH,24,0)</f>
        <v>0</v>
      </c>
      <c r="Z77" s="8">
        <f>VLOOKUP($B77,'[2]TK KHOILUONG'!$B:$AH,25,0)</f>
        <v>0</v>
      </c>
      <c r="AA77" s="8">
        <f>VLOOKUP($B77,'[2]TK KHOILUONG'!$B:$AH,26,0)</f>
        <v>0</v>
      </c>
      <c r="AB77" s="36">
        <f>VLOOKUP($B77,'[2]TK KHOILUONG'!$B:$AH,27,0)</f>
        <v>0</v>
      </c>
      <c r="AC77" s="8">
        <f>VLOOKUP($B77,'[2]TK KHOILUONG'!$B:$AH,28,0)</f>
        <v>0</v>
      </c>
      <c r="AD77" s="8">
        <f>VLOOKUP($B77,'[2]TK KHOILUONG'!$B:$AH,29,0)</f>
        <v>0</v>
      </c>
      <c r="AE77" s="36">
        <f>VLOOKUP($B77,'[2]TK KHOILUONG'!$B:$AH,30,0)</f>
        <v>0</v>
      </c>
      <c r="AF77" s="36">
        <f>VLOOKUP($B77,'[2]TK KHOILUONG'!$B:$AH,31,0)</f>
        <v>0</v>
      </c>
      <c r="AG77" s="36">
        <f>VLOOKUP($B77,'[2]TK KHOILUONG'!$B:$AH,32,0)</f>
        <v>4.8</v>
      </c>
      <c r="AH77" s="64">
        <f t="shared" si="1"/>
        <v>20</v>
      </c>
    </row>
    <row r="78" spans="1:34" hidden="1">
      <c r="A78" s="32">
        <f>IF(D78="","",SUBTOTAL(3,$D$4:$D78))</f>
        <v>29</v>
      </c>
      <c r="B78" s="26" t="s">
        <v>354</v>
      </c>
      <c r="C78" s="27" t="s">
        <v>96</v>
      </c>
      <c r="D78" s="19" t="s">
        <v>102</v>
      </c>
      <c r="E78" s="8">
        <f>VLOOKUP($B78,'[2]TK KHOILUONG'!$B:$AH,4,0)</f>
        <v>0</v>
      </c>
      <c r="F78" s="8">
        <f>VLOOKUP($B78,'[2]TK KHOILUONG'!$B:$AH,5,0)</f>
        <v>0</v>
      </c>
      <c r="G78" s="8">
        <f>VLOOKUP($B78,'[2]TK KHOILUONG'!$B:$AH,6,0)</f>
        <v>0</v>
      </c>
      <c r="H78" s="8">
        <f>VLOOKUP($B78,'[2]TK KHOILUONG'!$B:$AH,7,0)</f>
        <v>0</v>
      </c>
      <c r="I78" s="36">
        <f>VLOOKUP($B78,'[2]TK KHOILUONG'!$B:$AH,8,0)</f>
        <v>0</v>
      </c>
      <c r="J78" s="8">
        <f>VLOOKUP($B78,'[2]TK KHOILUONG'!$B:$AH,9,0)</f>
        <v>13.199999999999998</v>
      </c>
      <c r="K78" s="8">
        <f>VLOOKUP($B78,'[2]TK KHOILUONG'!$B:$AH,10,0)</f>
        <v>1.2</v>
      </c>
      <c r="L78" s="8">
        <f>VLOOKUP($B78,'[2]TK KHOILUONG'!$B:$AH,11,0)</f>
        <v>0</v>
      </c>
      <c r="M78" s="8">
        <f>VLOOKUP($B78,'[2]TK KHOILUONG'!$B:$AH,12,0)</f>
        <v>0</v>
      </c>
      <c r="N78" s="36">
        <f>VLOOKUP($B78,'[2]TK KHOILUONG'!$B:$AH,13,0)</f>
        <v>14.399999999999997</v>
      </c>
      <c r="O78" s="8">
        <f>VLOOKUP($B78,'[2]TK KHOILUONG'!$B:$AH,14,0)</f>
        <v>129</v>
      </c>
      <c r="P78" s="8">
        <f>VLOOKUP($B78,'[2]TK KHOILUONG'!$B:$AH,15,0)</f>
        <v>126</v>
      </c>
      <c r="Q78" s="8">
        <f>VLOOKUP($B78,'[2]TK KHOILUONG'!$B:$AH,16,0)</f>
        <v>133</v>
      </c>
      <c r="R78" s="36">
        <f>VLOOKUP($B78,'[2]TK KHOILUONG'!$B:$AH,17,0)</f>
        <v>6.1</v>
      </c>
      <c r="S78" s="8">
        <f>VLOOKUP($B78,'[2]TK KHOILUONG'!$B:$AH,18,0)</f>
        <v>0</v>
      </c>
      <c r="T78" s="8">
        <f>VLOOKUP($B78,'[2]TK KHOILUONG'!$B:$AH,19,0)</f>
        <v>0</v>
      </c>
      <c r="U78" s="8">
        <f>VLOOKUP($B78,'[2]TK KHOILUONG'!$B:$AH,20,0)</f>
        <v>0</v>
      </c>
      <c r="V78" s="36">
        <f>VLOOKUP($B78,'[2]TK KHOILUONG'!$B:$AH,21,0)</f>
        <v>0</v>
      </c>
      <c r="W78" s="8">
        <f>VLOOKUP($B78,'[2]TK KHOILUONG'!$B:$AH,22,0)</f>
        <v>0</v>
      </c>
      <c r="X78" s="8">
        <f>VLOOKUP($B78,'[2]TK KHOILUONG'!$B:$AH,23,0)</f>
        <v>0</v>
      </c>
      <c r="Y78" s="36">
        <f>VLOOKUP($B78,'[2]TK KHOILUONG'!$B:$AH,24,0)</f>
        <v>0</v>
      </c>
      <c r="Z78" s="8">
        <f>VLOOKUP($B78,'[2]TK KHOILUONG'!$B:$AH,25,0)</f>
        <v>0</v>
      </c>
      <c r="AA78" s="8">
        <f>VLOOKUP($B78,'[2]TK KHOILUONG'!$B:$AH,26,0)</f>
        <v>0</v>
      </c>
      <c r="AB78" s="36">
        <f>VLOOKUP($B78,'[2]TK KHOILUONG'!$B:$AH,27,0)</f>
        <v>0</v>
      </c>
      <c r="AC78" s="8">
        <f>VLOOKUP($B78,'[2]TK KHOILUONG'!$B:$AH,28,0)</f>
        <v>0</v>
      </c>
      <c r="AD78" s="8">
        <f>VLOOKUP($B78,'[2]TK KHOILUONG'!$B:$AH,29,0)</f>
        <v>0</v>
      </c>
      <c r="AE78" s="36">
        <f>VLOOKUP($B78,'[2]TK KHOILUONG'!$B:$AH,30,0)</f>
        <v>0</v>
      </c>
      <c r="AF78" s="36">
        <f>VLOOKUP($B78,'[2]TK KHOILUONG'!$B:$AH,31,0)</f>
        <v>1.2</v>
      </c>
      <c r="AG78" s="36">
        <f>VLOOKUP($B78,'[2]TK KHOILUONG'!$B:$AH,32,0)</f>
        <v>0</v>
      </c>
      <c r="AH78" s="64">
        <f t="shared" si="1"/>
        <v>21.7</v>
      </c>
    </row>
    <row r="79" spans="1:34" hidden="1">
      <c r="A79" s="32">
        <f>IF(D79="","",SUBTOTAL(3,$D$4:$D79))</f>
        <v>29</v>
      </c>
      <c r="B79" s="26" t="s">
        <v>355</v>
      </c>
      <c r="C79" s="27" t="s">
        <v>96</v>
      </c>
      <c r="D79" s="19" t="s">
        <v>112</v>
      </c>
      <c r="E79" s="8">
        <f>VLOOKUP($B79,'[2]TK KHOILUONG'!$B:$AH,4,0)</f>
        <v>0</v>
      </c>
      <c r="F79" s="8">
        <f>VLOOKUP($B79,'[2]TK KHOILUONG'!$B:$AH,5,0)</f>
        <v>0</v>
      </c>
      <c r="G79" s="8">
        <f>VLOOKUP($B79,'[2]TK KHOILUONG'!$B:$AH,6,0)</f>
        <v>0</v>
      </c>
      <c r="H79" s="8">
        <f>VLOOKUP($B79,'[2]TK KHOILUONG'!$B:$AH,7,0)</f>
        <v>0</v>
      </c>
      <c r="I79" s="36">
        <f>VLOOKUP($B79,'[2]TK KHOILUONG'!$B:$AH,8,0)</f>
        <v>0</v>
      </c>
      <c r="J79" s="8">
        <f>VLOOKUP($B79,'[2]TK KHOILUONG'!$B:$AH,9,0)</f>
        <v>4.8</v>
      </c>
      <c r="K79" s="8">
        <f>VLOOKUP($B79,'[2]TK KHOILUONG'!$B:$AH,10,0)</f>
        <v>1.2</v>
      </c>
      <c r="L79" s="8">
        <f>VLOOKUP($B79,'[2]TK KHOILUONG'!$B:$AH,11,0)</f>
        <v>0</v>
      </c>
      <c r="M79" s="8">
        <f>VLOOKUP($B79,'[2]TK KHOILUONG'!$B:$AH,12,0)</f>
        <v>0</v>
      </c>
      <c r="N79" s="36">
        <f>VLOOKUP($B79,'[2]TK KHOILUONG'!$B:$AH,13,0)</f>
        <v>6</v>
      </c>
      <c r="O79" s="8">
        <f>VLOOKUP($B79,'[2]TK KHOILUONG'!$B:$AH,14,0)</f>
        <v>124</v>
      </c>
      <c r="P79" s="8">
        <f>VLOOKUP($B79,'[2]TK KHOILUONG'!$B:$AH,15,0)</f>
        <v>19</v>
      </c>
      <c r="Q79" s="8">
        <f>VLOOKUP($B79,'[2]TK KHOILUONG'!$B:$AH,16,0)</f>
        <v>117</v>
      </c>
      <c r="R79" s="36">
        <f>VLOOKUP($B79,'[2]TK KHOILUONG'!$B:$AH,17,0)</f>
        <v>1.3</v>
      </c>
      <c r="S79" s="8">
        <f>VLOOKUP($B79,'[2]TK KHOILUONG'!$B:$AH,18,0)</f>
        <v>11</v>
      </c>
      <c r="T79" s="8">
        <f>VLOOKUP($B79,'[2]TK KHOILUONG'!$B:$AH,19,0)</f>
        <v>0</v>
      </c>
      <c r="U79" s="8">
        <f>VLOOKUP($B79,'[2]TK KHOILUONG'!$B:$AH,20,0)</f>
        <v>11</v>
      </c>
      <c r="V79" s="36">
        <f>VLOOKUP($B79,'[2]TK KHOILUONG'!$B:$AH,21,0)</f>
        <v>0</v>
      </c>
      <c r="W79" s="8">
        <f>VLOOKUP($B79,'[2]TK KHOILUONG'!$B:$AH,22,0)</f>
        <v>0</v>
      </c>
      <c r="X79" s="8">
        <f>VLOOKUP($B79,'[2]TK KHOILUONG'!$B:$AH,23,0)</f>
        <v>0</v>
      </c>
      <c r="Y79" s="36">
        <f>VLOOKUP($B79,'[2]TK KHOILUONG'!$B:$AH,24,0)</f>
        <v>0</v>
      </c>
      <c r="Z79" s="8">
        <f>VLOOKUP($B79,'[2]TK KHOILUONG'!$B:$AH,25,0)</f>
        <v>0</v>
      </c>
      <c r="AA79" s="8">
        <f>VLOOKUP($B79,'[2]TK KHOILUONG'!$B:$AH,26,0)</f>
        <v>0</v>
      </c>
      <c r="AB79" s="36">
        <f>VLOOKUP($B79,'[2]TK KHOILUONG'!$B:$AH,27,0)</f>
        <v>0</v>
      </c>
      <c r="AC79" s="8">
        <f>VLOOKUP($B79,'[2]TK KHOILUONG'!$B:$AH,28,0)</f>
        <v>0</v>
      </c>
      <c r="AD79" s="8">
        <f>VLOOKUP($B79,'[2]TK KHOILUONG'!$B:$AH,29,0)</f>
        <v>0</v>
      </c>
      <c r="AE79" s="36">
        <f>VLOOKUP($B79,'[2]TK KHOILUONG'!$B:$AH,30,0)</f>
        <v>0</v>
      </c>
      <c r="AF79" s="36">
        <f>VLOOKUP($B79,'[2]TK KHOILUONG'!$B:$AH,31,0)</f>
        <v>1.2</v>
      </c>
      <c r="AG79" s="36">
        <f>VLOOKUP($B79,'[2]TK KHOILUONG'!$B:$AH,32,0)</f>
        <v>0</v>
      </c>
      <c r="AH79" s="64">
        <f t="shared" si="1"/>
        <v>8.5</v>
      </c>
    </row>
    <row r="80" spans="1:34" hidden="1">
      <c r="A80" s="32">
        <f>IF(D80="","",SUBTOTAL(3,$D$4:$D80))</f>
        <v>29</v>
      </c>
      <c r="B80" s="26" t="s">
        <v>356</v>
      </c>
      <c r="C80" s="27" t="s">
        <v>96</v>
      </c>
      <c r="D80" s="19" t="s">
        <v>113</v>
      </c>
      <c r="E80" s="8">
        <f>VLOOKUP($B80,'[2]TK KHOILUONG'!$B:$AH,4,0)</f>
        <v>0</v>
      </c>
      <c r="F80" s="8">
        <f>VLOOKUP($B80,'[2]TK KHOILUONG'!$B:$AH,5,0)</f>
        <v>0</v>
      </c>
      <c r="G80" s="8">
        <f>VLOOKUP($B80,'[2]TK KHOILUONG'!$B:$AH,6,0)</f>
        <v>0</v>
      </c>
      <c r="H80" s="8">
        <f>VLOOKUP($B80,'[2]TK KHOILUONG'!$B:$AH,7,0)</f>
        <v>0</v>
      </c>
      <c r="I80" s="36">
        <f>VLOOKUP($B80,'[2]TK KHOILUONG'!$B:$AH,8,0)</f>
        <v>0</v>
      </c>
      <c r="J80" s="8">
        <f>VLOOKUP($B80,'[2]TK KHOILUONG'!$B:$AH,9,0)</f>
        <v>3.5999999999999996</v>
      </c>
      <c r="K80" s="8">
        <f>VLOOKUP($B80,'[2]TK KHOILUONG'!$B:$AH,10,0)</f>
        <v>7.2</v>
      </c>
      <c r="L80" s="8">
        <f>VLOOKUP($B80,'[2]TK KHOILUONG'!$B:$AH,11,0)</f>
        <v>0</v>
      </c>
      <c r="M80" s="8">
        <f>VLOOKUP($B80,'[2]TK KHOILUONG'!$B:$AH,12,0)</f>
        <v>0</v>
      </c>
      <c r="N80" s="36">
        <f>VLOOKUP($B80,'[2]TK KHOILUONG'!$B:$AH,13,0)</f>
        <v>10.8</v>
      </c>
      <c r="O80" s="8">
        <f>VLOOKUP($B80,'[2]TK KHOILUONG'!$B:$AH,14,0)</f>
        <v>128</v>
      </c>
      <c r="P80" s="8">
        <f>VLOOKUP($B80,'[2]TK KHOILUONG'!$B:$AH,15,0)</f>
        <v>68</v>
      </c>
      <c r="Q80" s="8">
        <f>VLOOKUP($B80,'[2]TK KHOILUONG'!$B:$AH,16,0)</f>
        <v>124</v>
      </c>
      <c r="R80" s="36">
        <f>VLOOKUP($B80,'[2]TK KHOILUONG'!$B:$AH,17,0)</f>
        <v>3.6</v>
      </c>
      <c r="S80" s="8">
        <f>VLOOKUP($B80,'[2]TK KHOILUONG'!$B:$AH,18,0)</f>
        <v>28</v>
      </c>
      <c r="T80" s="8">
        <f>VLOOKUP($B80,'[2]TK KHOILUONG'!$B:$AH,19,0)</f>
        <v>0</v>
      </c>
      <c r="U80" s="8">
        <f>VLOOKUP($B80,'[2]TK KHOILUONG'!$B:$AH,20,0)</f>
        <v>28</v>
      </c>
      <c r="V80" s="36">
        <f>VLOOKUP($B80,'[2]TK KHOILUONG'!$B:$AH,21,0)</f>
        <v>0</v>
      </c>
      <c r="W80" s="8">
        <f>VLOOKUP($B80,'[2]TK KHOILUONG'!$B:$AH,22,0)</f>
        <v>0</v>
      </c>
      <c r="X80" s="8">
        <f>VLOOKUP($B80,'[2]TK KHOILUONG'!$B:$AH,23,0)</f>
        <v>0</v>
      </c>
      <c r="Y80" s="36">
        <f>VLOOKUP($B80,'[2]TK KHOILUONG'!$B:$AH,24,0)</f>
        <v>0</v>
      </c>
      <c r="Z80" s="8">
        <f>VLOOKUP($B80,'[2]TK KHOILUONG'!$B:$AH,25,0)</f>
        <v>0</v>
      </c>
      <c r="AA80" s="8">
        <f>VLOOKUP($B80,'[2]TK KHOILUONG'!$B:$AH,26,0)</f>
        <v>0</v>
      </c>
      <c r="AB80" s="36">
        <f>VLOOKUP($B80,'[2]TK KHOILUONG'!$B:$AH,27,0)</f>
        <v>0</v>
      </c>
      <c r="AC80" s="8">
        <f>VLOOKUP($B80,'[2]TK KHOILUONG'!$B:$AH,28,0)</f>
        <v>0</v>
      </c>
      <c r="AD80" s="8">
        <f>VLOOKUP($B80,'[2]TK KHOILUONG'!$B:$AH,29,0)</f>
        <v>0</v>
      </c>
      <c r="AE80" s="36">
        <f>VLOOKUP($B80,'[2]TK KHOILUONG'!$B:$AH,30,0)</f>
        <v>0</v>
      </c>
      <c r="AF80" s="36">
        <f>VLOOKUP($B80,'[2]TK KHOILUONG'!$B:$AH,31,0)</f>
        <v>0</v>
      </c>
      <c r="AG80" s="36">
        <f>VLOOKUP($B80,'[2]TK KHOILUONG'!$B:$AH,32,0)</f>
        <v>0</v>
      </c>
      <c r="AH80" s="64">
        <f t="shared" si="1"/>
        <v>14.4</v>
      </c>
    </row>
    <row r="81" spans="1:34" hidden="1">
      <c r="A81" s="32">
        <f>IF(D81="","",SUBTOTAL(3,$D$4:$D81))</f>
        <v>29</v>
      </c>
      <c r="B81" s="26" t="s">
        <v>357</v>
      </c>
      <c r="C81" s="27" t="s">
        <v>96</v>
      </c>
      <c r="D81" s="19" t="s">
        <v>99</v>
      </c>
      <c r="E81" s="8">
        <f>VLOOKUP($B81,'[2]TK KHOILUONG'!$B:$AH,4,0)</f>
        <v>0</v>
      </c>
      <c r="F81" s="8">
        <f>VLOOKUP($B81,'[2]TK KHOILUONG'!$B:$AH,5,0)</f>
        <v>0</v>
      </c>
      <c r="G81" s="8">
        <f>VLOOKUP($B81,'[2]TK KHOILUONG'!$B:$AH,6,0)</f>
        <v>0</v>
      </c>
      <c r="H81" s="8">
        <f>VLOOKUP($B81,'[2]TK KHOILUONG'!$B:$AH,7,0)</f>
        <v>0</v>
      </c>
      <c r="I81" s="36">
        <f>VLOOKUP($B81,'[2]TK KHOILUONG'!$B:$AH,8,0)</f>
        <v>0</v>
      </c>
      <c r="J81" s="8">
        <f>VLOOKUP($B81,'[2]TK KHOILUONG'!$B:$AH,9,0)</f>
        <v>0</v>
      </c>
      <c r="K81" s="8">
        <f>VLOOKUP($B81,'[2]TK KHOILUONG'!$B:$AH,10,0)</f>
        <v>0</v>
      </c>
      <c r="L81" s="8">
        <f>VLOOKUP($B81,'[2]TK KHOILUONG'!$B:$AH,11,0)</f>
        <v>0</v>
      </c>
      <c r="M81" s="8">
        <f>VLOOKUP($B81,'[2]TK KHOILUONG'!$B:$AH,12,0)</f>
        <v>0</v>
      </c>
      <c r="N81" s="36">
        <f>VLOOKUP($B81,'[2]TK KHOILUONG'!$B:$AH,13,0)</f>
        <v>0</v>
      </c>
      <c r="O81" s="8">
        <f>VLOOKUP($B81,'[2]TK KHOILUONG'!$B:$AH,14,0)</f>
        <v>0</v>
      </c>
      <c r="P81" s="8">
        <f>VLOOKUP($B81,'[2]TK KHOILUONG'!$B:$AH,15,0)</f>
        <v>0</v>
      </c>
      <c r="Q81" s="8">
        <f>VLOOKUP($B81,'[2]TK KHOILUONG'!$B:$AH,16,0)</f>
        <v>0</v>
      </c>
      <c r="R81" s="36">
        <f>VLOOKUP($B81,'[2]TK KHOILUONG'!$B:$AH,17,0)</f>
        <v>0</v>
      </c>
      <c r="S81" s="8">
        <f>VLOOKUP($B81,'[2]TK KHOILUONG'!$B:$AH,18,0)</f>
        <v>52</v>
      </c>
      <c r="T81" s="8">
        <f>VLOOKUP($B81,'[2]TK KHOILUONG'!$B:$AH,19,0)</f>
        <v>0</v>
      </c>
      <c r="U81" s="8">
        <f>VLOOKUP($B81,'[2]TK KHOILUONG'!$B:$AH,20,0)</f>
        <v>52</v>
      </c>
      <c r="V81" s="36">
        <f>VLOOKUP($B81,'[2]TK KHOILUONG'!$B:$AH,21,0)</f>
        <v>0</v>
      </c>
      <c r="W81" s="8">
        <f>VLOOKUP($B81,'[2]TK KHOILUONG'!$B:$AH,22,0)</f>
        <v>0</v>
      </c>
      <c r="X81" s="8">
        <f>VLOOKUP($B81,'[2]TK KHOILUONG'!$B:$AH,23,0)</f>
        <v>0</v>
      </c>
      <c r="Y81" s="36">
        <f>VLOOKUP($B81,'[2]TK KHOILUONG'!$B:$AH,24,0)</f>
        <v>0</v>
      </c>
      <c r="Z81" s="8">
        <f>VLOOKUP($B81,'[2]TK KHOILUONG'!$B:$AH,25,0)</f>
        <v>0</v>
      </c>
      <c r="AA81" s="8">
        <f>VLOOKUP($B81,'[2]TK KHOILUONG'!$B:$AH,26,0)</f>
        <v>0</v>
      </c>
      <c r="AB81" s="36">
        <f>VLOOKUP($B81,'[2]TK KHOILUONG'!$B:$AH,27,0)</f>
        <v>0</v>
      </c>
      <c r="AC81" s="8">
        <f>VLOOKUP($B81,'[2]TK KHOILUONG'!$B:$AH,28,0)</f>
        <v>0</v>
      </c>
      <c r="AD81" s="8">
        <f>VLOOKUP($B81,'[2]TK KHOILUONG'!$B:$AH,29,0)</f>
        <v>0</v>
      </c>
      <c r="AE81" s="36">
        <f>VLOOKUP($B81,'[2]TK KHOILUONG'!$B:$AH,30,0)</f>
        <v>0</v>
      </c>
      <c r="AF81" s="36">
        <f>VLOOKUP($B81,'[2]TK KHOILUONG'!$B:$AH,31,0)</f>
        <v>0</v>
      </c>
      <c r="AG81" s="36">
        <f>VLOOKUP($B81,'[2]TK KHOILUONG'!$B:$AH,32,0)</f>
        <v>0</v>
      </c>
      <c r="AH81" s="64">
        <f t="shared" si="1"/>
        <v>0</v>
      </c>
    </row>
    <row r="82" spans="1:34" hidden="1">
      <c r="A82" s="32">
        <f>IF(D82="","",SUBTOTAL(3,$D$4:$D82))</f>
        <v>29</v>
      </c>
      <c r="B82" s="26" t="s">
        <v>358</v>
      </c>
      <c r="C82" s="27" t="s">
        <v>96</v>
      </c>
      <c r="D82" s="19" t="s">
        <v>114</v>
      </c>
      <c r="E82" s="8">
        <f>VLOOKUP($B82,'[2]TK KHOILUONG'!$B:$AH,4,0)</f>
        <v>2</v>
      </c>
      <c r="F82" s="8">
        <f>VLOOKUP($B82,'[2]TK KHOILUONG'!$B:$AH,5,0)</f>
        <v>0</v>
      </c>
      <c r="G82" s="8">
        <f>VLOOKUP($B82,'[2]TK KHOILUONG'!$B:$AH,6,0)</f>
        <v>0</v>
      </c>
      <c r="H82" s="8">
        <f>VLOOKUP($B82,'[2]TK KHOILUONG'!$B:$AH,7,0)</f>
        <v>0</v>
      </c>
      <c r="I82" s="36">
        <f>VLOOKUP($B82,'[2]TK KHOILUONG'!$B:$AH,8,0)</f>
        <v>2</v>
      </c>
      <c r="J82" s="8">
        <f>VLOOKUP($B82,'[2]TK KHOILUONG'!$B:$AH,9,0)</f>
        <v>10.799999999999999</v>
      </c>
      <c r="K82" s="8">
        <f>VLOOKUP($B82,'[2]TK KHOILUONG'!$B:$AH,10,0)</f>
        <v>1.2</v>
      </c>
      <c r="L82" s="8">
        <f>VLOOKUP($B82,'[2]TK KHOILUONG'!$B:$AH,11,0)</f>
        <v>0</v>
      </c>
      <c r="M82" s="8">
        <f>VLOOKUP($B82,'[2]TK KHOILUONG'!$B:$AH,12,0)</f>
        <v>0</v>
      </c>
      <c r="N82" s="36">
        <f>VLOOKUP($B82,'[2]TK KHOILUONG'!$B:$AH,13,0)</f>
        <v>11.999999999999998</v>
      </c>
      <c r="O82" s="8">
        <f>VLOOKUP($B82,'[2]TK KHOILUONG'!$B:$AH,14,0)</f>
        <v>21</v>
      </c>
      <c r="P82" s="8">
        <f>VLOOKUP($B82,'[2]TK KHOILUONG'!$B:$AH,15,0)</f>
        <v>28</v>
      </c>
      <c r="Q82" s="8">
        <f>VLOOKUP($B82,'[2]TK KHOILUONG'!$B:$AH,16,0)</f>
        <v>26</v>
      </c>
      <c r="R82" s="36">
        <f>VLOOKUP($B82,'[2]TK KHOILUONG'!$B:$AH,17,0)</f>
        <v>1.1499999999999999</v>
      </c>
      <c r="S82" s="8">
        <f>VLOOKUP($B82,'[2]TK KHOILUONG'!$B:$AH,18,0)</f>
        <v>95</v>
      </c>
      <c r="T82" s="8">
        <f>VLOOKUP($B82,'[2]TK KHOILUONG'!$B:$AH,19,0)</f>
        <v>0</v>
      </c>
      <c r="U82" s="8">
        <f>VLOOKUP($B82,'[2]TK KHOILUONG'!$B:$AH,20,0)</f>
        <v>95</v>
      </c>
      <c r="V82" s="36">
        <f>VLOOKUP($B82,'[2]TK KHOILUONG'!$B:$AH,21,0)</f>
        <v>0</v>
      </c>
      <c r="W82" s="8">
        <f>VLOOKUP($B82,'[2]TK KHOILUONG'!$B:$AH,22,0)</f>
        <v>0</v>
      </c>
      <c r="X82" s="8">
        <f>VLOOKUP($B82,'[2]TK KHOILUONG'!$B:$AH,23,0)</f>
        <v>0</v>
      </c>
      <c r="Y82" s="36">
        <f>VLOOKUP($B82,'[2]TK KHOILUONG'!$B:$AH,24,0)</f>
        <v>0</v>
      </c>
      <c r="Z82" s="8">
        <f>VLOOKUP($B82,'[2]TK KHOILUONG'!$B:$AH,25,0)</f>
        <v>0</v>
      </c>
      <c r="AA82" s="8">
        <f>VLOOKUP($B82,'[2]TK KHOILUONG'!$B:$AH,26,0)</f>
        <v>0</v>
      </c>
      <c r="AB82" s="36">
        <f>VLOOKUP($B82,'[2]TK KHOILUONG'!$B:$AH,27,0)</f>
        <v>0</v>
      </c>
      <c r="AC82" s="8">
        <f>VLOOKUP($B82,'[2]TK KHOILUONG'!$B:$AH,28,0)</f>
        <v>0</v>
      </c>
      <c r="AD82" s="8">
        <f>VLOOKUP($B82,'[2]TK KHOILUONG'!$B:$AH,29,0)</f>
        <v>0</v>
      </c>
      <c r="AE82" s="36">
        <f>VLOOKUP($B82,'[2]TK KHOILUONG'!$B:$AH,30,0)</f>
        <v>0</v>
      </c>
      <c r="AF82" s="36">
        <f>VLOOKUP($B82,'[2]TK KHOILUONG'!$B:$AH,31,0)</f>
        <v>0</v>
      </c>
      <c r="AG82" s="36">
        <f>VLOOKUP($B82,'[2]TK KHOILUONG'!$B:$AH,32,0)</f>
        <v>0</v>
      </c>
      <c r="AH82" s="64">
        <f t="shared" si="1"/>
        <v>15.15</v>
      </c>
    </row>
    <row r="83" spans="1:34" hidden="1">
      <c r="A83" s="32">
        <f>IF(D83="","",SUBTOTAL(3,$D$4:$D83))</f>
        <v>29</v>
      </c>
      <c r="B83" s="26" t="s">
        <v>364</v>
      </c>
      <c r="C83" s="27" t="s">
        <v>96</v>
      </c>
      <c r="D83" s="19" t="s">
        <v>116</v>
      </c>
      <c r="E83" s="8">
        <f>VLOOKUP($B83,'[2]TK KHOILUONG'!$B:$AH,4,0)</f>
        <v>0</v>
      </c>
      <c r="F83" s="8">
        <f>VLOOKUP($B83,'[2]TK KHOILUONG'!$B:$AH,5,0)</f>
        <v>0</v>
      </c>
      <c r="G83" s="8">
        <f>VLOOKUP($B83,'[2]TK KHOILUONG'!$B:$AH,6,0)</f>
        <v>0</v>
      </c>
      <c r="H83" s="8">
        <f>VLOOKUP($B83,'[2]TK KHOILUONG'!$B:$AH,7,0)</f>
        <v>0</v>
      </c>
      <c r="I83" s="36">
        <f>VLOOKUP($B83,'[2]TK KHOILUONG'!$B:$AH,8,0)</f>
        <v>0</v>
      </c>
      <c r="J83" s="8">
        <f>VLOOKUP($B83,'[2]TK KHOILUONG'!$B:$AH,9,0)</f>
        <v>0</v>
      </c>
      <c r="K83" s="8">
        <f>VLOOKUP($B83,'[2]TK KHOILUONG'!$B:$AH,10,0)</f>
        <v>0</v>
      </c>
      <c r="L83" s="8">
        <f>VLOOKUP($B83,'[2]TK KHOILUONG'!$B:$AH,11,0)</f>
        <v>0</v>
      </c>
      <c r="M83" s="8">
        <f>VLOOKUP($B83,'[2]TK KHOILUONG'!$B:$AH,12,0)</f>
        <v>0</v>
      </c>
      <c r="N83" s="36">
        <f>VLOOKUP($B83,'[2]TK KHOILUONG'!$B:$AH,13,0)</f>
        <v>0</v>
      </c>
      <c r="O83" s="8">
        <f>VLOOKUP($B83,'[2]TK KHOILUONG'!$B:$AH,14,0)</f>
        <v>0</v>
      </c>
      <c r="P83" s="8">
        <f>VLOOKUP($B83,'[2]TK KHOILUONG'!$B:$AH,15,0)</f>
        <v>0</v>
      </c>
      <c r="Q83" s="8">
        <f>VLOOKUP($B83,'[2]TK KHOILUONG'!$B:$AH,16,0)</f>
        <v>0</v>
      </c>
      <c r="R83" s="36">
        <f>VLOOKUP($B83,'[2]TK KHOILUONG'!$B:$AH,17,0)</f>
        <v>0</v>
      </c>
      <c r="S83" s="8">
        <f>VLOOKUP($B83,'[2]TK KHOILUONG'!$B:$AH,18,0)</f>
        <v>0</v>
      </c>
      <c r="T83" s="8">
        <f>VLOOKUP($B83,'[2]TK KHOILUONG'!$B:$AH,19,0)</f>
        <v>0</v>
      </c>
      <c r="U83" s="8">
        <f>VLOOKUP($B83,'[2]TK KHOILUONG'!$B:$AH,20,0)</f>
        <v>0</v>
      </c>
      <c r="V83" s="36">
        <f>VLOOKUP($B83,'[2]TK KHOILUONG'!$B:$AH,21,0)</f>
        <v>0</v>
      </c>
      <c r="W83" s="8">
        <f>VLOOKUP($B83,'[2]TK KHOILUONG'!$B:$AH,22,0)</f>
        <v>0</v>
      </c>
      <c r="X83" s="8">
        <f>VLOOKUP($B83,'[2]TK KHOILUONG'!$B:$AH,23,0)</f>
        <v>0</v>
      </c>
      <c r="Y83" s="36">
        <f>VLOOKUP($B83,'[2]TK KHOILUONG'!$B:$AH,24,0)</f>
        <v>0</v>
      </c>
      <c r="Z83" s="8">
        <f>VLOOKUP($B83,'[2]TK KHOILUONG'!$B:$AH,25,0)</f>
        <v>0</v>
      </c>
      <c r="AA83" s="8">
        <f>VLOOKUP($B83,'[2]TK KHOILUONG'!$B:$AH,26,0)</f>
        <v>0</v>
      </c>
      <c r="AB83" s="36">
        <f>VLOOKUP($B83,'[2]TK KHOILUONG'!$B:$AH,27,0)</f>
        <v>0</v>
      </c>
      <c r="AC83" s="8">
        <f>VLOOKUP($B83,'[2]TK KHOILUONG'!$B:$AH,28,0)</f>
        <v>0</v>
      </c>
      <c r="AD83" s="8">
        <f>VLOOKUP($B83,'[2]TK KHOILUONG'!$B:$AH,29,0)</f>
        <v>0</v>
      </c>
      <c r="AE83" s="36">
        <f>VLOOKUP($B83,'[2]TK KHOILUONG'!$B:$AH,30,0)</f>
        <v>0</v>
      </c>
      <c r="AF83" s="36">
        <f>VLOOKUP($B83,'[2]TK KHOILUONG'!$B:$AH,31,0)</f>
        <v>0</v>
      </c>
      <c r="AG83" s="36">
        <f>VLOOKUP($B83,'[2]TK KHOILUONG'!$B:$AH,32,0)</f>
        <v>0</v>
      </c>
      <c r="AH83" s="64">
        <f t="shared" si="1"/>
        <v>0</v>
      </c>
    </row>
    <row r="84" spans="1:34" hidden="1">
      <c r="A84" s="32">
        <f>IF(D84="","",SUBTOTAL(3,$D$4:$D84))</f>
        <v>29</v>
      </c>
      <c r="B84" s="26" t="s">
        <v>359</v>
      </c>
      <c r="C84" s="27" t="s">
        <v>96</v>
      </c>
      <c r="D84" s="19" t="s">
        <v>103</v>
      </c>
      <c r="E84" s="8">
        <f>VLOOKUP($B84,'[2]TK KHOILUONG'!$B:$AH,4,0)</f>
        <v>6</v>
      </c>
      <c r="F84" s="8">
        <f>VLOOKUP($B84,'[2]TK KHOILUONG'!$B:$AH,5,0)</f>
        <v>0</v>
      </c>
      <c r="G84" s="8">
        <f>VLOOKUP($B84,'[2]TK KHOILUONG'!$B:$AH,6,0)</f>
        <v>0</v>
      </c>
      <c r="H84" s="8">
        <f>VLOOKUP($B84,'[2]TK KHOILUONG'!$B:$AH,7,0)</f>
        <v>0</v>
      </c>
      <c r="I84" s="36">
        <f>VLOOKUP($B84,'[2]TK KHOILUONG'!$B:$AH,8,0)</f>
        <v>6</v>
      </c>
      <c r="J84" s="8">
        <f>VLOOKUP($B84,'[2]TK KHOILUONG'!$B:$AH,9,0)</f>
        <v>9.6</v>
      </c>
      <c r="K84" s="8">
        <f>VLOOKUP($B84,'[2]TK KHOILUONG'!$B:$AH,10,0)</f>
        <v>0</v>
      </c>
      <c r="L84" s="8">
        <f>VLOOKUP($B84,'[2]TK KHOILUONG'!$B:$AH,11,0)</f>
        <v>0</v>
      </c>
      <c r="M84" s="8">
        <f>VLOOKUP($B84,'[2]TK KHOILUONG'!$B:$AH,12,0)</f>
        <v>0</v>
      </c>
      <c r="N84" s="36">
        <f>VLOOKUP($B84,'[2]TK KHOILUONG'!$B:$AH,13,0)</f>
        <v>9.6</v>
      </c>
      <c r="O84" s="8">
        <f>VLOOKUP($B84,'[2]TK KHOILUONG'!$B:$AH,14,0)</f>
        <v>97</v>
      </c>
      <c r="P84" s="8">
        <f>VLOOKUP($B84,'[2]TK KHOILUONG'!$B:$AH,15,0)</f>
        <v>240</v>
      </c>
      <c r="Q84" s="8">
        <f>VLOOKUP($B84,'[2]TK KHOILUONG'!$B:$AH,16,0)</f>
        <v>68</v>
      </c>
      <c r="R84" s="36">
        <f>VLOOKUP($B84,'[2]TK KHOILUONG'!$B:$AH,17,0)</f>
        <v>13.45</v>
      </c>
      <c r="S84" s="8">
        <f>VLOOKUP($B84,'[2]TK KHOILUONG'!$B:$AH,18,0)</f>
        <v>0</v>
      </c>
      <c r="T84" s="8">
        <f>VLOOKUP($B84,'[2]TK KHOILUONG'!$B:$AH,19,0)</f>
        <v>0</v>
      </c>
      <c r="U84" s="8">
        <f>VLOOKUP($B84,'[2]TK KHOILUONG'!$B:$AH,20,0)</f>
        <v>0</v>
      </c>
      <c r="V84" s="36">
        <f>VLOOKUP($B84,'[2]TK KHOILUONG'!$B:$AH,21,0)</f>
        <v>0</v>
      </c>
      <c r="W84" s="8">
        <f>VLOOKUP($B84,'[2]TK KHOILUONG'!$B:$AH,22,0)</f>
        <v>0</v>
      </c>
      <c r="X84" s="8">
        <f>VLOOKUP($B84,'[2]TK KHOILUONG'!$B:$AH,23,0)</f>
        <v>0</v>
      </c>
      <c r="Y84" s="36">
        <f>VLOOKUP($B84,'[2]TK KHOILUONG'!$B:$AH,24,0)</f>
        <v>0</v>
      </c>
      <c r="Z84" s="8">
        <f>VLOOKUP($B84,'[2]TK KHOILUONG'!$B:$AH,25,0)</f>
        <v>0</v>
      </c>
      <c r="AA84" s="8">
        <f>VLOOKUP($B84,'[2]TK KHOILUONG'!$B:$AH,26,0)</f>
        <v>0</v>
      </c>
      <c r="AB84" s="36">
        <f>VLOOKUP($B84,'[2]TK KHOILUONG'!$B:$AH,27,0)</f>
        <v>0</v>
      </c>
      <c r="AC84" s="8">
        <f>VLOOKUP($B84,'[2]TK KHOILUONG'!$B:$AH,28,0)</f>
        <v>0</v>
      </c>
      <c r="AD84" s="8">
        <f>VLOOKUP($B84,'[2]TK KHOILUONG'!$B:$AH,29,0)</f>
        <v>0</v>
      </c>
      <c r="AE84" s="36">
        <f>VLOOKUP($B84,'[2]TK KHOILUONG'!$B:$AH,30,0)</f>
        <v>0</v>
      </c>
      <c r="AF84" s="36">
        <f>VLOOKUP($B84,'[2]TK KHOILUONG'!$B:$AH,31,0)</f>
        <v>0</v>
      </c>
      <c r="AG84" s="36">
        <f>VLOOKUP($B84,'[2]TK KHOILUONG'!$B:$AH,32,0)</f>
        <v>19.2</v>
      </c>
      <c r="AH84" s="64">
        <f t="shared" si="1"/>
        <v>48.25</v>
      </c>
    </row>
    <row r="85" spans="1:34" hidden="1">
      <c r="A85" s="32">
        <f>IF(D85="","",SUBTOTAL(3,$D$4:$D85))</f>
        <v>29</v>
      </c>
      <c r="B85" s="26" t="s">
        <v>368</v>
      </c>
      <c r="C85" s="27" t="s">
        <v>96</v>
      </c>
      <c r="D85" s="19" t="s">
        <v>104</v>
      </c>
      <c r="E85" s="8">
        <f>VLOOKUP($B85,'[2]TK KHOILUONG'!$B:$AH,4,0)</f>
        <v>4</v>
      </c>
      <c r="F85" s="8">
        <f>VLOOKUP($B85,'[2]TK KHOILUONG'!$B:$AH,5,0)</f>
        <v>0</v>
      </c>
      <c r="G85" s="8">
        <f>VLOOKUP($B85,'[2]TK KHOILUONG'!$B:$AH,6,0)</f>
        <v>0</v>
      </c>
      <c r="H85" s="8">
        <f>VLOOKUP($B85,'[2]TK KHOILUONG'!$B:$AH,7,0)</f>
        <v>0</v>
      </c>
      <c r="I85" s="36">
        <f>VLOOKUP($B85,'[2]TK KHOILUONG'!$B:$AH,8,0)</f>
        <v>4</v>
      </c>
      <c r="J85" s="8">
        <f>VLOOKUP($B85,'[2]TK KHOILUONG'!$B:$AH,9,0)</f>
        <v>6</v>
      </c>
      <c r="K85" s="8">
        <f>VLOOKUP($B85,'[2]TK KHOILUONG'!$B:$AH,10,0)</f>
        <v>1.2</v>
      </c>
      <c r="L85" s="8">
        <f>VLOOKUP($B85,'[2]TK KHOILUONG'!$B:$AH,11,0)</f>
        <v>0</v>
      </c>
      <c r="M85" s="8">
        <f>VLOOKUP($B85,'[2]TK KHOILUONG'!$B:$AH,12,0)</f>
        <v>0</v>
      </c>
      <c r="N85" s="36">
        <f>VLOOKUP($B85,'[2]TK KHOILUONG'!$B:$AH,13,0)</f>
        <v>7.2</v>
      </c>
      <c r="O85" s="8">
        <f>VLOOKUP($B85,'[2]TK KHOILUONG'!$B:$AH,14,0)</f>
        <v>74</v>
      </c>
      <c r="P85" s="8">
        <f>VLOOKUP($B85,'[2]TK KHOILUONG'!$B:$AH,15,0)</f>
        <v>109</v>
      </c>
      <c r="Q85" s="8">
        <f>VLOOKUP($B85,'[2]TK KHOILUONG'!$B:$AH,16,0)</f>
        <v>111</v>
      </c>
      <c r="R85" s="36">
        <f>VLOOKUP($B85,'[2]TK KHOILUONG'!$B:$AH,17,0)</f>
        <v>3.6</v>
      </c>
      <c r="S85" s="8">
        <f>VLOOKUP($B85,'[2]TK KHOILUONG'!$B:$AH,18,0)</f>
        <v>50</v>
      </c>
      <c r="T85" s="8">
        <f>VLOOKUP($B85,'[2]TK KHOILUONG'!$B:$AH,19,0)</f>
        <v>0</v>
      </c>
      <c r="U85" s="8">
        <f>VLOOKUP($B85,'[2]TK KHOILUONG'!$B:$AH,20,0)</f>
        <v>50</v>
      </c>
      <c r="V85" s="36">
        <f>VLOOKUP($B85,'[2]TK KHOILUONG'!$B:$AH,21,0)</f>
        <v>0</v>
      </c>
      <c r="W85" s="8">
        <f>VLOOKUP($B85,'[2]TK KHOILUONG'!$B:$AH,22,0)</f>
        <v>0</v>
      </c>
      <c r="X85" s="8">
        <f>VLOOKUP($B85,'[2]TK KHOILUONG'!$B:$AH,23,0)</f>
        <v>0</v>
      </c>
      <c r="Y85" s="36">
        <f>VLOOKUP($B85,'[2]TK KHOILUONG'!$B:$AH,24,0)</f>
        <v>0</v>
      </c>
      <c r="Z85" s="8">
        <f>VLOOKUP($B85,'[2]TK KHOILUONG'!$B:$AH,25,0)</f>
        <v>0</v>
      </c>
      <c r="AA85" s="8">
        <f>VLOOKUP($B85,'[2]TK KHOILUONG'!$B:$AH,26,0)</f>
        <v>0</v>
      </c>
      <c r="AB85" s="36">
        <f>VLOOKUP($B85,'[2]TK KHOILUONG'!$B:$AH,27,0)</f>
        <v>0</v>
      </c>
      <c r="AC85" s="8">
        <f>VLOOKUP($B85,'[2]TK KHOILUONG'!$B:$AH,28,0)</f>
        <v>0</v>
      </c>
      <c r="AD85" s="8">
        <f>VLOOKUP($B85,'[2]TK KHOILUONG'!$B:$AH,29,0)</f>
        <v>0</v>
      </c>
      <c r="AE85" s="36">
        <f>VLOOKUP($B85,'[2]TK KHOILUONG'!$B:$AH,30,0)</f>
        <v>0</v>
      </c>
      <c r="AF85" s="36">
        <f>VLOOKUP($B85,'[2]TK KHOILUONG'!$B:$AH,31,0)</f>
        <v>0</v>
      </c>
      <c r="AG85" s="36">
        <f>VLOOKUP($B85,'[2]TK KHOILUONG'!$B:$AH,32,0)</f>
        <v>3.6</v>
      </c>
      <c r="AH85" s="64">
        <f t="shared" si="1"/>
        <v>18.399999999999999</v>
      </c>
    </row>
    <row r="86" spans="1:34" hidden="1">
      <c r="A86" s="32">
        <f>IF(D86="","",SUBTOTAL(3,$D$4:$D86))</f>
        <v>29</v>
      </c>
      <c r="B86" s="26" t="s">
        <v>360</v>
      </c>
      <c r="C86" s="27" t="s">
        <v>96</v>
      </c>
      <c r="D86" s="19" t="s">
        <v>115</v>
      </c>
      <c r="E86" s="8">
        <f>VLOOKUP($B86,'[2]TK KHOILUONG'!$B:$AH,4,0)</f>
        <v>0</v>
      </c>
      <c r="F86" s="8">
        <f>VLOOKUP($B86,'[2]TK KHOILUONG'!$B:$AH,5,0)</f>
        <v>0</v>
      </c>
      <c r="G86" s="8">
        <f>VLOOKUP($B86,'[2]TK KHOILUONG'!$B:$AH,6,0)</f>
        <v>0</v>
      </c>
      <c r="H86" s="8">
        <f>VLOOKUP($B86,'[2]TK KHOILUONG'!$B:$AH,7,0)</f>
        <v>0</v>
      </c>
      <c r="I86" s="36">
        <f>VLOOKUP($B86,'[2]TK KHOILUONG'!$B:$AH,8,0)</f>
        <v>0</v>
      </c>
      <c r="J86" s="8">
        <f>VLOOKUP($B86,'[2]TK KHOILUONG'!$B:$AH,9,0)</f>
        <v>0</v>
      </c>
      <c r="K86" s="8">
        <f>VLOOKUP($B86,'[2]TK KHOILUONG'!$B:$AH,10,0)</f>
        <v>0</v>
      </c>
      <c r="L86" s="8">
        <f>VLOOKUP($B86,'[2]TK KHOILUONG'!$B:$AH,11,0)</f>
        <v>0</v>
      </c>
      <c r="M86" s="8">
        <f>VLOOKUP($B86,'[2]TK KHOILUONG'!$B:$AH,12,0)</f>
        <v>0</v>
      </c>
      <c r="N86" s="36">
        <f>VLOOKUP($B86,'[2]TK KHOILUONG'!$B:$AH,13,0)</f>
        <v>0</v>
      </c>
      <c r="O86" s="8">
        <f>VLOOKUP($B86,'[2]TK KHOILUONG'!$B:$AH,14,0)</f>
        <v>0</v>
      </c>
      <c r="P86" s="8">
        <f>VLOOKUP($B86,'[2]TK KHOILUONG'!$B:$AH,15,0)</f>
        <v>0</v>
      </c>
      <c r="Q86" s="8">
        <f>VLOOKUP($B86,'[2]TK KHOILUONG'!$B:$AH,16,0)</f>
        <v>0</v>
      </c>
      <c r="R86" s="36">
        <f>VLOOKUP($B86,'[2]TK KHOILUONG'!$B:$AH,17,0)</f>
        <v>0</v>
      </c>
      <c r="S86" s="8">
        <f>VLOOKUP($B86,'[2]TK KHOILUONG'!$B:$AH,18,0)</f>
        <v>0</v>
      </c>
      <c r="T86" s="8">
        <f>VLOOKUP($B86,'[2]TK KHOILUONG'!$B:$AH,19,0)</f>
        <v>0</v>
      </c>
      <c r="U86" s="8">
        <f>VLOOKUP($B86,'[2]TK KHOILUONG'!$B:$AH,20,0)</f>
        <v>0</v>
      </c>
      <c r="V86" s="36">
        <f>VLOOKUP($B86,'[2]TK KHOILUONG'!$B:$AH,21,0)</f>
        <v>0</v>
      </c>
      <c r="W86" s="8">
        <f>VLOOKUP($B86,'[2]TK KHOILUONG'!$B:$AH,22,0)</f>
        <v>0</v>
      </c>
      <c r="X86" s="8">
        <f>VLOOKUP($B86,'[2]TK KHOILUONG'!$B:$AH,23,0)</f>
        <v>0</v>
      </c>
      <c r="Y86" s="36">
        <f>VLOOKUP($B86,'[2]TK KHOILUONG'!$B:$AH,24,0)</f>
        <v>0</v>
      </c>
      <c r="Z86" s="8">
        <f>VLOOKUP($B86,'[2]TK KHOILUONG'!$B:$AH,25,0)</f>
        <v>0</v>
      </c>
      <c r="AA86" s="8">
        <f>VLOOKUP($B86,'[2]TK KHOILUONG'!$B:$AH,26,0)</f>
        <v>0</v>
      </c>
      <c r="AB86" s="36">
        <f>VLOOKUP($B86,'[2]TK KHOILUONG'!$B:$AH,27,0)</f>
        <v>0</v>
      </c>
      <c r="AC86" s="8">
        <f>VLOOKUP($B86,'[2]TK KHOILUONG'!$B:$AH,28,0)</f>
        <v>0</v>
      </c>
      <c r="AD86" s="8">
        <f>VLOOKUP($B86,'[2]TK KHOILUONG'!$B:$AH,29,0)</f>
        <v>0</v>
      </c>
      <c r="AE86" s="36">
        <f>VLOOKUP($B86,'[2]TK KHOILUONG'!$B:$AH,30,0)</f>
        <v>0</v>
      </c>
      <c r="AF86" s="36">
        <f>VLOOKUP($B86,'[2]TK KHOILUONG'!$B:$AH,31,0)</f>
        <v>0</v>
      </c>
      <c r="AG86" s="36">
        <f>VLOOKUP($B86,'[2]TK KHOILUONG'!$B:$AH,32,0)</f>
        <v>0</v>
      </c>
      <c r="AH86" s="64">
        <f t="shared" si="1"/>
        <v>0</v>
      </c>
    </row>
    <row r="87" spans="1:34" hidden="1">
      <c r="A87" s="32">
        <f>IF(D87="","",SUBTOTAL(3,$D$4:$D87))</f>
        <v>29</v>
      </c>
      <c r="B87" s="26" t="s">
        <v>361</v>
      </c>
      <c r="C87" s="27" t="s">
        <v>96</v>
      </c>
      <c r="D87" s="19" t="s">
        <v>100</v>
      </c>
      <c r="E87" s="8">
        <f>VLOOKUP($B87,'[2]TK KHOILUONG'!$B:$AH,4,0)</f>
        <v>2</v>
      </c>
      <c r="F87" s="8">
        <f>VLOOKUP($B87,'[2]TK KHOILUONG'!$B:$AH,5,0)</f>
        <v>0</v>
      </c>
      <c r="G87" s="8">
        <f>VLOOKUP($B87,'[2]TK KHOILUONG'!$B:$AH,6,0)</f>
        <v>0</v>
      </c>
      <c r="H87" s="8">
        <f>VLOOKUP($B87,'[2]TK KHOILUONG'!$B:$AH,7,0)</f>
        <v>0</v>
      </c>
      <c r="I87" s="36">
        <f>VLOOKUP($B87,'[2]TK KHOILUONG'!$B:$AH,8,0)</f>
        <v>2</v>
      </c>
      <c r="J87" s="8">
        <f>VLOOKUP($B87,'[2]TK KHOILUONG'!$B:$AH,9,0)</f>
        <v>14.399999999999997</v>
      </c>
      <c r="K87" s="8">
        <f>VLOOKUP($B87,'[2]TK KHOILUONG'!$B:$AH,10,0)</f>
        <v>2.4</v>
      </c>
      <c r="L87" s="8">
        <f>VLOOKUP($B87,'[2]TK KHOILUONG'!$B:$AH,11,0)</f>
        <v>0</v>
      </c>
      <c r="M87" s="8">
        <f>VLOOKUP($B87,'[2]TK KHOILUONG'!$B:$AH,12,0)</f>
        <v>0</v>
      </c>
      <c r="N87" s="36">
        <f>VLOOKUP($B87,'[2]TK KHOILUONG'!$B:$AH,13,0)</f>
        <v>16.799999999999997</v>
      </c>
      <c r="O87" s="8">
        <f>VLOOKUP($B87,'[2]TK KHOILUONG'!$B:$AH,14,0)</f>
        <v>150</v>
      </c>
      <c r="P87" s="8">
        <f>VLOOKUP($B87,'[2]TK KHOILUONG'!$B:$AH,15,0)</f>
        <v>101</v>
      </c>
      <c r="Q87" s="8">
        <f>VLOOKUP($B87,'[2]TK KHOILUONG'!$B:$AH,16,0)</f>
        <v>238</v>
      </c>
      <c r="R87" s="36">
        <f>VLOOKUP($B87,'[2]TK KHOILUONG'!$B:$AH,17,0)</f>
        <v>0.65</v>
      </c>
      <c r="S87" s="8">
        <f>VLOOKUP($B87,'[2]TK KHOILUONG'!$B:$AH,18,0)</f>
        <v>0</v>
      </c>
      <c r="T87" s="8">
        <f>VLOOKUP($B87,'[2]TK KHOILUONG'!$B:$AH,19,0)</f>
        <v>0</v>
      </c>
      <c r="U87" s="8">
        <f>VLOOKUP($B87,'[2]TK KHOILUONG'!$B:$AH,20,0)</f>
        <v>0</v>
      </c>
      <c r="V87" s="36">
        <f>VLOOKUP($B87,'[2]TK KHOILUONG'!$B:$AH,21,0)</f>
        <v>0</v>
      </c>
      <c r="W87" s="8">
        <f>VLOOKUP($B87,'[2]TK KHOILUONG'!$B:$AH,22,0)</f>
        <v>0</v>
      </c>
      <c r="X87" s="8">
        <f>VLOOKUP($B87,'[2]TK KHOILUONG'!$B:$AH,23,0)</f>
        <v>0</v>
      </c>
      <c r="Y87" s="36">
        <f>VLOOKUP($B87,'[2]TK KHOILUONG'!$B:$AH,24,0)</f>
        <v>0</v>
      </c>
      <c r="Z87" s="8">
        <f>VLOOKUP($B87,'[2]TK KHOILUONG'!$B:$AH,25,0)</f>
        <v>0</v>
      </c>
      <c r="AA87" s="8">
        <f>VLOOKUP($B87,'[2]TK KHOILUONG'!$B:$AH,26,0)</f>
        <v>0</v>
      </c>
      <c r="AB87" s="36">
        <f>VLOOKUP($B87,'[2]TK KHOILUONG'!$B:$AH,27,0)</f>
        <v>0</v>
      </c>
      <c r="AC87" s="8">
        <f>VLOOKUP($B87,'[2]TK KHOILUONG'!$B:$AH,28,0)</f>
        <v>0</v>
      </c>
      <c r="AD87" s="8">
        <f>VLOOKUP($B87,'[2]TK KHOILUONG'!$B:$AH,29,0)</f>
        <v>0</v>
      </c>
      <c r="AE87" s="36">
        <f>VLOOKUP($B87,'[2]TK KHOILUONG'!$B:$AH,30,0)</f>
        <v>0</v>
      </c>
      <c r="AF87" s="36">
        <f>VLOOKUP($B87,'[2]TK KHOILUONG'!$B:$AH,31,0)</f>
        <v>1.2</v>
      </c>
      <c r="AG87" s="36">
        <f>VLOOKUP($B87,'[2]TK KHOILUONG'!$B:$AH,32,0)</f>
        <v>0</v>
      </c>
      <c r="AH87" s="64">
        <f t="shared" si="1"/>
        <v>20.65</v>
      </c>
    </row>
    <row r="88" spans="1:34" hidden="1">
      <c r="A88" s="32">
        <f>IF(D88="","",SUBTOTAL(3,$D$4:$D88))</f>
        <v>29</v>
      </c>
      <c r="B88" s="26" t="s">
        <v>362</v>
      </c>
      <c r="C88" s="27" t="s">
        <v>96</v>
      </c>
      <c r="D88" s="19" t="s">
        <v>105</v>
      </c>
      <c r="E88" s="8">
        <f>VLOOKUP($B88,'[2]TK KHOILUONG'!$B:$AH,4,0)</f>
        <v>6</v>
      </c>
      <c r="F88" s="8">
        <f>VLOOKUP($B88,'[2]TK KHOILUONG'!$B:$AH,5,0)</f>
        <v>0</v>
      </c>
      <c r="G88" s="8">
        <f>VLOOKUP($B88,'[2]TK KHOILUONG'!$B:$AH,6,0)</f>
        <v>0</v>
      </c>
      <c r="H88" s="8">
        <f>VLOOKUP($B88,'[2]TK KHOILUONG'!$B:$AH,7,0)</f>
        <v>0</v>
      </c>
      <c r="I88" s="36">
        <f>VLOOKUP($B88,'[2]TK KHOILUONG'!$B:$AH,8,0)</f>
        <v>6</v>
      </c>
      <c r="J88" s="8">
        <f>VLOOKUP($B88,'[2]TK KHOILUONG'!$B:$AH,9,0)</f>
        <v>9.6</v>
      </c>
      <c r="K88" s="8">
        <f>VLOOKUP($B88,'[2]TK KHOILUONG'!$B:$AH,10,0)</f>
        <v>1.2</v>
      </c>
      <c r="L88" s="8">
        <f>VLOOKUP($B88,'[2]TK KHOILUONG'!$B:$AH,11,0)</f>
        <v>0</v>
      </c>
      <c r="M88" s="8">
        <f>VLOOKUP($B88,'[2]TK KHOILUONG'!$B:$AH,12,0)</f>
        <v>0</v>
      </c>
      <c r="N88" s="36">
        <f>VLOOKUP($B88,'[2]TK KHOILUONG'!$B:$AH,13,0)</f>
        <v>10.799999999999999</v>
      </c>
      <c r="O88" s="8">
        <f>VLOOKUP($B88,'[2]TK KHOILUONG'!$B:$AH,14,0)</f>
        <v>241</v>
      </c>
      <c r="P88" s="8">
        <f>VLOOKUP($B88,'[2]TK KHOILUONG'!$B:$AH,15,0)</f>
        <v>46</v>
      </c>
      <c r="Q88" s="8">
        <f>VLOOKUP($B88,'[2]TK KHOILUONG'!$B:$AH,16,0)</f>
        <v>213</v>
      </c>
      <c r="R88" s="36">
        <f>VLOOKUP($B88,'[2]TK KHOILUONG'!$B:$AH,17,0)</f>
        <v>3.7</v>
      </c>
      <c r="S88" s="8">
        <f>VLOOKUP($B88,'[2]TK KHOILUONG'!$B:$AH,18,0)</f>
        <v>51</v>
      </c>
      <c r="T88" s="8">
        <f>VLOOKUP($B88,'[2]TK KHOILUONG'!$B:$AH,19,0)</f>
        <v>0</v>
      </c>
      <c r="U88" s="8">
        <f>VLOOKUP($B88,'[2]TK KHOILUONG'!$B:$AH,20,0)</f>
        <v>51</v>
      </c>
      <c r="V88" s="36">
        <f>VLOOKUP($B88,'[2]TK KHOILUONG'!$B:$AH,21,0)</f>
        <v>0</v>
      </c>
      <c r="W88" s="8">
        <f>VLOOKUP($B88,'[2]TK KHOILUONG'!$B:$AH,22,0)</f>
        <v>0</v>
      </c>
      <c r="X88" s="8">
        <f>VLOOKUP($B88,'[2]TK KHOILUONG'!$B:$AH,23,0)</f>
        <v>0</v>
      </c>
      <c r="Y88" s="36">
        <f>VLOOKUP($B88,'[2]TK KHOILUONG'!$B:$AH,24,0)</f>
        <v>0</v>
      </c>
      <c r="Z88" s="8">
        <f>VLOOKUP($B88,'[2]TK KHOILUONG'!$B:$AH,25,0)</f>
        <v>0</v>
      </c>
      <c r="AA88" s="8">
        <f>VLOOKUP($B88,'[2]TK KHOILUONG'!$B:$AH,26,0)</f>
        <v>0</v>
      </c>
      <c r="AB88" s="36">
        <f>VLOOKUP($B88,'[2]TK KHOILUONG'!$B:$AH,27,0)</f>
        <v>0</v>
      </c>
      <c r="AC88" s="8">
        <f>VLOOKUP($B88,'[2]TK KHOILUONG'!$B:$AH,28,0)</f>
        <v>0</v>
      </c>
      <c r="AD88" s="8">
        <f>VLOOKUP($B88,'[2]TK KHOILUONG'!$B:$AH,29,0)</f>
        <v>0</v>
      </c>
      <c r="AE88" s="36">
        <f>VLOOKUP($B88,'[2]TK KHOILUONG'!$B:$AH,30,0)</f>
        <v>0</v>
      </c>
      <c r="AF88" s="36">
        <f>VLOOKUP($B88,'[2]TK KHOILUONG'!$B:$AH,31,0)</f>
        <v>0</v>
      </c>
      <c r="AG88" s="36">
        <f>VLOOKUP($B88,'[2]TK KHOILUONG'!$B:$AH,32,0)</f>
        <v>0</v>
      </c>
      <c r="AH88" s="64">
        <f t="shared" si="1"/>
        <v>20.5</v>
      </c>
    </row>
    <row r="89" spans="1:34" hidden="1">
      <c r="A89" s="32">
        <f>IF(D89="","",SUBTOTAL(3,$D$4:$D89))</f>
        <v>29</v>
      </c>
      <c r="B89" s="26" t="s">
        <v>363</v>
      </c>
      <c r="C89" s="27" t="s">
        <v>96</v>
      </c>
      <c r="D89" s="19" t="s">
        <v>109</v>
      </c>
      <c r="E89" s="8">
        <f>VLOOKUP($B89,'[2]TK KHOILUONG'!$B:$AH,4,0)</f>
        <v>4</v>
      </c>
      <c r="F89" s="8">
        <f>VLOOKUP($B89,'[2]TK KHOILUONG'!$B:$AH,5,0)</f>
        <v>0</v>
      </c>
      <c r="G89" s="8">
        <f>VLOOKUP($B89,'[2]TK KHOILUONG'!$B:$AH,6,0)</f>
        <v>0</v>
      </c>
      <c r="H89" s="8">
        <f>VLOOKUP($B89,'[2]TK KHOILUONG'!$B:$AH,7,0)</f>
        <v>0</v>
      </c>
      <c r="I89" s="36">
        <f>VLOOKUP($B89,'[2]TK KHOILUONG'!$B:$AH,8,0)</f>
        <v>4</v>
      </c>
      <c r="J89" s="8">
        <f>VLOOKUP($B89,'[2]TK KHOILUONG'!$B:$AH,9,0)</f>
        <v>4.8</v>
      </c>
      <c r="K89" s="8">
        <f>VLOOKUP($B89,'[2]TK KHOILUONG'!$B:$AH,10,0)</f>
        <v>1.2</v>
      </c>
      <c r="L89" s="8">
        <f>VLOOKUP($B89,'[2]TK KHOILUONG'!$B:$AH,11,0)</f>
        <v>0</v>
      </c>
      <c r="M89" s="8">
        <f>VLOOKUP($B89,'[2]TK KHOILUONG'!$B:$AH,12,0)</f>
        <v>0</v>
      </c>
      <c r="N89" s="36">
        <f>VLOOKUP($B89,'[2]TK KHOILUONG'!$B:$AH,13,0)</f>
        <v>6</v>
      </c>
      <c r="O89" s="8">
        <f>VLOOKUP($B89,'[2]TK KHOILUONG'!$B:$AH,14,0)</f>
        <v>19</v>
      </c>
      <c r="P89" s="8">
        <f>VLOOKUP($B89,'[2]TK KHOILUONG'!$B:$AH,15,0)</f>
        <v>51</v>
      </c>
      <c r="Q89" s="8">
        <f>VLOOKUP($B89,'[2]TK KHOILUONG'!$B:$AH,16,0)</f>
        <v>47</v>
      </c>
      <c r="R89" s="36">
        <f>VLOOKUP($B89,'[2]TK KHOILUONG'!$B:$AH,17,0)</f>
        <v>1.1499999999999999</v>
      </c>
      <c r="S89" s="8">
        <f>VLOOKUP($B89,'[2]TK KHOILUONG'!$B:$AH,18,0)</f>
        <v>0</v>
      </c>
      <c r="T89" s="8">
        <f>VLOOKUP($B89,'[2]TK KHOILUONG'!$B:$AH,19,0)</f>
        <v>0</v>
      </c>
      <c r="U89" s="8">
        <f>VLOOKUP($B89,'[2]TK KHOILUONG'!$B:$AH,20,0)</f>
        <v>0</v>
      </c>
      <c r="V89" s="36">
        <f>VLOOKUP($B89,'[2]TK KHOILUONG'!$B:$AH,21,0)</f>
        <v>0</v>
      </c>
      <c r="W89" s="8">
        <f>VLOOKUP($B89,'[2]TK KHOILUONG'!$B:$AH,22,0)</f>
        <v>0</v>
      </c>
      <c r="X89" s="8">
        <f>VLOOKUP($B89,'[2]TK KHOILUONG'!$B:$AH,23,0)</f>
        <v>0</v>
      </c>
      <c r="Y89" s="36">
        <f>VLOOKUP($B89,'[2]TK KHOILUONG'!$B:$AH,24,0)</f>
        <v>0</v>
      </c>
      <c r="Z89" s="8">
        <f>VLOOKUP($B89,'[2]TK KHOILUONG'!$B:$AH,25,0)</f>
        <v>0</v>
      </c>
      <c r="AA89" s="8">
        <f>VLOOKUP($B89,'[2]TK KHOILUONG'!$B:$AH,26,0)</f>
        <v>0</v>
      </c>
      <c r="AB89" s="36">
        <f>VLOOKUP($B89,'[2]TK KHOILUONG'!$B:$AH,27,0)</f>
        <v>0</v>
      </c>
      <c r="AC89" s="8">
        <f>VLOOKUP($B89,'[2]TK KHOILUONG'!$B:$AH,28,0)</f>
        <v>0</v>
      </c>
      <c r="AD89" s="8">
        <f>VLOOKUP($B89,'[2]TK KHOILUONG'!$B:$AH,29,0)</f>
        <v>0</v>
      </c>
      <c r="AE89" s="36">
        <f>VLOOKUP($B89,'[2]TK KHOILUONG'!$B:$AH,30,0)</f>
        <v>0</v>
      </c>
      <c r="AF89" s="36">
        <f>VLOOKUP($B89,'[2]TK KHOILUONG'!$B:$AH,31,0)</f>
        <v>0</v>
      </c>
      <c r="AG89" s="36">
        <f>VLOOKUP($B89,'[2]TK KHOILUONG'!$B:$AH,32,0)</f>
        <v>7.2</v>
      </c>
      <c r="AH89" s="64">
        <f t="shared" si="1"/>
        <v>18.350000000000001</v>
      </c>
    </row>
    <row r="90" spans="1:34" hidden="1">
      <c r="A90" s="32">
        <f>IF(D90="","",SUBTOTAL(3,$D$4:$D90))</f>
        <v>29</v>
      </c>
      <c r="B90" s="26" t="s">
        <v>365</v>
      </c>
      <c r="C90" s="27" t="s">
        <v>96</v>
      </c>
      <c r="D90" s="19" t="s">
        <v>110</v>
      </c>
      <c r="E90" s="8">
        <f>VLOOKUP($B90,'[2]TK KHOILUONG'!$B:$AH,4,0)</f>
        <v>4</v>
      </c>
      <c r="F90" s="8">
        <f>VLOOKUP($B90,'[2]TK KHOILUONG'!$B:$AH,5,0)</f>
        <v>0</v>
      </c>
      <c r="G90" s="8">
        <f>VLOOKUP($B90,'[2]TK KHOILUONG'!$B:$AH,6,0)</f>
        <v>0</v>
      </c>
      <c r="H90" s="8">
        <f>VLOOKUP($B90,'[2]TK KHOILUONG'!$B:$AH,7,0)</f>
        <v>0</v>
      </c>
      <c r="I90" s="36">
        <f>VLOOKUP($B90,'[2]TK KHOILUONG'!$B:$AH,8,0)</f>
        <v>4</v>
      </c>
      <c r="J90" s="8">
        <f>VLOOKUP($B90,'[2]TK KHOILUONG'!$B:$AH,9,0)</f>
        <v>1.2</v>
      </c>
      <c r="K90" s="8">
        <f>VLOOKUP($B90,'[2]TK KHOILUONG'!$B:$AH,10,0)</f>
        <v>2.4</v>
      </c>
      <c r="L90" s="8">
        <f>VLOOKUP($B90,'[2]TK KHOILUONG'!$B:$AH,11,0)</f>
        <v>0</v>
      </c>
      <c r="M90" s="8">
        <f>VLOOKUP($B90,'[2]TK KHOILUONG'!$B:$AH,12,0)</f>
        <v>0</v>
      </c>
      <c r="N90" s="36">
        <f>VLOOKUP($B90,'[2]TK KHOILUONG'!$B:$AH,13,0)</f>
        <v>3.5999999999999996</v>
      </c>
      <c r="O90" s="8">
        <f>VLOOKUP($B90,'[2]TK KHOILUONG'!$B:$AH,14,0)</f>
        <v>34</v>
      </c>
      <c r="P90" s="8">
        <f>VLOOKUP($B90,'[2]TK KHOILUONG'!$B:$AH,15,0)</f>
        <v>15</v>
      </c>
      <c r="Q90" s="8">
        <f>VLOOKUP($B90,'[2]TK KHOILUONG'!$B:$AH,16,0)</f>
        <v>34</v>
      </c>
      <c r="R90" s="36">
        <f>VLOOKUP($B90,'[2]TK KHOILUONG'!$B:$AH,17,0)</f>
        <v>0.75</v>
      </c>
      <c r="S90" s="8">
        <f>VLOOKUP($B90,'[2]TK KHOILUONG'!$B:$AH,18,0)</f>
        <v>70</v>
      </c>
      <c r="T90" s="8">
        <f>VLOOKUP($B90,'[2]TK KHOILUONG'!$B:$AH,19,0)</f>
        <v>0</v>
      </c>
      <c r="U90" s="8">
        <f>VLOOKUP($B90,'[2]TK KHOILUONG'!$B:$AH,20,0)</f>
        <v>70</v>
      </c>
      <c r="V90" s="36">
        <f>VLOOKUP($B90,'[2]TK KHOILUONG'!$B:$AH,21,0)</f>
        <v>0</v>
      </c>
      <c r="W90" s="8">
        <f>VLOOKUP($B90,'[2]TK KHOILUONG'!$B:$AH,22,0)</f>
        <v>0</v>
      </c>
      <c r="X90" s="8">
        <f>VLOOKUP($B90,'[2]TK KHOILUONG'!$B:$AH,23,0)</f>
        <v>0</v>
      </c>
      <c r="Y90" s="36">
        <f>VLOOKUP($B90,'[2]TK KHOILUONG'!$B:$AH,24,0)</f>
        <v>0</v>
      </c>
      <c r="Z90" s="8">
        <f>VLOOKUP($B90,'[2]TK KHOILUONG'!$B:$AH,25,0)</f>
        <v>0</v>
      </c>
      <c r="AA90" s="8">
        <f>VLOOKUP($B90,'[2]TK KHOILUONG'!$B:$AH,26,0)</f>
        <v>0</v>
      </c>
      <c r="AB90" s="36">
        <f>VLOOKUP($B90,'[2]TK KHOILUONG'!$B:$AH,27,0)</f>
        <v>0</v>
      </c>
      <c r="AC90" s="8">
        <f>VLOOKUP($B90,'[2]TK KHOILUONG'!$B:$AH,28,0)</f>
        <v>0</v>
      </c>
      <c r="AD90" s="8">
        <f>VLOOKUP($B90,'[2]TK KHOILUONG'!$B:$AH,29,0)</f>
        <v>0</v>
      </c>
      <c r="AE90" s="36">
        <f>VLOOKUP($B90,'[2]TK KHOILUONG'!$B:$AH,30,0)</f>
        <v>0</v>
      </c>
      <c r="AF90" s="36">
        <f>VLOOKUP($B90,'[2]TK KHOILUONG'!$B:$AH,31,0)</f>
        <v>0</v>
      </c>
      <c r="AG90" s="36">
        <f>VLOOKUP($B90,'[2]TK KHOILUONG'!$B:$AH,32,0)</f>
        <v>0</v>
      </c>
      <c r="AH90" s="64">
        <f t="shared" si="1"/>
        <v>8.35</v>
      </c>
    </row>
    <row r="91" spans="1:34" hidden="1">
      <c r="A91" s="32">
        <f>IF(D91="","",SUBTOTAL(3,$D$4:$D91))</f>
        <v>29</v>
      </c>
      <c r="B91" s="26" t="s">
        <v>370</v>
      </c>
      <c r="C91" s="27" t="s">
        <v>117</v>
      </c>
      <c r="D91" s="19" t="s">
        <v>118</v>
      </c>
      <c r="E91" s="8">
        <f>VLOOKUP($B91,'[2]TK KHOILUONG'!$B:$AH,4,0)</f>
        <v>2</v>
      </c>
      <c r="F91" s="8">
        <f>VLOOKUP($B91,'[2]TK KHOILUONG'!$B:$AH,5,0)</f>
        <v>0</v>
      </c>
      <c r="G91" s="8">
        <f>VLOOKUP($B91,'[2]TK KHOILUONG'!$B:$AH,6,0)</f>
        <v>0</v>
      </c>
      <c r="H91" s="8">
        <f>VLOOKUP($B91,'[2]TK KHOILUONG'!$B:$AH,7,0)</f>
        <v>0</v>
      </c>
      <c r="I91" s="36">
        <f>VLOOKUP($B91,'[2]TK KHOILUONG'!$B:$AH,8,0)</f>
        <v>2</v>
      </c>
      <c r="J91" s="8">
        <f>VLOOKUP($B91,'[2]TK KHOILUONG'!$B:$AH,9,0)</f>
        <v>0</v>
      </c>
      <c r="K91" s="8">
        <f>VLOOKUP($B91,'[2]TK KHOILUONG'!$B:$AH,10,0)</f>
        <v>7.2</v>
      </c>
      <c r="L91" s="8">
        <f>VLOOKUP($B91,'[2]TK KHOILUONG'!$B:$AH,11,0)</f>
        <v>0</v>
      </c>
      <c r="M91" s="8">
        <f>VLOOKUP($B91,'[2]TK KHOILUONG'!$B:$AH,12,0)</f>
        <v>0</v>
      </c>
      <c r="N91" s="36">
        <f>VLOOKUP($B91,'[2]TK KHOILUONG'!$B:$AH,13,0)</f>
        <v>7.2</v>
      </c>
      <c r="O91" s="8">
        <f>VLOOKUP($B91,'[2]TK KHOILUONG'!$B:$AH,14,0)</f>
        <v>121</v>
      </c>
      <c r="P91" s="8">
        <f>VLOOKUP($B91,'[2]TK KHOILUONG'!$B:$AH,15,0)</f>
        <v>5</v>
      </c>
      <c r="Q91" s="8">
        <f>VLOOKUP($B91,'[2]TK KHOILUONG'!$B:$AH,16,0)</f>
        <v>5</v>
      </c>
      <c r="R91" s="36">
        <f>VLOOKUP($B91,'[2]TK KHOILUONG'!$B:$AH,17,0)</f>
        <v>6.05</v>
      </c>
      <c r="S91" s="8">
        <f>VLOOKUP($B91,'[2]TK KHOILUONG'!$B:$AH,18,0)</f>
        <v>0</v>
      </c>
      <c r="T91" s="8">
        <f>VLOOKUP($B91,'[2]TK KHOILUONG'!$B:$AH,19,0)</f>
        <v>0</v>
      </c>
      <c r="U91" s="8">
        <f>VLOOKUP($B91,'[2]TK KHOILUONG'!$B:$AH,20,0)</f>
        <v>0</v>
      </c>
      <c r="V91" s="36">
        <f>VLOOKUP($B91,'[2]TK KHOILUONG'!$B:$AH,21,0)</f>
        <v>0</v>
      </c>
      <c r="W91" s="8">
        <f>VLOOKUP($B91,'[2]TK KHOILUONG'!$B:$AH,22,0)</f>
        <v>0</v>
      </c>
      <c r="X91" s="8">
        <f>VLOOKUP($B91,'[2]TK KHOILUONG'!$B:$AH,23,0)</f>
        <v>0</v>
      </c>
      <c r="Y91" s="36">
        <f>VLOOKUP($B91,'[2]TK KHOILUONG'!$B:$AH,24,0)</f>
        <v>0</v>
      </c>
      <c r="Z91" s="8">
        <f>VLOOKUP($B91,'[2]TK KHOILUONG'!$B:$AH,25,0)</f>
        <v>0</v>
      </c>
      <c r="AA91" s="8">
        <f>VLOOKUP($B91,'[2]TK KHOILUONG'!$B:$AH,26,0)</f>
        <v>0</v>
      </c>
      <c r="AB91" s="36">
        <f>VLOOKUP($B91,'[2]TK KHOILUONG'!$B:$AH,27,0)</f>
        <v>0</v>
      </c>
      <c r="AC91" s="8">
        <f>VLOOKUP($B91,'[2]TK KHOILUONG'!$B:$AH,28,0)</f>
        <v>0</v>
      </c>
      <c r="AD91" s="8">
        <f>VLOOKUP($B91,'[2]TK KHOILUONG'!$B:$AH,29,0)</f>
        <v>0</v>
      </c>
      <c r="AE91" s="36">
        <f>VLOOKUP($B91,'[2]TK KHOILUONG'!$B:$AH,30,0)</f>
        <v>0</v>
      </c>
      <c r="AF91" s="36">
        <f>VLOOKUP($B91,'[2]TK KHOILUONG'!$B:$AH,31,0)</f>
        <v>0</v>
      </c>
      <c r="AG91" s="36">
        <f>VLOOKUP($B91,'[2]TK KHOILUONG'!$B:$AH,32,0)</f>
        <v>0</v>
      </c>
      <c r="AH91" s="64">
        <f t="shared" si="1"/>
        <v>15.25</v>
      </c>
    </row>
    <row r="92" spans="1:34" hidden="1">
      <c r="A92" s="32">
        <f>IF(D92="","",SUBTOTAL(3,$D$4:$D92))</f>
        <v>29</v>
      </c>
      <c r="B92" s="26" t="s">
        <v>371</v>
      </c>
      <c r="C92" s="27" t="s">
        <v>117</v>
      </c>
      <c r="D92" s="19" t="s">
        <v>119</v>
      </c>
      <c r="E92" s="8">
        <f>VLOOKUP($B92,'[2]TK KHOILUONG'!$B:$AH,4,0)</f>
        <v>0</v>
      </c>
      <c r="F92" s="8">
        <f>VLOOKUP($B92,'[2]TK KHOILUONG'!$B:$AH,5,0)</f>
        <v>0</v>
      </c>
      <c r="G92" s="8">
        <f>VLOOKUP($B92,'[2]TK KHOILUONG'!$B:$AH,6,0)</f>
        <v>0</v>
      </c>
      <c r="H92" s="8">
        <f>VLOOKUP($B92,'[2]TK KHOILUONG'!$B:$AH,7,0)</f>
        <v>0</v>
      </c>
      <c r="I92" s="36">
        <f>VLOOKUP($B92,'[2]TK KHOILUONG'!$B:$AH,8,0)</f>
        <v>0</v>
      </c>
      <c r="J92" s="8">
        <f>VLOOKUP($B92,'[2]TK KHOILUONG'!$B:$AH,9,0)</f>
        <v>0</v>
      </c>
      <c r="K92" s="8">
        <f>VLOOKUP($B92,'[2]TK KHOILUONG'!$B:$AH,10,0)</f>
        <v>17.999999999999996</v>
      </c>
      <c r="L92" s="8">
        <f>VLOOKUP($B92,'[2]TK KHOILUONG'!$B:$AH,11,0)</f>
        <v>0</v>
      </c>
      <c r="M92" s="8">
        <f>VLOOKUP($B92,'[2]TK KHOILUONG'!$B:$AH,12,0)</f>
        <v>0</v>
      </c>
      <c r="N92" s="36">
        <f>VLOOKUP($B92,'[2]TK KHOILUONG'!$B:$AH,13,0)</f>
        <v>17.999999999999996</v>
      </c>
      <c r="O92" s="8">
        <f>VLOOKUP($B92,'[2]TK KHOILUONG'!$B:$AH,14,0)</f>
        <v>118</v>
      </c>
      <c r="P92" s="8">
        <f>VLOOKUP($B92,'[2]TK KHOILUONG'!$B:$AH,15,0)</f>
        <v>0</v>
      </c>
      <c r="Q92" s="8">
        <f>VLOOKUP($B92,'[2]TK KHOILUONG'!$B:$AH,16,0)</f>
        <v>0</v>
      </c>
      <c r="R92" s="36">
        <f>VLOOKUP($B92,'[2]TK KHOILUONG'!$B:$AH,17,0)</f>
        <v>5.9</v>
      </c>
      <c r="S92" s="8">
        <f>VLOOKUP($B92,'[2]TK KHOILUONG'!$B:$AH,18,0)</f>
        <v>0</v>
      </c>
      <c r="T92" s="8">
        <f>VLOOKUP($B92,'[2]TK KHOILUONG'!$B:$AH,19,0)</f>
        <v>0</v>
      </c>
      <c r="U92" s="8">
        <f>VLOOKUP($B92,'[2]TK KHOILUONG'!$B:$AH,20,0)</f>
        <v>0</v>
      </c>
      <c r="V92" s="36">
        <f>VLOOKUP($B92,'[2]TK KHOILUONG'!$B:$AH,21,0)</f>
        <v>0</v>
      </c>
      <c r="W92" s="8">
        <f>VLOOKUP($B92,'[2]TK KHOILUONG'!$B:$AH,22,0)</f>
        <v>0</v>
      </c>
      <c r="X92" s="8">
        <f>VLOOKUP($B92,'[2]TK KHOILUONG'!$B:$AH,23,0)</f>
        <v>0</v>
      </c>
      <c r="Y92" s="36">
        <f>VLOOKUP($B92,'[2]TK KHOILUONG'!$B:$AH,24,0)</f>
        <v>0</v>
      </c>
      <c r="Z92" s="8">
        <f>VLOOKUP($B92,'[2]TK KHOILUONG'!$B:$AH,25,0)</f>
        <v>0</v>
      </c>
      <c r="AA92" s="8">
        <f>VLOOKUP($B92,'[2]TK KHOILUONG'!$B:$AH,26,0)</f>
        <v>0</v>
      </c>
      <c r="AB92" s="36">
        <f>VLOOKUP($B92,'[2]TK KHOILUONG'!$B:$AH,27,0)</f>
        <v>0</v>
      </c>
      <c r="AC92" s="8">
        <f>VLOOKUP($B92,'[2]TK KHOILUONG'!$B:$AH,28,0)</f>
        <v>0</v>
      </c>
      <c r="AD92" s="8">
        <f>VLOOKUP($B92,'[2]TK KHOILUONG'!$B:$AH,29,0)</f>
        <v>0</v>
      </c>
      <c r="AE92" s="36">
        <f>VLOOKUP($B92,'[2]TK KHOILUONG'!$B:$AH,30,0)</f>
        <v>0</v>
      </c>
      <c r="AF92" s="36">
        <f>VLOOKUP($B92,'[2]TK KHOILUONG'!$B:$AH,31,0)</f>
        <v>1.2</v>
      </c>
      <c r="AG92" s="36">
        <f>VLOOKUP($B92,'[2]TK KHOILUONG'!$B:$AH,32,0)</f>
        <v>0</v>
      </c>
      <c r="AH92" s="64">
        <f t="shared" si="1"/>
        <v>25.1</v>
      </c>
    </row>
    <row r="93" spans="1:34" hidden="1">
      <c r="A93" s="32">
        <f>IF(D93="","",SUBTOTAL(3,$D$4:$D93))</f>
        <v>29</v>
      </c>
      <c r="B93" s="26" t="s">
        <v>372</v>
      </c>
      <c r="C93" s="27" t="s">
        <v>117</v>
      </c>
      <c r="D93" s="19" t="s">
        <v>548</v>
      </c>
      <c r="E93" s="8">
        <f>VLOOKUP($B93,'[2]TK KHOILUONG'!$B:$AH,4,0)</f>
        <v>4</v>
      </c>
      <c r="F93" s="8">
        <f>VLOOKUP($B93,'[2]TK KHOILUONG'!$B:$AH,5,0)</f>
        <v>4</v>
      </c>
      <c r="G93" s="8">
        <f>VLOOKUP($B93,'[2]TK KHOILUONG'!$B:$AH,6,0)</f>
        <v>0</v>
      </c>
      <c r="H93" s="8">
        <f>VLOOKUP($B93,'[2]TK KHOILUONG'!$B:$AH,7,0)</f>
        <v>0</v>
      </c>
      <c r="I93" s="36">
        <f>VLOOKUP($B93,'[2]TK KHOILUONG'!$B:$AH,8,0)</f>
        <v>12</v>
      </c>
      <c r="J93" s="8">
        <f>VLOOKUP($B93,'[2]TK KHOILUONG'!$B:$AH,9,0)</f>
        <v>6</v>
      </c>
      <c r="K93" s="8">
        <f>VLOOKUP($B93,'[2]TK KHOILUONG'!$B:$AH,10,0)</f>
        <v>13.199999999999998</v>
      </c>
      <c r="L93" s="8">
        <f>VLOOKUP($B93,'[2]TK KHOILUONG'!$B:$AH,11,0)</f>
        <v>0</v>
      </c>
      <c r="M93" s="8">
        <f>VLOOKUP($B93,'[2]TK KHOILUONG'!$B:$AH,12,0)</f>
        <v>0</v>
      </c>
      <c r="N93" s="36">
        <f>VLOOKUP($B93,'[2]TK KHOILUONG'!$B:$AH,13,0)</f>
        <v>19.199999999999996</v>
      </c>
      <c r="O93" s="8">
        <f>VLOOKUP($B93,'[2]TK KHOILUONG'!$B:$AH,14,0)</f>
        <v>135</v>
      </c>
      <c r="P93" s="8">
        <f>VLOOKUP($B93,'[2]TK KHOILUONG'!$B:$AH,15,0)</f>
        <v>0</v>
      </c>
      <c r="Q93" s="8">
        <f>VLOOKUP($B93,'[2]TK KHOILUONG'!$B:$AH,16,0)</f>
        <v>71</v>
      </c>
      <c r="R93" s="36">
        <f>VLOOKUP($B93,'[2]TK KHOILUONG'!$B:$AH,17,0)</f>
        <v>3.2</v>
      </c>
      <c r="S93" s="8">
        <f>VLOOKUP($B93,'[2]TK KHOILUONG'!$B:$AH,18,0)</f>
        <v>0</v>
      </c>
      <c r="T93" s="8">
        <f>VLOOKUP($B93,'[2]TK KHOILUONG'!$B:$AH,19,0)</f>
        <v>0</v>
      </c>
      <c r="U93" s="8">
        <f>VLOOKUP($B93,'[2]TK KHOILUONG'!$B:$AH,20,0)</f>
        <v>0</v>
      </c>
      <c r="V93" s="36">
        <f>VLOOKUP($B93,'[2]TK KHOILUONG'!$B:$AH,21,0)</f>
        <v>0</v>
      </c>
      <c r="W93" s="8">
        <f>VLOOKUP($B93,'[2]TK KHOILUONG'!$B:$AH,22,0)</f>
        <v>0</v>
      </c>
      <c r="X93" s="8">
        <f>VLOOKUP($B93,'[2]TK KHOILUONG'!$B:$AH,23,0)</f>
        <v>0</v>
      </c>
      <c r="Y93" s="36">
        <f>VLOOKUP($B93,'[2]TK KHOILUONG'!$B:$AH,24,0)</f>
        <v>0</v>
      </c>
      <c r="Z93" s="8">
        <f>VLOOKUP($B93,'[2]TK KHOILUONG'!$B:$AH,25,0)</f>
        <v>0</v>
      </c>
      <c r="AA93" s="8">
        <f>VLOOKUP($B93,'[2]TK KHOILUONG'!$B:$AH,26,0)</f>
        <v>0</v>
      </c>
      <c r="AB93" s="36">
        <f>VLOOKUP($B93,'[2]TK KHOILUONG'!$B:$AH,27,0)</f>
        <v>0</v>
      </c>
      <c r="AC93" s="8">
        <f>VLOOKUP($B93,'[2]TK KHOILUONG'!$B:$AH,28,0)</f>
        <v>0</v>
      </c>
      <c r="AD93" s="8">
        <f>VLOOKUP($B93,'[2]TK KHOILUONG'!$B:$AH,29,0)</f>
        <v>0</v>
      </c>
      <c r="AE93" s="36">
        <f>VLOOKUP($B93,'[2]TK KHOILUONG'!$B:$AH,30,0)</f>
        <v>0</v>
      </c>
      <c r="AF93" s="36">
        <f>VLOOKUP($B93,'[2]TK KHOILUONG'!$B:$AH,31,0)</f>
        <v>0</v>
      </c>
      <c r="AG93" s="36">
        <f>VLOOKUP($B93,'[2]TK KHOILUONG'!$B:$AH,32,0)</f>
        <v>0</v>
      </c>
      <c r="AH93" s="64">
        <f t="shared" si="1"/>
        <v>34.4</v>
      </c>
    </row>
    <row r="94" spans="1:34" hidden="1">
      <c r="A94" s="32">
        <f>IF(D94="","",SUBTOTAL(3,$D$4:$D94))</f>
        <v>29</v>
      </c>
      <c r="B94" s="26" t="s">
        <v>377</v>
      </c>
      <c r="C94" s="27" t="s">
        <v>117</v>
      </c>
      <c r="D94" s="31" t="s">
        <v>124</v>
      </c>
      <c r="E94" s="8">
        <f>VLOOKUP($B94,'[2]TK KHOILUONG'!$B:$AH,4,0)</f>
        <v>0</v>
      </c>
      <c r="F94" s="8">
        <f>VLOOKUP($B94,'[2]TK KHOILUONG'!$B:$AH,5,0)</f>
        <v>0</v>
      </c>
      <c r="G94" s="8">
        <f>VLOOKUP($B94,'[2]TK KHOILUONG'!$B:$AH,6,0)</f>
        <v>0</v>
      </c>
      <c r="H94" s="8">
        <f>VLOOKUP($B94,'[2]TK KHOILUONG'!$B:$AH,7,0)</f>
        <v>0</v>
      </c>
      <c r="I94" s="36">
        <f>VLOOKUP($B94,'[2]TK KHOILUONG'!$B:$AH,8,0)</f>
        <v>0</v>
      </c>
      <c r="J94" s="8">
        <f>VLOOKUP($B94,'[2]TK KHOILUONG'!$B:$AH,9,0)</f>
        <v>0</v>
      </c>
      <c r="K94" s="8">
        <f>VLOOKUP($B94,'[2]TK KHOILUONG'!$B:$AH,10,0)</f>
        <v>0</v>
      </c>
      <c r="L94" s="8">
        <f>VLOOKUP($B94,'[2]TK KHOILUONG'!$B:$AH,11,0)</f>
        <v>0</v>
      </c>
      <c r="M94" s="8">
        <f>VLOOKUP($B94,'[2]TK KHOILUONG'!$B:$AH,12,0)</f>
        <v>0</v>
      </c>
      <c r="N94" s="36">
        <f>VLOOKUP($B94,'[2]TK KHOILUONG'!$B:$AH,13,0)</f>
        <v>0</v>
      </c>
      <c r="O94" s="8">
        <f>VLOOKUP($B94,'[2]TK KHOILUONG'!$B:$AH,14,0)</f>
        <v>0</v>
      </c>
      <c r="P94" s="8">
        <f>VLOOKUP($B94,'[2]TK KHOILUONG'!$B:$AH,15,0)</f>
        <v>0</v>
      </c>
      <c r="Q94" s="8">
        <f>VLOOKUP($B94,'[2]TK KHOILUONG'!$B:$AH,16,0)</f>
        <v>0</v>
      </c>
      <c r="R94" s="36">
        <f>VLOOKUP($B94,'[2]TK KHOILUONG'!$B:$AH,17,0)</f>
        <v>0</v>
      </c>
      <c r="S94" s="8">
        <f>VLOOKUP($B94,'[2]TK KHOILUONG'!$B:$AH,18,0)</f>
        <v>0</v>
      </c>
      <c r="T94" s="8">
        <f>VLOOKUP($B94,'[2]TK KHOILUONG'!$B:$AH,19,0)</f>
        <v>0</v>
      </c>
      <c r="U94" s="8">
        <f>VLOOKUP($B94,'[2]TK KHOILUONG'!$B:$AH,20,0)</f>
        <v>0</v>
      </c>
      <c r="V94" s="36">
        <f>VLOOKUP($B94,'[2]TK KHOILUONG'!$B:$AH,21,0)</f>
        <v>0</v>
      </c>
      <c r="W94" s="8">
        <f>VLOOKUP($B94,'[2]TK KHOILUONG'!$B:$AH,22,0)</f>
        <v>0</v>
      </c>
      <c r="X94" s="8">
        <f>VLOOKUP($B94,'[2]TK KHOILUONG'!$B:$AH,23,0)</f>
        <v>0</v>
      </c>
      <c r="Y94" s="36">
        <f>VLOOKUP($B94,'[2]TK KHOILUONG'!$B:$AH,24,0)</f>
        <v>0</v>
      </c>
      <c r="Z94" s="8">
        <f>VLOOKUP($B94,'[2]TK KHOILUONG'!$B:$AH,25,0)</f>
        <v>0</v>
      </c>
      <c r="AA94" s="8">
        <f>VLOOKUP($B94,'[2]TK KHOILUONG'!$B:$AH,26,0)</f>
        <v>0</v>
      </c>
      <c r="AB94" s="36">
        <f>VLOOKUP($B94,'[2]TK KHOILUONG'!$B:$AH,27,0)</f>
        <v>0</v>
      </c>
      <c r="AC94" s="8">
        <f>VLOOKUP($B94,'[2]TK KHOILUONG'!$B:$AH,28,0)</f>
        <v>0</v>
      </c>
      <c r="AD94" s="8">
        <f>VLOOKUP($B94,'[2]TK KHOILUONG'!$B:$AH,29,0)</f>
        <v>0</v>
      </c>
      <c r="AE94" s="36">
        <f>VLOOKUP($B94,'[2]TK KHOILUONG'!$B:$AH,30,0)</f>
        <v>0</v>
      </c>
      <c r="AF94" s="36">
        <f>VLOOKUP($B94,'[2]TK KHOILUONG'!$B:$AH,31,0)</f>
        <v>0</v>
      </c>
      <c r="AG94" s="36">
        <f>VLOOKUP($B94,'[2]TK KHOILUONG'!$B:$AH,32,0)</f>
        <v>0</v>
      </c>
      <c r="AH94" s="64">
        <f t="shared" si="1"/>
        <v>0</v>
      </c>
    </row>
    <row r="95" spans="1:34" hidden="1">
      <c r="A95" s="32">
        <f>IF(D95="","",SUBTOTAL(3,$D$4:$D95))</f>
        <v>29</v>
      </c>
      <c r="B95" s="26" t="s">
        <v>373</v>
      </c>
      <c r="C95" s="27" t="s">
        <v>117</v>
      </c>
      <c r="D95" s="19" t="s">
        <v>120</v>
      </c>
      <c r="E95" s="8">
        <f>VLOOKUP($B95,'[2]TK KHOILUONG'!$B:$AH,4,0)</f>
        <v>2</v>
      </c>
      <c r="F95" s="8">
        <f>VLOOKUP($B95,'[2]TK KHOILUONG'!$B:$AH,5,0)</f>
        <v>0</v>
      </c>
      <c r="G95" s="8">
        <f>VLOOKUP($B95,'[2]TK KHOILUONG'!$B:$AH,6,0)</f>
        <v>0</v>
      </c>
      <c r="H95" s="8">
        <f>VLOOKUP($B95,'[2]TK KHOILUONG'!$B:$AH,7,0)</f>
        <v>0</v>
      </c>
      <c r="I95" s="36">
        <f>VLOOKUP($B95,'[2]TK KHOILUONG'!$B:$AH,8,0)</f>
        <v>2</v>
      </c>
      <c r="J95" s="8">
        <f>VLOOKUP($B95,'[2]TK KHOILUONG'!$B:$AH,9,0)</f>
        <v>0</v>
      </c>
      <c r="K95" s="8">
        <f>VLOOKUP($B95,'[2]TK KHOILUONG'!$B:$AH,10,0)</f>
        <v>0</v>
      </c>
      <c r="L95" s="8">
        <f>VLOOKUP($B95,'[2]TK KHOILUONG'!$B:$AH,11,0)</f>
        <v>0</v>
      </c>
      <c r="M95" s="8">
        <f>VLOOKUP($B95,'[2]TK KHOILUONG'!$B:$AH,12,0)</f>
        <v>0</v>
      </c>
      <c r="N95" s="36">
        <f>VLOOKUP($B95,'[2]TK KHOILUONG'!$B:$AH,13,0)</f>
        <v>0</v>
      </c>
      <c r="O95" s="8">
        <f>VLOOKUP($B95,'[2]TK KHOILUONG'!$B:$AH,14,0)</f>
        <v>0</v>
      </c>
      <c r="P95" s="8">
        <f>VLOOKUP($B95,'[2]TK KHOILUONG'!$B:$AH,15,0)</f>
        <v>0</v>
      </c>
      <c r="Q95" s="8">
        <f>VLOOKUP($B95,'[2]TK KHOILUONG'!$B:$AH,16,0)</f>
        <v>121</v>
      </c>
      <c r="R95" s="36">
        <f>VLOOKUP($B95,'[2]TK KHOILUONG'!$B:$AH,17,0)</f>
        <v>-6.05</v>
      </c>
      <c r="S95" s="8">
        <f>VLOOKUP($B95,'[2]TK KHOILUONG'!$B:$AH,18,0)</f>
        <v>0</v>
      </c>
      <c r="T95" s="8">
        <f>VLOOKUP($B95,'[2]TK KHOILUONG'!$B:$AH,19,0)</f>
        <v>0</v>
      </c>
      <c r="U95" s="8">
        <f>VLOOKUP($B95,'[2]TK KHOILUONG'!$B:$AH,20,0)</f>
        <v>0</v>
      </c>
      <c r="V95" s="36">
        <f>VLOOKUP($B95,'[2]TK KHOILUONG'!$B:$AH,21,0)</f>
        <v>0</v>
      </c>
      <c r="W95" s="8">
        <f>VLOOKUP($B95,'[2]TK KHOILUONG'!$B:$AH,22,0)</f>
        <v>0</v>
      </c>
      <c r="X95" s="8">
        <f>VLOOKUP($B95,'[2]TK KHOILUONG'!$B:$AH,23,0)</f>
        <v>0</v>
      </c>
      <c r="Y95" s="36">
        <f>VLOOKUP($B95,'[2]TK KHOILUONG'!$B:$AH,24,0)</f>
        <v>0</v>
      </c>
      <c r="Z95" s="8">
        <f>VLOOKUP($B95,'[2]TK KHOILUONG'!$B:$AH,25,0)</f>
        <v>0</v>
      </c>
      <c r="AA95" s="8">
        <f>VLOOKUP($B95,'[2]TK KHOILUONG'!$B:$AH,26,0)</f>
        <v>0</v>
      </c>
      <c r="AB95" s="36">
        <f>VLOOKUP($B95,'[2]TK KHOILUONG'!$B:$AH,27,0)</f>
        <v>0</v>
      </c>
      <c r="AC95" s="8">
        <f>VLOOKUP($B95,'[2]TK KHOILUONG'!$B:$AH,28,0)</f>
        <v>0</v>
      </c>
      <c r="AD95" s="8">
        <f>VLOOKUP($B95,'[2]TK KHOILUONG'!$B:$AH,29,0)</f>
        <v>0</v>
      </c>
      <c r="AE95" s="36">
        <f>VLOOKUP($B95,'[2]TK KHOILUONG'!$B:$AH,30,0)</f>
        <v>0</v>
      </c>
      <c r="AF95" s="36">
        <f>VLOOKUP($B95,'[2]TK KHOILUONG'!$B:$AH,31,0)</f>
        <v>0</v>
      </c>
      <c r="AG95" s="36">
        <f>VLOOKUP($B95,'[2]TK KHOILUONG'!$B:$AH,32,0)</f>
        <v>0</v>
      </c>
      <c r="AH95" s="64">
        <f t="shared" si="1"/>
        <v>-4.05</v>
      </c>
    </row>
    <row r="96" spans="1:34" hidden="1">
      <c r="A96" s="32">
        <f>IF(D96="","",SUBTOTAL(3,$D$4:$D96))</f>
        <v>29</v>
      </c>
      <c r="B96" s="26" t="s">
        <v>374</v>
      </c>
      <c r="C96" s="27" t="s">
        <v>117</v>
      </c>
      <c r="D96" s="19" t="s">
        <v>121</v>
      </c>
      <c r="E96" s="8">
        <f>VLOOKUP($B96,'[2]TK KHOILUONG'!$B:$AH,4,0)</f>
        <v>0</v>
      </c>
      <c r="F96" s="8">
        <f>VLOOKUP($B96,'[2]TK KHOILUONG'!$B:$AH,5,0)</f>
        <v>0</v>
      </c>
      <c r="G96" s="8">
        <f>VLOOKUP($B96,'[2]TK KHOILUONG'!$B:$AH,6,0)</f>
        <v>0</v>
      </c>
      <c r="H96" s="8">
        <f>VLOOKUP($B96,'[2]TK KHOILUONG'!$B:$AH,7,0)</f>
        <v>0</v>
      </c>
      <c r="I96" s="36">
        <f>VLOOKUP($B96,'[2]TK KHOILUONG'!$B:$AH,8,0)</f>
        <v>0</v>
      </c>
      <c r="J96" s="8">
        <f>VLOOKUP($B96,'[2]TK KHOILUONG'!$B:$AH,9,0)</f>
        <v>4.8</v>
      </c>
      <c r="K96" s="8">
        <f>VLOOKUP($B96,'[2]TK KHOILUONG'!$B:$AH,10,0)</f>
        <v>22.799999999999994</v>
      </c>
      <c r="L96" s="8">
        <f>VLOOKUP($B96,'[2]TK KHOILUONG'!$B:$AH,11,0)</f>
        <v>0</v>
      </c>
      <c r="M96" s="8">
        <f>VLOOKUP($B96,'[2]TK KHOILUONG'!$B:$AH,12,0)</f>
        <v>0</v>
      </c>
      <c r="N96" s="36">
        <f>VLOOKUP($B96,'[2]TK KHOILUONG'!$B:$AH,13,0)</f>
        <v>27.599999999999994</v>
      </c>
      <c r="O96" s="8">
        <f>VLOOKUP($B96,'[2]TK KHOILUONG'!$B:$AH,14,0)</f>
        <v>0</v>
      </c>
      <c r="P96" s="8">
        <f>VLOOKUP($B96,'[2]TK KHOILUONG'!$B:$AH,15,0)</f>
        <v>135</v>
      </c>
      <c r="Q96" s="8">
        <f>VLOOKUP($B96,'[2]TK KHOILUONG'!$B:$AH,16,0)</f>
        <v>64</v>
      </c>
      <c r="R96" s="36">
        <f>VLOOKUP($B96,'[2]TK KHOILUONG'!$B:$AH,17,0)</f>
        <v>3.55</v>
      </c>
      <c r="S96" s="8">
        <f>VLOOKUP($B96,'[2]TK KHOILUONG'!$B:$AH,18,0)</f>
        <v>0</v>
      </c>
      <c r="T96" s="8">
        <f>VLOOKUP($B96,'[2]TK KHOILUONG'!$B:$AH,19,0)</f>
        <v>0</v>
      </c>
      <c r="U96" s="8">
        <f>VLOOKUP($B96,'[2]TK KHOILUONG'!$B:$AH,20,0)</f>
        <v>0</v>
      </c>
      <c r="V96" s="36">
        <f>VLOOKUP($B96,'[2]TK KHOILUONG'!$B:$AH,21,0)</f>
        <v>0</v>
      </c>
      <c r="W96" s="8">
        <f>VLOOKUP($B96,'[2]TK KHOILUONG'!$B:$AH,22,0)</f>
        <v>0</v>
      </c>
      <c r="X96" s="8">
        <f>VLOOKUP($B96,'[2]TK KHOILUONG'!$B:$AH,23,0)</f>
        <v>0</v>
      </c>
      <c r="Y96" s="36">
        <f>VLOOKUP($B96,'[2]TK KHOILUONG'!$B:$AH,24,0)</f>
        <v>0</v>
      </c>
      <c r="Z96" s="8">
        <f>VLOOKUP($B96,'[2]TK KHOILUONG'!$B:$AH,25,0)</f>
        <v>0</v>
      </c>
      <c r="AA96" s="8">
        <f>VLOOKUP($B96,'[2]TK KHOILUONG'!$B:$AH,26,0)</f>
        <v>0</v>
      </c>
      <c r="AB96" s="36">
        <f>VLOOKUP($B96,'[2]TK KHOILUONG'!$B:$AH,27,0)</f>
        <v>0</v>
      </c>
      <c r="AC96" s="8">
        <f>VLOOKUP($B96,'[2]TK KHOILUONG'!$B:$AH,28,0)</f>
        <v>0</v>
      </c>
      <c r="AD96" s="8">
        <f>VLOOKUP($B96,'[2]TK KHOILUONG'!$B:$AH,29,0)</f>
        <v>0</v>
      </c>
      <c r="AE96" s="36">
        <f>VLOOKUP($B96,'[2]TK KHOILUONG'!$B:$AH,30,0)</f>
        <v>0</v>
      </c>
      <c r="AF96" s="36">
        <f>VLOOKUP($B96,'[2]TK KHOILUONG'!$B:$AH,31,0)</f>
        <v>0</v>
      </c>
      <c r="AG96" s="36">
        <f>VLOOKUP($B96,'[2]TK KHOILUONG'!$B:$AH,32,0)</f>
        <v>0</v>
      </c>
      <c r="AH96" s="64">
        <f t="shared" si="1"/>
        <v>31.15</v>
      </c>
    </row>
    <row r="97" spans="1:34" hidden="1">
      <c r="A97" s="32">
        <f>IF(D97="","",SUBTOTAL(3,$D$4:$D97))</f>
        <v>29</v>
      </c>
      <c r="B97" s="26" t="s">
        <v>375</v>
      </c>
      <c r="C97" s="27" t="s">
        <v>117</v>
      </c>
      <c r="D97" s="19" t="s">
        <v>122</v>
      </c>
      <c r="E97" s="8">
        <f>VLOOKUP($B97,'[2]TK KHOILUONG'!$B:$AH,4,0)</f>
        <v>0</v>
      </c>
      <c r="F97" s="8">
        <f>VLOOKUP($B97,'[2]TK KHOILUONG'!$B:$AH,5,0)</f>
        <v>0</v>
      </c>
      <c r="G97" s="8">
        <f>VLOOKUP($B97,'[2]TK KHOILUONG'!$B:$AH,6,0)</f>
        <v>0</v>
      </c>
      <c r="H97" s="8">
        <f>VLOOKUP($B97,'[2]TK KHOILUONG'!$B:$AH,7,0)</f>
        <v>0</v>
      </c>
      <c r="I97" s="36">
        <f>VLOOKUP($B97,'[2]TK KHOILUONG'!$B:$AH,8,0)</f>
        <v>0</v>
      </c>
      <c r="J97" s="8">
        <f>VLOOKUP($B97,'[2]TK KHOILUONG'!$B:$AH,9,0)</f>
        <v>0</v>
      </c>
      <c r="K97" s="8">
        <f>VLOOKUP($B97,'[2]TK KHOILUONG'!$B:$AH,10,0)</f>
        <v>7.2</v>
      </c>
      <c r="L97" s="8">
        <f>VLOOKUP($B97,'[2]TK KHOILUONG'!$B:$AH,11,0)</f>
        <v>0</v>
      </c>
      <c r="M97" s="8">
        <f>VLOOKUP($B97,'[2]TK KHOILUONG'!$B:$AH,12,0)</f>
        <v>0</v>
      </c>
      <c r="N97" s="36">
        <f>VLOOKUP($B97,'[2]TK KHOILUONG'!$B:$AH,13,0)</f>
        <v>7.2</v>
      </c>
      <c r="O97" s="8">
        <f>VLOOKUP($B97,'[2]TK KHOILUONG'!$B:$AH,14,0)</f>
        <v>5</v>
      </c>
      <c r="P97" s="8">
        <f>VLOOKUP($B97,'[2]TK KHOILUONG'!$B:$AH,15,0)</f>
        <v>0</v>
      </c>
      <c r="Q97" s="8">
        <f>VLOOKUP($B97,'[2]TK KHOILUONG'!$B:$AH,16,0)</f>
        <v>0</v>
      </c>
      <c r="R97" s="36">
        <f>VLOOKUP($B97,'[2]TK KHOILUONG'!$B:$AH,17,0)</f>
        <v>0.25</v>
      </c>
      <c r="S97" s="8">
        <f>VLOOKUP($B97,'[2]TK KHOILUONG'!$B:$AH,18,0)</f>
        <v>0</v>
      </c>
      <c r="T97" s="8">
        <f>VLOOKUP($B97,'[2]TK KHOILUONG'!$B:$AH,19,0)</f>
        <v>0</v>
      </c>
      <c r="U97" s="8">
        <f>VLOOKUP($B97,'[2]TK KHOILUONG'!$B:$AH,20,0)</f>
        <v>0</v>
      </c>
      <c r="V97" s="36">
        <f>VLOOKUP($B97,'[2]TK KHOILUONG'!$B:$AH,21,0)</f>
        <v>0</v>
      </c>
      <c r="W97" s="8">
        <f>VLOOKUP($B97,'[2]TK KHOILUONG'!$B:$AH,22,0)</f>
        <v>0</v>
      </c>
      <c r="X97" s="8">
        <f>VLOOKUP($B97,'[2]TK KHOILUONG'!$B:$AH,23,0)</f>
        <v>0</v>
      </c>
      <c r="Y97" s="36">
        <f>VLOOKUP($B97,'[2]TK KHOILUONG'!$B:$AH,24,0)</f>
        <v>0</v>
      </c>
      <c r="Z97" s="8">
        <f>VLOOKUP($B97,'[2]TK KHOILUONG'!$B:$AH,25,0)</f>
        <v>0</v>
      </c>
      <c r="AA97" s="8">
        <f>VLOOKUP($B97,'[2]TK KHOILUONG'!$B:$AH,26,0)</f>
        <v>0</v>
      </c>
      <c r="AB97" s="36">
        <f>VLOOKUP($B97,'[2]TK KHOILUONG'!$B:$AH,27,0)</f>
        <v>0</v>
      </c>
      <c r="AC97" s="8">
        <f>VLOOKUP($B97,'[2]TK KHOILUONG'!$B:$AH,28,0)</f>
        <v>0</v>
      </c>
      <c r="AD97" s="8">
        <f>VLOOKUP($B97,'[2]TK KHOILUONG'!$B:$AH,29,0)</f>
        <v>0</v>
      </c>
      <c r="AE97" s="36">
        <f>VLOOKUP($B97,'[2]TK KHOILUONG'!$B:$AH,30,0)</f>
        <v>0</v>
      </c>
      <c r="AF97" s="36">
        <f>VLOOKUP($B97,'[2]TK KHOILUONG'!$B:$AH,31,0)</f>
        <v>0</v>
      </c>
      <c r="AG97" s="36">
        <f>VLOOKUP($B97,'[2]TK KHOILUONG'!$B:$AH,32,0)</f>
        <v>0</v>
      </c>
      <c r="AH97" s="64">
        <f t="shared" si="1"/>
        <v>7.45</v>
      </c>
    </row>
    <row r="98" spans="1:34" hidden="1">
      <c r="A98" s="32">
        <f>IF(D98="","",SUBTOTAL(3,$D$4:$D98))</f>
        <v>29</v>
      </c>
      <c r="B98" s="26" t="s">
        <v>376</v>
      </c>
      <c r="C98" s="27" t="s">
        <v>117</v>
      </c>
      <c r="D98" s="19" t="s">
        <v>123</v>
      </c>
      <c r="E98" s="8">
        <f>VLOOKUP($B98,'[2]TK KHOILUONG'!$B:$AH,4,0)</f>
        <v>2</v>
      </c>
      <c r="F98" s="8">
        <f>VLOOKUP($B98,'[2]TK KHOILUONG'!$B:$AH,5,0)</f>
        <v>0</v>
      </c>
      <c r="G98" s="8">
        <f>VLOOKUP($B98,'[2]TK KHOILUONG'!$B:$AH,6,0)</f>
        <v>0</v>
      </c>
      <c r="H98" s="8">
        <f>VLOOKUP($B98,'[2]TK KHOILUONG'!$B:$AH,7,0)</f>
        <v>0</v>
      </c>
      <c r="I98" s="36">
        <f>VLOOKUP($B98,'[2]TK KHOILUONG'!$B:$AH,8,0)</f>
        <v>2</v>
      </c>
      <c r="J98" s="8">
        <f>VLOOKUP($B98,'[2]TK KHOILUONG'!$B:$AH,9,0)</f>
        <v>3.5999999999999996</v>
      </c>
      <c r="K98" s="8">
        <f>VLOOKUP($B98,'[2]TK KHOILUONG'!$B:$AH,10,0)</f>
        <v>9.6</v>
      </c>
      <c r="L98" s="8">
        <f>VLOOKUP($B98,'[2]TK KHOILUONG'!$B:$AH,11,0)</f>
        <v>0</v>
      </c>
      <c r="M98" s="8">
        <f>VLOOKUP($B98,'[2]TK KHOILUONG'!$B:$AH,12,0)</f>
        <v>0</v>
      </c>
      <c r="N98" s="36">
        <f>VLOOKUP($B98,'[2]TK KHOILUONG'!$B:$AH,13,0)</f>
        <v>13.2</v>
      </c>
      <c r="O98" s="8">
        <f>VLOOKUP($B98,'[2]TK KHOILUONG'!$B:$AH,14,0)</f>
        <v>0</v>
      </c>
      <c r="P98" s="8">
        <f>VLOOKUP($B98,'[2]TK KHOILUONG'!$B:$AH,15,0)</f>
        <v>118</v>
      </c>
      <c r="Q98" s="8">
        <f>VLOOKUP($B98,'[2]TK KHOILUONG'!$B:$AH,16,0)</f>
        <v>118</v>
      </c>
      <c r="R98" s="36">
        <f>VLOOKUP($B98,'[2]TK KHOILUONG'!$B:$AH,17,0)</f>
        <v>0</v>
      </c>
      <c r="S98" s="8">
        <f>VLOOKUP($B98,'[2]TK KHOILUONG'!$B:$AH,18,0)</f>
        <v>0</v>
      </c>
      <c r="T98" s="8">
        <f>VLOOKUP($B98,'[2]TK KHOILUONG'!$B:$AH,19,0)</f>
        <v>0</v>
      </c>
      <c r="U98" s="8">
        <f>VLOOKUP($B98,'[2]TK KHOILUONG'!$B:$AH,20,0)</f>
        <v>0</v>
      </c>
      <c r="V98" s="36">
        <f>VLOOKUP($B98,'[2]TK KHOILUONG'!$B:$AH,21,0)</f>
        <v>0</v>
      </c>
      <c r="W98" s="8">
        <f>VLOOKUP($B98,'[2]TK KHOILUONG'!$B:$AH,22,0)</f>
        <v>0</v>
      </c>
      <c r="X98" s="8">
        <f>VLOOKUP($B98,'[2]TK KHOILUONG'!$B:$AH,23,0)</f>
        <v>0</v>
      </c>
      <c r="Y98" s="36">
        <f>VLOOKUP($B98,'[2]TK KHOILUONG'!$B:$AH,24,0)</f>
        <v>0</v>
      </c>
      <c r="Z98" s="8">
        <f>VLOOKUP($B98,'[2]TK KHOILUONG'!$B:$AH,25,0)</f>
        <v>0</v>
      </c>
      <c r="AA98" s="8">
        <f>VLOOKUP($B98,'[2]TK KHOILUONG'!$B:$AH,26,0)</f>
        <v>0</v>
      </c>
      <c r="AB98" s="36">
        <f>VLOOKUP($B98,'[2]TK KHOILUONG'!$B:$AH,27,0)</f>
        <v>0</v>
      </c>
      <c r="AC98" s="8">
        <f>VLOOKUP($B98,'[2]TK KHOILUONG'!$B:$AH,28,0)</f>
        <v>0</v>
      </c>
      <c r="AD98" s="8">
        <f>VLOOKUP($B98,'[2]TK KHOILUONG'!$B:$AH,29,0)</f>
        <v>0</v>
      </c>
      <c r="AE98" s="36">
        <f>VLOOKUP($B98,'[2]TK KHOILUONG'!$B:$AH,30,0)</f>
        <v>0</v>
      </c>
      <c r="AF98" s="36">
        <f>VLOOKUP($B98,'[2]TK KHOILUONG'!$B:$AH,31,0)</f>
        <v>2.4</v>
      </c>
      <c r="AG98" s="36">
        <f>VLOOKUP($B98,'[2]TK KHOILUONG'!$B:$AH,32,0)</f>
        <v>0</v>
      </c>
      <c r="AH98" s="64">
        <f t="shared" si="1"/>
        <v>17.600000000000001</v>
      </c>
    </row>
    <row r="99" spans="1:34" hidden="1">
      <c r="A99" s="32">
        <f>IF(D99="","",SUBTOTAL(3,$D$4:$D99))</f>
        <v>29</v>
      </c>
      <c r="B99" s="26" t="s">
        <v>378</v>
      </c>
      <c r="C99" s="27" t="s">
        <v>117</v>
      </c>
      <c r="D99" s="19" t="s">
        <v>125</v>
      </c>
      <c r="E99" s="8">
        <f>VLOOKUP($B99,'[2]TK KHOILUONG'!$B:$AH,4,0)</f>
        <v>0</v>
      </c>
      <c r="F99" s="8">
        <f>VLOOKUP($B99,'[2]TK KHOILUONG'!$B:$AH,5,0)</f>
        <v>0</v>
      </c>
      <c r="G99" s="8">
        <f>VLOOKUP($B99,'[2]TK KHOILUONG'!$B:$AH,6,0)</f>
        <v>0</v>
      </c>
      <c r="H99" s="8">
        <f>VLOOKUP($B99,'[2]TK KHOILUONG'!$B:$AH,7,0)</f>
        <v>0</v>
      </c>
      <c r="I99" s="36">
        <f>VLOOKUP($B99,'[2]TK KHOILUONG'!$B:$AH,8,0)</f>
        <v>0</v>
      </c>
      <c r="J99" s="8">
        <f>VLOOKUP($B99,'[2]TK KHOILUONG'!$B:$AH,9,0)</f>
        <v>0</v>
      </c>
      <c r="K99" s="8">
        <f>VLOOKUP($B99,'[2]TK KHOILUONG'!$B:$AH,10,0)</f>
        <v>0</v>
      </c>
      <c r="L99" s="8">
        <f>VLOOKUP($B99,'[2]TK KHOILUONG'!$B:$AH,11,0)</f>
        <v>0</v>
      </c>
      <c r="M99" s="8">
        <f>VLOOKUP($B99,'[2]TK KHOILUONG'!$B:$AH,12,0)</f>
        <v>0</v>
      </c>
      <c r="N99" s="36">
        <f>VLOOKUP($B99,'[2]TK KHOILUONG'!$B:$AH,13,0)</f>
        <v>0</v>
      </c>
      <c r="O99" s="8">
        <f>VLOOKUP($B99,'[2]TK KHOILUONG'!$B:$AH,14,0)</f>
        <v>0</v>
      </c>
      <c r="P99" s="8">
        <f>VLOOKUP($B99,'[2]TK KHOILUONG'!$B:$AH,15,0)</f>
        <v>121</v>
      </c>
      <c r="Q99" s="8">
        <f>VLOOKUP($B99,'[2]TK KHOILUONG'!$B:$AH,16,0)</f>
        <v>0</v>
      </c>
      <c r="R99" s="36">
        <f>VLOOKUP($B99,'[2]TK KHOILUONG'!$B:$AH,17,0)</f>
        <v>6.05</v>
      </c>
      <c r="S99" s="8">
        <f>VLOOKUP($B99,'[2]TK KHOILUONG'!$B:$AH,18,0)</f>
        <v>0</v>
      </c>
      <c r="T99" s="8">
        <f>VLOOKUP($B99,'[2]TK KHOILUONG'!$B:$AH,19,0)</f>
        <v>54</v>
      </c>
      <c r="U99" s="8">
        <f>VLOOKUP($B99,'[2]TK KHOILUONG'!$B:$AH,20,0)</f>
        <v>0</v>
      </c>
      <c r="V99" s="36">
        <f>VLOOKUP($B99,'[2]TK KHOILUONG'!$B:$AH,21,0)</f>
        <v>5.4</v>
      </c>
      <c r="W99" s="8">
        <f>VLOOKUP($B99,'[2]TK KHOILUONG'!$B:$AH,22,0)</f>
        <v>0</v>
      </c>
      <c r="X99" s="8">
        <f>VLOOKUP($B99,'[2]TK KHOILUONG'!$B:$AH,23,0)</f>
        <v>0</v>
      </c>
      <c r="Y99" s="36">
        <f>VLOOKUP($B99,'[2]TK KHOILUONG'!$B:$AH,24,0)</f>
        <v>0</v>
      </c>
      <c r="Z99" s="8">
        <f>VLOOKUP($B99,'[2]TK KHOILUONG'!$B:$AH,25,0)</f>
        <v>0</v>
      </c>
      <c r="AA99" s="8">
        <f>VLOOKUP($B99,'[2]TK KHOILUONG'!$B:$AH,26,0)</f>
        <v>0</v>
      </c>
      <c r="AB99" s="36">
        <f>VLOOKUP($B99,'[2]TK KHOILUONG'!$B:$AH,27,0)</f>
        <v>0</v>
      </c>
      <c r="AC99" s="8">
        <f>VLOOKUP($B99,'[2]TK KHOILUONG'!$B:$AH,28,0)</f>
        <v>0</v>
      </c>
      <c r="AD99" s="8">
        <f>VLOOKUP($B99,'[2]TK KHOILUONG'!$B:$AH,29,0)</f>
        <v>0</v>
      </c>
      <c r="AE99" s="36">
        <f>VLOOKUP($B99,'[2]TK KHOILUONG'!$B:$AH,30,0)</f>
        <v>0</v>
      </c>
      <c r="AF99" s="36">
        <f>VLOOKUP($B99,'[2]TK KHOILUONG'!$B:$AH,31,0)</f>
        <v>0</v>
      </c>
      <c r="AG99" s="36">
        <f>VLOOKUP($B99,'[2]TK KHOILUONG'!$B:$AH,32,0)</f>
        <v>0</v>
      </c>
      <c r="AH99" s="64">
        <f t="shared" si="1"/>
        <v>11.45</v>
      </c>
    </row>
    <row r="100" spans="1:34" hidden="1">
      <c r="A100" s="32">
        <f>IF(D100="","",SUBTOTAL(3,$D$4:$D100))</f>
        <v>29</v>
      </c>
      <c r="B100" s="26" t="s">
        <v>388</v>
      </c>
      <c r="C100" s="27" t="s">
        <v>126</v>
      </c>
      <c r="D100" s="19" t="s">
        <v>132</v>
      </c>
      <c r="E100" s="8">
        <f>VLOOKUP($B100,'[2]TK KHOILUONG'!$B:$AH,4,0)</f>
        <v>5</v>
      </c>
      <c r="F100" s="8">
        <f>VLOOKUP($B100,'[2]TK KHOILUONG'!$B:$AH,5,0)</f>
        <v>4</v>
      </c>
      <c r="G100" s="8">
        <f>VLOOKUP($B100,'[2]TK KHOILUONG'!$B:$AH,6,0)</f>
        <v>0</v>
      </c>
      <c r="H100" s="8">
        <f>VLOOKUP($B100,'[2]TK KHOILUONG'!$B:$AH,7,0)</f>
        <v>0</v>
      </c>
      <c r="I100" s="36">
        <f>VLOOKUP($B100,'[2]TK KHOILUONG'!$B:$AH,8,0)</f>
        <v>13</v>
      </c>
      <c r="J100" s="8">
        <f>VLOOKUP($B100,'[2]TK KHOILUONG'!$B:$AH,9,0)</f>
        <v>4.8</v>
      </c>
      <c r="K100" s="8">
        <f>VLOOKUP($B100,'[2]TK KHOILUONG'!$B:$AH,10,0)</f>
        <v>3.5999999999999996</v>
      </c>
      <c r="L100" s="8">
        <f>VLOOKUP($B100,'[2]TK KHOILUONG'!$B:$AH,11,0)</f>
        <v>0</v>
      </c>
      <c r="M100" s="8">
        <f>VLOOKUP($B100,'[2]TK KHOILUONG'!$B:$AH,12,0)</f>
        <v>0</v>
      </c>
      <c r="N100" s="36">
        <f>VLOOKUP($B100,'[2]TK KHOILUONG'!$B:$AH,13,0)</f>
        <v>8.3999999999999986</v>
      </c>
      <c r="O100" s="8">
        <f>VLOOKUP($B100,'[2]TK KHOILUONG'!$B:$AH,14,0)</f>
        <v>114</v>
      </c>
      <c r="P100" s="8">
        <f>VLOOKUP($B100,'[2]TK KHOILUONG'!$B:$AH,15,0)</f>
        <v>33</v>
      </c>
      <c r="Q100" s="8">
        <f>VLOOKUP($B100,'[2]TK KHOILUONG'!$B:$AH,16,0)</f>
        <v>114</v>
      </c>
      <c r="R100" s="36">
        <f>VLOOKUP($B100,'[2]TK KHOILUONG'!$B:$AH,17,0)</f>
        <v>1.65</v>
      </c>
      <c r="S100" s="8">
        <f>VLOOKUP($B100,'[2]TK KHOILUONG'!$B:$AH,18,0)</f>
        <v>0</v>
      </c>
      <c r="T100" s="8">
        <f>VLOOKUP($B100,'[2]TK KHOILUONG'!$B:$AH,19,0)</f>
        <v>0</v>
      </c>
      <c r="U100" s="8">
        <f>VLOOKUP($B100,'[2]TK KHOILUONG'!$B:$AH,20,0)</f>
        <v>0</v>
      </c>
      <c r="V100" s="36">
        <f>VLOOKUP($B100,'[2]TK KHOILUONG'!$B:$AH,21,0)</f>
        <v>0</v>
      </c>
      <c r="W100" s="8">
        <f>VLOOKUP($B100,'[2]TK KHOILUONG'!$B:$AH,22,0)</f>
        <v>0</v>
      </c>
      <c r="X100" s="8">
        <f>VLOOKUP($B100,'[2]TK KHOILUONG'!$B:$AH,23,0)</f>
        <v>0</v>
      </c>
      <c r="Y100" s="36">
        <f>VLOOKUP($B100,'[2]TK KHOILUONG'!$B:$AH,24,0)</f>
        <v>0</v>
      </c>
      <c r="Z100" s="8">
        <f>VLOOKUP($B100,'[2]TK KHOILUONG'!$B:$AH,25,0)</f>
        <v>0</v>
      </c>
      <c r="AA100" s="8">
        <f>VLOOKUP($B100,'[2]TK KHOILUONG'!$B:$AH,26,0)</f>
        <v>0</v>
      </c>
      <c r="AB100" s="36">
        <f>VLOOKUP($B100,'[2]TK KHOILUONG'!$B:$AH,27,0)</f>
        <v>0</v>
      </c>
      <c r="AC100" s="8">
        <f>VLOOKUP($B100,'[2]TK KHOILUONG'!$B:$AH,28,0)</f>
        <v>0</v>
      </c>
      <c r="AD100" s="8">
        <f>VLOOKUP($B100,'[2]TK KHOILUONG'!$B:$AH,29,0)</f>
        <v>0</v>
      </c>
      <c r="AE100" s="36">
        <f>VLOOKUP($B100,'[2]TK KHOILUONG'!$B:$AH,30,0)</f>
        <v>0</v>
      </c>
      <c r="AF100" s="36">
        <f>VLOOKUP($B100,'[2]TK KHOILUONG'!$B:$AH,31,0)</f>
        <v>1.2</v>
      </c>
      <c r="AG100" s="36">
        <f>VLOOKUP($B100,'[2]TK KHOILUONG'!$B:$AH,32,0)</f>
        <v>15.6</v>
      </c>
      <c r="AH100" s="64">
        <f t="shared" si="1"/>
        <v>39.85</v>
      </c>
    </row>
    <row r="101" spans="1:34" hidden="1">
      <c r="A101" s="32">
        <f>IF(D101="","",SUBTOTAL(3,$D$4:$D101))</f>
        <v>29</v>
      </c>
      <c r="B101" s="26" t="s">
        <v>387</v>
      </c>
      <c r="C101" s="27" t="s">
        <v>126</v>
      </c>
      <c r="D101" s="19" t="s">
        <v>131</v>
      </c>
      <c r="E101" s="8">
        <f>VLOOKUP($B101,'[2]TK KHOILUONG'!$B:$AH,4,0)</f>
        <v>0</v>
      </c>
      <c r="F101" s="8">
        <f>VLOOKUP($B101,'[2]TK KHOILUONG'!$B:$AH,5,0)</f>
        <v>4</v>
      </c>
      <c r="G101" s="8">
        <f>VLOOKUP($B101,'[2]TK KHOILUONG'!$B:$AH,6,0)</f>
        <v>0</v>
      </c>
      <c r="H101" s="8">
        <f>VLOOKUP($B101,'[2]TK KHOILUONG'!$B:$AH,7,0)</f>
        <v>0</v>
      </c>
      <c r="I101" s="36">
        <f>VLOOKUP($B101,'[2]TK KHOILUONG'!$B:$AH,8,0)</f>
        <v>8</v>
      </c>
      <c r="J101" s="8">
        <f>VLOOKUP($B101,'[2]TK KHOILUONG'!$B:$AH,9,0)</f>
        <v>0</v>
      </c>
      <c r="K101" s="8">
        <f>VLOOKUP($B101,'[2]TK KHOILUONG'!$B:$AH,10,0)</f>
        <v>2.4</v>
      </c>
      <c r="L101" s="8">
        <f>VLOOKUP($B101,'[2]TK KHOILUONG'!$B:$AH,11,0)</f>
        <v>0</v>
      </c>
      <c r="M101" s="8">
        <f>VLOOKUP($B101,'[2]TK KHOILUONG'!$B:$AH,12,0)</f>
        <v>0</v>
      </c>
      <c r="N101" s="36">
        <f>VLOOKUP($B101,'[2]TK KHOILUONG'!$B:$AH,13,0)</f>
        <v>2.4</v>
      </c>
      <c r="O101" s="8">
        <f>VLOOKUP($B101,'[2]TK KHOILUONG'!$B:$AH,14,0)</f>
        <v>0</v>
      </c>
      <c r="P101" s="8">
        <f>VLOOKUP($B101,'[2]TK KHOILUONG'!$B:$AH,15,0)</f>
        <v>305</v>
      </c>
      <c r="Q101" s="8">
        <f>VLOOKUP($B101,'[2]TK KHOILUONG'!$B:$AH,16,0)</f>
        <v>0</v>
      </c>
      <c r="R101" s="36">
        <f>VLOOKUP($B101,'[2]TK KHOILUONG'!$B:$AH,17,0)</f>
        <v>15.25</v>
      </c>
      <c r="S101" s="8">
        <f>VLOOKUP($B101,'[2]TK KHOILUONG'!$B:$AH,18,0)</f>
        <v>33</v>
      </c>
      <c r="T101" s="8">
        <f>VLOOKUP($B101,'[2]TK KHOILUONG'!$B:$AH,19,0)</f>
        <v>0</v>
      </c>
      <c r="U101" s="8">
        <f>VLOOKUP($B101,'[2]TK KHOILUONG'!$B:$AH,20,0)</f>
        <v>33</v>
      </c>
      <c r="V101" s="36">
        <f>VLOOKUP($B101,'[2]TK KHOILUONG'!$B:$AH,21,0)</f>
        <v>0</v>
      </c>
      <c r="W101" s="8">
        <f>VLOOKUP($B101,'[2]TK KHOILUONG'!$B:$AH,22,0)</f>
        <v>0</v>
      </c>
      <c r="X101" s="8">
        <f>VLOOKUP($B101,'[2]TK KHOILUONG'!$B:$AH,23,0)</f>
        <v>0</v>
      </c>
      <c r="Y101" s="36">
        <f>VLOOKUP($B101,'[2]TK KHOILUONG'!$B:$AH,24,0)</f>
        <v>0</v>
      </c>
      <c r="Z101" s="8">
        <f>VLOOKUP($B101,'[2]TK KHOILUONG'!$B:$AH,25,0)</f>
        <v>0</v>
      </c>
      <c r="AA101" s="8">
        <f>VLOOKUP($B101,'[2]TK KHOILUONG'!$B:$AH,26,0)</f>
        <v>0</v>
      </c>
      <c r="AB101" s="36">
        <f>VLOOKUP($B101,'[2]TK KHOILUONG'!$B:$AH,27,0)</f>
        <v>0</v>
      </c>
      <c r="AC101" s="8">
        <f>VLOOKUP($B101,'[2]TK KHOILUONG'!$B:$AH,28,0)</f>
        <v>0</v>
      </c>
      <c r="AD101" s="8">
        <f>VLOOKUP($B101,'[2]TK KHOILUONG'!$B:$AH,29,0)</f>
        <v>0</v>
      </c>
      <c r="AE101" s="36">
        <f>VLOOKUP($B101,'[2]TK KHOILUONG'!$B:$AH,30,0)</f>
        <v>0</v>
      </c>
      <c r="AF101" s="36">
        <f>VLOOKUP($B101,'[2]TK KHOILUONG'!$B:$AH,31,0)</f>
        <v>2.4</v>
      </c>
      <c r="AG101" s="36">
        <f>VLOOKUP($B101,'[2]TK KHOILUONG'!$B:$AH,32,0)</f>
        <v>7.6</v>
      </c>
      <c r="AH101" s="64">
        <f t="shared" si="1"/>
        <v>35.65</v>
      </c>
    </row>
    <row r="102" spans="1:34" hidden="1">
      <c r="A102" s="32">
        <f>IF(D102="","",SUBTOTAL(3,$D$4:$D102))</f>
        <v>29</v>
      </c>
      <c r="B102" s="26" t="s">
        <v>379</v>
      </c>
      <c r="C102" s="27" t="s">
        <v>126</v>
      </c>
      <c r="D102" s="19" t="s">
        <v>133</v>
      </c>
      <c r="E102" s="8">
        <f>VLOOKUP($B102,'[2]TK KHOILUONG'!$B:$AH,4,0)</f>
        <v>0</v>
      </c>
      <c r="F102" s="8">
        <f>VLOOKUP($B102,'[2]TK KHOILUONG'!$B:$AH,5,0)</f>
        <v>0</v>
      </c>
      <c r="G102" s="8">
        <f>VLOOKUP($B102,'[2]TK KHOILUONG'!$B:$AH,6,0)</f>
        <v>0</v>
      </c>
      <c r="H102" s="8">
        <f>VLOOKUP($B102,'[2]TK KHOILUONG'!$B:$AH,7,0)</f>
        <v>0</v>
      </c>
      <c r="I102" s="36">
        <f>VLOOKUP($B102,'[2]TK KHOILUONG'!$B:$AH,8,0)</f>
        <v>0</v>
      </c>
      <c r="J102" s="8">
        <f>VLOOKUP($B102,'[2]TK KHOILUONG'!$B:$AH,9,0)</f>
        <v>23.199999999999996</v>
      </c>
      <c r="K102" s="8">
        <f>VLOOKUP($B102,'[2]TK KHOILUONG'!$B:$AH,10,0)</f>
        <v>2.4</v>
      </c>
      <c r="L102" s="8">
        <f>VLOOKUP($B102,'[2]TK KHOILUONG'!$B:$AH,11,0)</f>
        <v>0</v>
      </c>
      <c r="M102" s="8">
        <f>VLOOKUP($B102,'[2]TK KHOILUONG'!$B:$AH,12,0)</f>
        <v>0</v>
      </c>
      <c r="N102" s="36">
        <f>VLOOKUP($B102,'[2]TK KHOILUONG'!$B:$AH,13,0)</f>
        <v>25.599999999999994</v>
      </c>
      <c r="O102" s="8">
        <f>VLOOKUP($B102,'[2]TK KHOILUONG'!$B:$AH,14,0)</f>
        <v>0</v>
      </c>
      <c r="P102" s="8">
        <f>VLOOKUP($B102,'[2]TK KHOILUONG'!$B:$AH,15,0)</f>
        <v>0</v>
      </c>
      <c r="Q102" s="8">
        <f>VLOOKUP($B102,'[2]TK KHOILUONG'!$B:$AH,16,0)</f>
        <v>0</v>
      </c>
      <c r="R102" s="36">
        <f>VLOOKUP($B102,'[2]TK KHOILUONG'!$B:$AH,17,0)</f>
        <v>0</v>
      </c>
      <c r="S102" s="8">
        <f>VLOOKUP($B102,'[2]TK KHOILUONG'!$B:$AH,18,0)</f>
        <v>0</v>
      </c>
      <c r="T102" s="8">
        <f>VLOOKUP($B102,'[2]TK KHOILUONG'!$B:$AH,19,0)</f>
        <v>0</v>
      </c>
      <c r="U102" s="8">
        <f>VLOOKUP($B102,'[2]TK KHOILUONG'!$B:$AH,20,0)</f>
        <v>0</v>
      </c>
      <c r="V102" s="36">
        <f>VLOOKUP($B102,'[2]TK KHOILUONG'!$B:$AH,21,0)</f>
        <v>0</v>
      </c>
      <c r="W102" s="8">
        <f>VLOOKUP($B102,'[2]TK KHOILUONG'!$B:$AH,22,0)</f>
        <v>0</v>
      </c>
      <c r="X102" s="8">
        <f>VLOOKUP($B102,'[2]TK KHOILUONG'!$B:$AH,23,0)</f>
        <v>0</v>
      </c>
      <c r="Y102" s="36">
        <f>VLOOKUP($B102,'[2]TK KHOILUONG'!$B:$AH,24,0)</f>
        <v>0</v>
      </c>
      <c r="Z102" s="8">
        <f>VLOOKUP($B102,'[2]TK KHOILUONG'!$B:$AH,25,0)</f>
        <v>0</v>
      </c>
      <c r="AA102" s="8">
        <f>VLOOKUP($B102,'[2]TK KHOILUONG'!$B:$AH,26,0)</f>
        <v>0</v>
      </c>
      <c r="AB102" s="36">
        <f>VLOOKUP($B102,'[2]TK KHOILUONG'!$B:$AH,27,0)</f>
        <v>0</v>
      </c>
      <c r="AC102" s="8">
        <f>VLOOKUP($B102,'[2]TK KHOILUONG'!$B:$AH,28,0)</f>
        <v>0</v>
      </c>
      <c r="AD102" s="8">
        <f>VLOOKUP($B102,'[2]TK KHOILUONG'!$B:$AH,29,0)</f>
        <v>0</v>
      </c>
      <c r="AE102" s="36">
        <f>VLOOKUP($B102,'[2]TK KHOILUONG'!$B:$AH,30,0)</f>
        <v>0</v>
      </c>
      <c r="AF102" s="36">
        <f>VLOOKUP($B102,'[2]TK KHOILUONG'!$B:$AH,31,0)</f>
        <v>1.2</v>
      </c>
      <c r="AG102" s="36">
        <f>VLOOKUP($B102,'[2]TK KHOILUONG'!$B:$AH,32,0)</f>
        <v>0</v>
      </c>
      <c r="AH102" s="64">
        <f t="shared" si="1"/>
        <v>26.8</v>
      </c>
    </row>
    <row r="103" spans="1:34" hidden="1">
      <c r="A103" s="32">
        <f>IF(D103="","",SUBTOTAL(3,$D$4:$D103))</f>
        <v>29</v>
      </c>
      <c r="B103" s="26" t="s">
        <v>380</v>
      </c>
      <c r="C103" s="27" t="s">
        <v>126</v>
      </c>
      <c r="D103" s="19" t="s">
        <v>135</v>
      </c>
      <c r="E103" s="8">
        <f>VLOOKUP($B103,'[2]TK KHOILUONG'!$B:$AH,4,0)</f>
        <v>4</v>
      </c>
      <c r="F103" s="8">
        <f>VLOOKUP($B103,'[2]TK KHOILUONG'!$B:$AH,5,0)</f>
        <v>0</v>
      </c>
      <c r="G103" s="8">
        <f>VLOOKUP($B103,'[2]TK KHOILUONG'!$B:$AH,6,0)</f>
        <v>0</v>
      </c>
      <c r="H103" s="8">
        <f>VLOOKUP($B103,'[2]TK KHOILUONG'!$B:$AH,7,0)</f>
        <v>0</v>
      </c>
      <c r="I103" s="36">
        <f>VLOOKUP($B103,'[2]TK KHOILUONG'!$B:$AH,8,0)</f>
        <v>4</v>
      </c>
      <c r="J103" s="8">
        <f>VLOOKUP($B103,'[2]TK KHOILUONG'!$B:$AH,9,0)</f>
        <v>10.799999999999999</v>
      </c>
      <c r="K103" s="8">
        <f>VLOOKUP($B103,'[2]TK KHOILUONG'!$B:$AH,10,0)</f>
        <v>14.799999999999997</v>
      </c>
      <c r="L103" s="8">
        <f>VLOOKUP($B103,'[2]TK KHOILUONG'!$B:$AH,11,0)</f>
        <v>0</v>
      </c>
      <c r="M103" s="8">
        <f>VLOOKUP($B103,'[2]TK KHOILUONG'!$B:$AH,12,0)</f>
        <v>0</v>
      </c>
      <c r="N103" s="36">
        <f>VLOOKUP($B103,'[2]TK KHOILUONG'!$B:$AH,13,0)</f>
        <v>25.599999999999994</v>
      </c>
      <c r="O103" s="8">
        <f>VLOOKUP($B103,'[2]TK KHOILUONG'!$B:$AH,14,0)</f>
        <v>167</v>
      </c>
      <c r="P103" s="8">
        <f>VLOOKUP($B103,'[2]TK KHOILUONG'!$B:$AH,15,0)</f>
        <v>0</v>
      </c>
      <c r="Q103" s="8">
        <f>VLOOKUP($B103,'[2]TK KHOILUONG'!$B:$AH,16,0)</f>
        <v>167</v>
      </c>
      <c r="R103" s="36">
        <f>VLOOKUP($B103,'[2]TK KHOILUONG'!$B:$AH,17,0)</f>
        <v>0</v>
      </c>
      <c r="S103" s="8">
        <f>VLOOKUP($B103,'[2]TK KHOILUONG'!$B:$AH,18,0)</f>
        <v>0</v>
      </c>
      <c r="T103" s="8">
        <f>VLOOKUP($B103,'[2]TK KHOILUONG'!$B:$AH,19,0)</f>
        <v>0</v>
      </c>
      <c r="U103" s="8">
        <f>VLOOKUP($B103,'[2]TK KHOILUONG'!$B:$AH,20,0)</f>
        <v>0</v>
      </c>
      <c r="V103" s="36">
        <f>VLOOKUP($B103,'[2]TK KHOILUONG'!$B:$AH,21,0)</f>
        <v>0</v>
      </c>
      <c r="W103" s="8">
        <f>VLOOKUP($B103,'[2]TK KHOILUONG'!$B:$AH,22,0)</f>
        <v>0</v>
      </c>
      <c r="X103" s="8">
        <f>VLOOKUP($B103,'[2]TK KHOILUONG'!$B:$AH,23,0)</f>
        <v>0</v>
      </c>
      <c r="Y103" s="36">
        <f>VLOOKUP($B103,'[2]TK KHOILUONG'!$B:$AH,24,0)</f>
        <v>0</v>
      </c>
      <c r="Z103" s="8">
        <f>VLOOKUP($B103,'[2]TK KHOILUONG'!$B:$AH,25,0)</f>
        <v>0</v>
      </c>
      <c r="AA103" s="8">
        <f>VLOOKUP($B103,'[2]TK KHOILUONG'!$B:$AH,26,0)</f>
        <v>0</v>
      </c>
      <c r="AB103" s="36">
        <f>VLOOKUP($B103,'[2]TK KHOILUONG'!$B:$AH,27,0)</f>
        <v>0</v>
      </c>
      <c r="AC103" s="8">
        <f>VLOOKUP($B103,'[2]TK KHOILUONG'!$B:$AH,28,0)</f>
        <v>0</v>
      </c>
      <c r="AD103" s="8">
        <f>VLOOKUP($B103,'[2]TK KHOILUONG'!$B:$AH,29,0)</f>
        <v>0</v>
      </c>
      <c r="AE103" s="36">
        <f>VLOOKUP($B103,'[2]TK KHOILUONG'!$B:$AH,30,0)</f>
        <v>0</v>
      </c>
      <c r="AF103" s="36">
        <f>VLOOKUP($B103,'[2]TK KHOILUONG'!$B:$AH,31,0)</f>
        <v>0</v>
      </c>
      <c r="AG103" s="36">
        <f>VLOOKUP($B103,'[2]TK KHOILUONG'!$B:$AH,32,0)</f>
        <v>0</v>
      </c>
      <c r="AH103" s="64">
        <f t="shared" si="1"/>
        <v>29.6</v>
      </c>
    </row>
    <row r="104" spans="1:34" hidden="1">
      <c r="A104" s="32">
        <f>IF(D104="","",SUBTOTAL(3,$D$4:$D104))</f>
        <v>29</v>
      </c>
      <c r="B104" s="26" t="s">
        <v>381</v>
      </c>
      <c r="C104" s="27" t="s">
        <v>126</v>
      </c>
      <c r="D104" s="19" t="s">
        <v>549</v>
      </c>
      <c r="E104" s="8">
        <f>VLOOKUP($B104,'[2]TK KHOILUONG'!$B:$AH,4,0)</f>
        <v>2</v>
      </c>
      <c r="F104" s="8">
        <f>VLOOKUP($B104,'[2]TK KHOILUONG'!$B:$AH,5,0)</f>
        <v>0</v>
      </c>
      <c r="G104" s="8">
        <f>VLOOKUP($B104,'[2]TK KHOILUONG'!$B:$AH,6,0)</f>
        <v>0</v>
      </c>
      <c r="H104" s="8">
        <f>VLOOKUP($B104,'[2]TK KHOILUONG'!$B:$AH,7,0)</f>
        <v>0</v>
      </c>
      <c r="I104" s="36">
        <f>VLOOKUP($B104,'[2]TK KHOILUONG'!$B:$AH,8,0)</f>
        <v>2</v>
      </c>
      <c r="J104" s="8">
        <f>VLOOKUP($B104,'[2]TK KHOILUONG'!$B:$AH,9,0)</f>
        <v>2.4</v>
      </c>
      <c r="K104" s="8">
        <f>VLOOKUP($B104,'[2]TK KHOILUONG'!$B:$AH,10,0)</f>
        <v>14.399999999999997</v>
      </c>
      <c r="L104" s="8">
        <f>VLOOKUP($B104,'[2]TK KHOILUONG'!$B:$AH,11,0)</f>
        <v>0</v>
      </c>
      <c r="M104" s="8">
        <f>VLOOKUP($B104,'[2]TK KHOILUONG'!$B:$AH,12,0)</f>
        <v>0</v>
      </c>
      <c r="N104" s="36">
        <f>VLOOKUP($B104,'[2]TK KHOILUONG'!$B:$AH,13,0)</f>
        <v>16.799999999999997</v>
      </c>
      <c r="O104" s="8">
        <f>VLOOKUP($B104,'[2]TK KHOILUONG'!$B:$AH,14,0)</f>
        <v>24</v>
      </c>
      <c r="P104" s="8">
        <f>VLOOKUP($B104,'[2]TK KHOILUONG'!$B:$AH,15,0)</f>
        <v>0</v>
      </c>
      <c r="Q104" s="8">
        <f>VLOOKUP($B104,'[2]TK KHOILUONG'!$B:$AH,16,0)</f>
        <v>24</v>
      </c>
      <c r="R104" s="36">
        <f>VLOOKUP($B104,'[2]TK KHOILUONG'!$B:$AH,17,0)</f>
        <v>0</v>
      </c>
      <c r="S104" s="8">
        <f>VLOOKUP($B104,'[2]TK KHOILUONG'!$B:$AH,18,0)</f>
        <v>0</v>
      </c>
      <c r="T104" s="8">
        <f>VLOOKUP($B104,'[2]TK KHOILUONG'!$B:$AH,19,0)</f>
        <v>0</v>
      </c>
      <c r="U104" s="8">
        <f>VLOOKUP($B104,'[2]TK KHOILUONG'!$B:$AH,20,0)</f>
        <v>0</v>
      </c>
      <c r="V104" s="36">
        <f>VLOOKUP($B104,'[2]TK KHOILUONG'!$B:$AH,21,0)</f>
        <v>0</v>
      </c>
      <c r="W104" s="8">
        <f>VLOOKUP($B104,'[2]TK KHOILUONG'!$B:$AH,22,0)</f>
        <v>0</v>
      </c>
      <c r="X104" s="8">
        <f>VLOOKUP($B104,'[2]TK KHOILUONG'!$B:$AH,23,0)</f>
        <v>0</v>
      </c>
      <c r="Y104" s="36">
        <f>VLOOKUP($B104,'[2]TK KHOILUONG'!$B:$AH,24,0)</f>
        <v>0</v>
      </c>
      <c r="Z104" s="8">
        <f>VLOOKUP($B104,'[2]TK KHOILUONG'!$B:$AH,25,0)</f>
        <v>0</v>
      </c>
      <c r="AA104" s="8">
        <f>VLOOKUP($B104,'[2]TK KHOILUONG'!$B:$AH,26,0)</f>
        <v>0</v>
      </c>
      <c r="AB104" s="36">
        <f>VLOOKUP($B104,'[2]TK KHOILUONG'!$B:$AH,27,0)</f>
        <v>0</v>
      </c>
      <c r="AC104" s="8">
        <f>VLOOKUP($B104,'[2]TK KHOILUONG'!$B:$AH,28,0)</f>
        <v>0</v>
      </c>
      <c r="AD104" s="8">
        <f>VLOOKUP($B104,'[2]TK KHOILUONG'!$B:$AH,29,0)</f>
        <v>0</v>
      </c>
      <c r="AE104" s="36">
        <f>VLOOKUP($B104,'[2]TK KHOILUONG'!$B:$AH,30,0)</f>
        <v>0</v>
      </c>
      <c r="AF104" s="36">
        <f>VLOOKUP($B104,'[2]TK KHOILUONG'!$B:$AH,31,0)</f>
        <v>1.2</v>
      </c>
      <c r="AG104" s="36">
        <f>VLOOKUP($B104,'[2]TK KHOILUONG'!$B:$AH,32,0)</f>
        <v>0</v>
      </c>
      <c r="AH104" s="64">
        <f t="shared" si="1"/>
        <v>20</v>
      </c>
    </row>
    <row r="105" spans="1:34" hidden="1">
      <c r="A105" s="32">
        <f>IF(D105="","",SUBTOTAL(3,$D$4:$D105))</f>
        <v>29</v>
      </c>
      <c r="B105" s="26" t="s">
        <v>382</v>
      </c>
      <c r="C105" s="27" t="s">
        <v>126</v>
      </c>
      <c r="D105" s="19" t="s">
        <v>128</v>
      </c>
      <c r="E105" s="8">
        <f>VLOOKUP($B105,'[2]TK KHOILUONG'!$B:$AH,4,0)</f>
        <v>0</v>
      </c>
      <c r="F105" s="8">
        <f>VLOOKUP($B105,'[2]TK KHOILUONG'!$B:$AH,5,0)</f>
        <v>0</v>
      </c>
      <c r="G105" s="8">
        <f>VLOOKUP($B105,'[2]TK KHOILUONG'!$B:$AH,6,0)</f>
        <v>0</v>
      </c>
      <c r="H105" s="8">
        <f>VLOOKUP($B105,'[2]TK KHOILUONG'!$B:$AH,7,0)</f>
        <v>0</v>
      </c>
      <c r="I105" s="36">
        <f>VLOOKUP($B105,'[2]TK KHOILUONG'!$B:$AH,8,0)</f>
        <v>0</v>
      </c>
      <c r="J105" s="8">
        <f>VLOOKUP($B105,'[2]TK KHOILUONG'!$B:$AH,9,0)</f>
        <v>0</v>
      </c>
      <c r="K105" s="8">
        <f>VLOOKUP($B105,'[2]TK KHOILUONG'!$B:$AH,10,0)</f>
        <v>0</v>
      </c>
      <c r="L105" s="8">
        <f>VLOOKUP($B105,'[2]TK KHOILUONG'!$B:$AH,11,0)</f>
        <v>0</v>
      </c>
      <c r="M105" s="8">
        <f>VLOOKUP($B105,'[2]TK KHOILUONG'!$B:$AH,12,0)</f>
        <v>0</v>
      </c>
      <c r="N105" s="36">
        <f>VLOOKUP($B105,'[2]TK KHOILUONG'!$B:$AH,13,0)</f>
        <v>0</v>
      </c>
      <c r="O105" s="8">
        <f>VLOOKUP($B105,'[2]TK KHOILUONG'!$B:$AH,14,0)</f>
        <v>0</v>
      </c>
      <c r="P105" s="8">
        <f>VLOOKUP($B105,'[2]TK KHOILUONG'!$B:$AH,15,0)</f>
        <v>0</v>
      </c>
      <c r="Q105" s="8">
        <f>VLOOKUP($B105,'[2]TK KHOILUONG'!$B:$AH,16,0)</f>
        <v>0</v>
      </c>
      <c r="R105" s="36">
        <f>VLOOKUP($B105,'[2]TK KHOILUONG'!$B:$AH,17,0)</f>
        <v>0</v>
      </c>
      <c r="S105" s="8">
        <f>VLOOKUP($B105,'[2]TK KHOILUONG'!$B:$AH,18,0)</f>
        <v>0</v>
      </c>
      <c r="T105" s="8">
        <f>VLOOKUP($B105,'[2]TK KHOILUONG'!$B:$AH,19,0)</f>
        <v>0</v>
      </c>
      <c r="U105" s="8">
        <f>VLOOKUP($B105,'[2]TK KHOILUONG'!$B:$AH,20,0)</f>
        <v>0</v>
      </c>
      <c r="V105" s="36">
        <f>VLOOKUP($B105,'[2]TK KHOILUONG'!$B:$AH,21,0)</f>
        <v>0</v>
      </c>
      <c r="W105" s="8">
        <f>VLOOKUP($B105,'[2]TK KHOILUONG'!$B:$AH,22,0)</f>
        <v>0</v>
      </c>
      <c r="X105" s="8">
        <f>VLOOKUP($B105,'[2]TK KHOILUONG'!$B:$AH,23,0)</f>
        <v>0</v>
      </c>
      <c r="Y105" s="36">
        <f>VLOOKUP($B105,'[2]TK KHOILUONG'!$B:$AH,24,0)</f>
        <v>0</v>
      </c>
      <c r="Z105" s="8">
        <f>VLOOKUP($B105,'[2]TK KHOILUONG'!$B:$AH,25,0)</f>
        <v>0</v>
      </c>
      <c r="AA105" s="8">
        <f>VLOOKUP($B105,'[2]TK KHOILUONG'!$B:$AH,26,0)</f>
        <v>0</v>
      </c>
      <c r="AB105" s="36">
        <f>VLOOKUP($B105,'[2]TK KHOILUONG'!$B:$AH,27,0)</f>
        <v>0</v>
      </c>
      <c r="AC105" s="8">
        <f>VLOOKUP($B105,'[2]TK KHOILUONG'!$B:$AH,28,0)</f>
        <v>0</v>
      </c>
      <c r="AD105" s="8">
        <f>VLOOKUP($B105,'[2]TK KHOILUONG'!$B:$AH,29,0)</f>
        <v>0</v>
      </c>
      <c r="AE105" s="36">
        <f>VLOOKUP($B105,'[2]TK KHOILUONG'!$B:$AH,30,0)</f>
        <v>0</v>
      </c>
      <c r="AF105" s="36">
        <f>VLOOKUP($B105,'[2]TK KHOILUONG'!$B:$AH,31,0)</f>
        <v>0</v>
      </c>
      <c r="AG105" s="36">
        <f>VLOOKUP($B105,'[2]TK KHOILUONG'!$B:$AH,32,0)</f>
        <v>14.4</v>
      </c>
      <c r="AH105" s="64">
        <f t="shared" si="1"/>
        <v>14.4</v>
      </c>
    </row>
    <row r="106" spans="1:34" hidden="1">
      <c r="A106" s="32">
        <f>IF(D106="","",SUBTOTAL(3,$D$4:$D106))</f>
        <v>29</v>
      </c>
      <c r="B106" s="26" t="s">
        <v>383</v>
      </c>
      <c r="C106" s="27" t="s">
        <v>126</v>
      </c>
      <c r="D106" s="19" t="s">
        <v>550</v>
      </c>
      <c r="E106" s="8">
        <f>VLOOKUP($B106,'[2]TK KHOILUONG'!$B:$AH,4,0)</f>
        <v>0</v>
      </c>
      <c r="F106" s="8">
        <f>VLOOKUP($B106,'[2]TK KHOILUONG'!$B:$AH,5,0)</f>
        <v>0</v>
      </c>
      <c r="G106" s="8">
        <f>VLOOKUP($B106,'[2]TK KHOILUONG'!$B:$AH,6,0)</f>
        <v>0</v>
      </c>
      <c r="H106" s="8">
        <f>VLOOKUP($B106,'[2]TK KHOILUONG'!$B:$AH,7,0)</f>
        <v>0</v>
      </c>
      <c r="I106" s="36">
        <f>VLOOKUP($B106,'[2]TK KHOILUONG'!$B:$AH,8,0)</f>
        <v>0</v>
      </c>
      <c r="J106" s="8">
        <f>VLOOKUP($B106,'[2]TK KHOILUONG'!$B:$AH,9,0)</f>
        <v>2.4</v>
      </c>
      <c r="K106" s="8">
        <f>VLOOKUP($B106,'[2]TK KHOILUONG'!$B:$AH,10,0)</f>
        <v>15.599999999999996</v>
      </c>
      <c r="L106" s="8">
        <f>VLOOKUP($B106,'[2]TK KHOILUONG'!$B:$AH,11,0)</f>
        <v>0</v>
      </c>
      <c r="M106" s="8">
        <f>VLOOKUP($B106,'[2]TK KHOILUONG'!$B:$AH,12,0)</f>
        <v>0</v>
      </c>
      <c r="N106" s="36">
        <f>VLOOKUP($B106,'[2]TK KHOILUONG'!$B:$AH,13,0)</f>
        <v>17.999999999999996</v>
      </c>
      <c r="O106" s="8">
        <f>VLOOKUP($B106,'[2]TK KHOILUONG'!$B:$AH,14,0)</f>
        <v>0</v>
      </c>
      <c r="P106" s="8">
        <f>VLOOKUP($B106,'[2]TK KHOILUONG'!$B:$AH,15,0)</f>
        <v>0</v>
      </c>
      <c r="Q106" s="8">
        <f>VLOOKUP($B106,'[2]TK KHOILUONG'!$B:$AH,16,0)</f>
        <v>0</v>
      </c>
      <c r="R106" s="36">
        <f>VLOOKUP($B106,'[2]TK KHOILUONG'!$B:$AH,17,0)</f>
        <v>0</v>
      </c>
      <c r="S106" s="8">
        <f>VLOOKUP($B106,'[2]TK KHOILUONG'!$B:$AH,18,0)</f>
        <v>0</v>
      </c>
      <c r="T106" s="8">
        <f>VLOOKUP($B106,'[2]TK KHOILUONG'!$B:$AH,19,0)</f>
        <v>0</v>
      </c>
      <c r="U106" s="8">
        <f>VLOOKUP($B106,'[2]TK KHOILUONG'!$B:$AH,20,0)</f>
        <v>0</v>
      </c>
      <c r="V106" s="36">
        <f>VLOOKUP($B106,'[2]TK KHOILUONG'!$B:$AH,21,0)</f>
        <v>0</v>
      </c>
      <c r="W106" s="8">
        <f>VLOOKUP($B106,'[2]TK KHOILUONG'!$B:$AH,22,0)</f>
        <v>0</v>
      </c>
      <c r="X106" s="8">
        <f>VLOOKUP($B106,'[2]TK KHOILUONG'!$B:$AH,23,0)</f>
        <v>0</v>
      </c>
      <c r="Y106" s="36">
        <f>VLOOKUP($B106,'[2]TK KHOILUONG'!$B:$AH,24,0)</f>
        <v>0</v>
      </c>
      <c r="Z106" s="8">
        <f>VLOOKUP($B106,'[2]TK KHOILUONG'!$B:$AH,25,0)</f>
        <v>0</v>
      </c>
      <c r="AA106" s="8">
        <f>VLOOKUP($B106,'[2]TK KHOILUONG'!$B:$AH,26,0)</f>
        <v>0</v>
      </c>
      <c r="AB106" s="36">
        <f>VLOOKUP($B106,'[2]TK KHOILUONG'!$B:$AH,27,0)</f>
        <v>0</v>
      </c>
      <c r="AC106" s="8">
        <f>VLOOKUP($B106,'[2]TK KHOILUONG'!$B:$AH,28,0)</f>
        <v>0</v>
      </c>
      <c r="AD106" s="8">
        <f>VLOOKUP($B106,'[2]TK KHOILUONG'!$B:$AH,29,0)</f>
        <v>0</v>
      </c>
      <c r="AE106" s="36">
        <f>VLOOKUP($B106,'[2]TK KHOILUONG'!$B:$AH,30,0)</f>
        <v>0</v>
      </c>
      <c r="AF106" s="36">
        <f>VLOOKUP($B106,'[2]TK KHOILUONG'!$B:$AH,31,0)</f>
        <v>0</v>
      </c>
      <c r="AG106" s="36">
        <f>VLOOKUP($B106,'[2]TK KHOILUONG'!$B:$AH,32,0)</f>
        <v>0</v>
      </c>
      <c r="AH106" s="64">
        <f t="shared" si="1"/>
        <v>18</v>
      </c>
    </row>
    <row r="107" spans="1:34" hidden="1">
      <c r="A107" s="32">
        <f>IF(D107="","",SUBTOTAL(3,$D$4:$D107))</f>
        <v>29</v>
      </c>
      <c r="B107" s="26" t="s">
        <v>384</v>
      </c>
      <c r="C107" s="27" t="s">
        <v>126</v>
      </c>
      <c r="D107" s="19" t="s">
        <v>129</v>
      </c>
      <c r="E107" s="8">
        <f>VLOOKUP($B107,'[2]TK KHOILUONG'!$B:$AH,4,0)</f>
        <v>0</v>
      </c>
      <c r="F107" s="8">
        <f>VLOOKUP($B107,'[2]TK KHOILUONG'!$B:$AH,5,0)</f>
        <v>0</v>
      </c>
      <c r="G107" s="8">
        <f>VLOOKUP($B107,'[2]TK KHOILUONG'!$B:$AH,6,0)</f>
        <v>0</v>
      </c>
      <c r="H107" s="8">
        <f>VLOOKUP($B107,'[2]TK KHOILUONG'!$B:$AH,7,0)</f>
        <v>0</v>
      </c>
      <c r="I107" s="36">
        <f>VLOOKUP($B107,'[2]TK KHOILUONG'!$B:$AH,8,0)</f>
        <v>0</v>
      </c>
      <c r="J107" s="8">
        <f>VLOOKUP($B107,'[2]TK KHOILUONG'!$B:$AH,9,0)</f>
        <v>13.199999999999998</v>
      </c>
      <c r="K107" s="8">
        <f>VLOOKUP($B107,'[2]TK KHOILUONG'!$B:$AH,10,0)</f>
        <v>0</v>
      </c>
      <c r="L107" s="8">
        <f>VLOOKUP($B107,'[2]TK KHOILUONG'!$B:$AH,11,0)</f>
        <v>0</v>
      </c>
      <c r="M107" s="8">
        <f>VLOOKUP($B107,'[2]TK KHOILUONG'!$B:$AH,12,0)</f>
        <v>0</v>
      </c>
      <c r="N107" s="36">
        <f>VLOOKUP($B107,'[2]TK KHOILUONG'!$B:$AH,13,0)</f>
        <v>13.199999999999998</v>
      </c>
      <c r="O107" s="8">
        <f>VLOOKUP($B107,'[2]TK KHOILUONG'!$B:$AH,14,0)</f>
        <v>0</v>
      </c>
      <c r="P107" s="8">
        <f>VLOOKUP($B107,'[2]TK KHOILUONG'!$B:$AH,15,0)</f>
        <v>0</v>
      </c>
      <c r="Q107" s="8">
        <f>VLOOKUP($B107,'[2]TK KHOILUONG'!$B:$AH,16,0)</f>
        <v>0</v>
      </c>
      <c r="R107" s="36">
        <f>VLOOKUP($B107,'[2]TK KHOILUONG'!$B:$AH,17,0)</f>
        <v>0</v>
      </c>
      <c r="S107" s="8">
        <f>VLOOKUP($B107,'[2]TK KHOILUONG'!$B:$AH,18,0)</f>
        <v>0</v>
      </c>
      <c r="T107" s="8">
        <f>VLOOKUP($B107,'[2]TK KHOILUONG'!$B:$AH,19,0)</f>
        <v>0</v>
      </c>
      <c r="U107" s="8">
        <f>VLOOKUP($B107,'[2]TK KHOILUONG'!$B:$AH,20,0)</f>
        <v>0</v>
      </c>
      <c r="V107" s="36">
        <f>VLOOKUP($B107,'[2]TK KHOILUONG'!$B:$AH,21,0)</f>
        <v>0</v>
      </c>
      <c r="W107" s="8">
        <f>VLOOKUP($B107,'[2]TK KHOILUONG'!$B:$AH,22,0)</f>
        <v>0</v>
      </c>
      <c r="X107" s="8">
        <f>VLOOKUP($B107,'[2]TK KHOILUONG'!$B:$AH,23,0)</f>
        <v>0</v>
      </c>
      <c r="Y107" s="36">
        <f>VLOOKUP($B107,'[2]TK KHOILUONG'!$B:$AH,24,0)</f>
        <v>0</v>
      </c>
      <c r="Z107" s="8">
        <f>VLOOKUP($B107,'[2]TK KHOILUONG'!$B:$AH,25,0)</f>
        <v>0</v>
      </c>
      <c r="AA107" s="8">
        <f>VLOOKUP($B107,'[2]TK KHOILUONG'!$B:$AH,26,0)</f>
        <v>0</v>
      </c>
      <c r="AB107" s="36">
        <f>VLOOKUP($B107,'[2]TK KHOILUONG'!$B:$AH,27,0)</f>
        <v>0</v>
      </c>
      <c r="AC107" s="8">
        <f>VLOOKUP($B107,'[2]TK KHOILUONG'!$B:$AH,28,0)</f>
        <v>0</v>
      </c>
      <c r="AD107" s="8">
        <f>VLOOKUP($B107,'[2]TK KHOILUONG'!$B:$AH,29,0)</f>
        <v>0</v>
      </c>
      <c r="AE107" s="36">
        <f>VLOOKUP($B107,'[2]TK KHOILUONG'!$B:$AH,30,0)</f>
        <v>0</v>
      </c>
      <c r="AF107" s="36">
        <f>VLOOKUP($B107,'[2]TK KHOILUONG'!$B:$AH,31,0)</f>
        <v>0</v>
      </c>
      <c r="AG107" s="36">
        <f>VLOOKUP($B107,'[2]TK KHOILUONG'!$B:$AH,32,0)</f>
        <v>0</v>
      </c>
      <c r="AH107" s="64">
        <f t="shared" si="1"/>
        <v>13.2</v>
      </c>
    </row>
    <row r="108" spans="1:34" hidden="1">
      <c r="A108" s="32">
        <f>IF(D108="","",SUBTOTAL(3,$D$4:$D108))</f>
        <v>29</v>
      </c>
      <c r="B108" s="26" t="s">
        <v>389</v>
      </c>
      <c r="C108" s="27" t="s">
        <v>126</v>
      </c>
      <c r="D108" s="19" t="s">
        <v>130</v>
      </c>
      <c r="E108" s="8">
        <f>VLOOKUP($B108,'[2]TK KHOILUONG'!$B:$AH,4,0)</f>
        <v>0</v>
      </c>
      <c r="F108" s="8">
        <f>VLOOKUP($B108,'[2]TK KHOILUONG'!$B:$AH,5,0)</f>
        <v>2</v>
      </c>
      <c r="G108" s="8">
        <f>VLOOKUP($B108,'[2]TK KHOILUONG'!$B:$AH,6,0)</f>
        <v>0</v>
      </c>
      <c r="H108" s="8">
        <f>VLOOKUP($B108,'[2]TK KHOILUONG'!$B:$AH,7,0)</f>
        <v>0</v>
      </c>
      <c r="I108" s="36">
        <f>VLOOKUP($B108,'[2]TK KHOILUONG'!$B:$AH,8,0)</f>
        <v>4</v>
      </c>
      <c r="J108" s="8">
        <f>VLOOKUP($B108,'[2]TK KHOILUONG'!$B:$AH,9,0)</f>
        <v>10.799999999999999</v>
      </c>
      <c r="K108" s="8">
        <f>VLOOKUP($B108,'[2]TK KHOILUONG'!$B:$AH,10,0)</f>
        <v>4.8</v>
      </c>
      <c r="L108" s="8">
        <f>VLOOKUP($B108,'[2]TK KHOILUONG'!$B:$AH,11,0)</f>
        <v>0</v>
      </c>
      <c r="M108" s="8">
        <f>VLOOKUP($B108,'[2]TK KHOILUONG'!$B:$AH,12,0)</f>
        <v>0</v>
      </c>
      <c r="N108" s="36">
        <f>VLOOKUP($B108,'[2]TK KHOILUONG'!$B:$AH,13,0)</f>
        <v>15.599999999999998</v>
      </c>
      <c r="O108" s="8">
        <f>VLOOKUP($B108,'[2]TK KHOILUONG'!$B:$AH,14,0)</f>
        <v>0</v>
      </c>
      <c r="P108" s="8">
        <f>VLOOKUP($B108,'[2]TK KHOILUONG'!$B:$AH,15,0)</f>
        <v>0</v>
      </c>
      <c r="Q108" s="8">
        <f>VLOOKUP($B108,'[2]TK KHOILUONG'!$B:$AH,16,0)</f>
        <v>0</v>
      </c>
      <c r="R108" s="36">
        <f>VLOOKUP($B108,'[2]TK KHOILUONG'!$B:$AH,17,0)</f>
        <v>0</v>
      </c>
      <c r="S108" s="8">
        <f>VLOOKUP($B108,'[2]TK KHOILUONG'!$B:$AH,18,0)</f>
        <v>0</v>
      </c>
      <c r="T108" s="8">
        <f>VLOOKUP($B108,'[2]TK KHOILUONG'!$B:$AH,19,0)</f>
        <v>0</v>
      </c>
      <c r="U108" s="8">
        <f>VLOOKUP($B108,'[2]TK KHOILUONG'!$B:$AH,20,0)</f>
        <v>0</v>
      </c>
      <c r="V108" s="36">
        <f>VLOOKUP($B108,'[2]TK KHOILUONG'!$B:$AH,21,0)</f>
        <v>0</v>
      </c>
      <c r="W108" s="8">
        <f>VLOOKUP($B108,'[2]TK KHOILUONG'!$B:$AH,22,0)</f>
        <v>0</v>
      </c>
      <c r="X108" s="8">
        <f>VLOOKUP($B108,'[2]TK KHOILUONG'!$B:$AH,23,0)</f>
        <v>0</v>
      </c>
      <c r="Y108" s="36">
        <f>VLOOKUP($B108,'[2]TK KHOILUONG'!$B:$AH,24,0)</f>
        <v>0</v>
      </c>
      <c r="Z108" s="8">
        <f>VLOOKUP($B108,'[2]TK KHOILUONG'!$B:$AH,25,0)</f>
        <v>0</v>
      </c>
      <c r="AA108" s="8">
        <f>VLOOKUP($B108,'[2]TK KHOILUONG'!$B:$AH,26,0)</f>
        <v>0</v>
      </c>
      <c r="AB108" s="36">
        <f>VLOOKUP($B108,'[2]TK KHOILUONG'!$B:$AH,27,0)</f>
        <v>0</v>
      </c>
      <c r="AC108" s="8">
        <f>VLOOKUP($B108,'[2]TK KHOILUONG'!$B:$AH,28,0)</f>
        <v>0</v>
      </c>
      <c r="AD108" s="8">
        <f>VLOOKUP($B108,'[2]TK KHOILUONG'!$B:$AH,29,0)</f>
        <v>0</v>
      </c>
      <c r="AE108" s="36">
        <f>VLOOKUP($B108,'[2]TK KHOILUONG'!$B:$AH,30,0)</f>
        <v>0</v>
      </c>
      <c r="AF108" s="36">
        <f>VLOOKUP($B108,'[2]TK KHOILUONG'!$B:$AH,31,0)</f>
        <v>3.6</v>
      </c>
      <c r="AG108" s="36">
        <f>VLOOKUP($B108,'[2]TK KHOILUONG'!$B:$AH,32,0)</f>
        <v>13.2</v>
      </c>
      <c r="AH108" s="64">
        <f t="shared" si="1"/>
        <v>36.4</v>
      </c>
    </row>
    <row r="109" spans="1:34" hidden="1">
      <c r="A109" s="32">
        <f>IF(D109="","",SUBTOTAL(3,$D$4:$D109))</f>
        <v>29</v>
      </c>
      <c r="B109" s="26" t="s">
        <v>385</v>
      </c>
      <c r="C109" s="27" t="s">
        <v>126</v>
      </c>
      <c r="D109" s="19" t="s">
        <v>134</v>
      </c>
      <c r="E109" s="8">
        <f>VLOOKUP($B109,'[2]TK KHOILUONG'!$B:$AH,4,0)</f>
        <v>0</v>
      </c>
      <c r="F109" s="8">
        <f>VLOOKUP($B109,'[2]TK KHOILUONG'!$B:$AH,5,0)</f>
        <v>2</v>
      </c>
      <c r="G109" s="8">
        <f>VLOOKUP($B109,'[2]TK KHOILUONG'!$B:$AH,6,0)</f>
        <v>0</v>
      </c>
      <c r="H109" s="8">
        <f>VLOOKUP($B109,'[2]TK KHOILUONG'!$B:$AH,7,0)</f>
        <v>0</v>
      </c>
      <c r="I109" s="36">
        <f>VLOOKUP($B109,'[2]TK KHOILUONG'!$B:$AH,8,0)</f>
        <v>4</v>
      </c>
      <c r="J109" s="8">
        <f>VLOOKUP($B109,'[2]TK KHOILUONG'!$B:$AH,9,0)</f>
        <v>0</v>
      </c>
      <c r="K109" s="8">
        <f>VLOOKUP($B109,'[2]TK KHOILUONG'!$B:$AH,10,0)</f>
        <v>8.4</v>
      </c>
      <c r="L109" s="8">
        <f>VLOOKUP($B109,'[2]TK KHOILUONG'!$B:$AH,11,0)</f>
        <v>0</v>
      </c>
      <c r="M109" s="8">
        <f>VLOOKUP($B109,'[2]TK KHOILUONG'!$B:$AH,12,0)</f>
        <v>0</v>
      </c>
      <c r="N109" s="36">
        <f>VLOOKUP($B109,'[2]TK KHOILUONG'!$B:$AH,13,0)</f>
        <v>8.4</v>
      </c>
      <c r="O109" s="8">
        <f>VLOOKUP($B109,'[2]TK KHOILUONG'!$B:$AH,14,0)</f>
        <v>0</v>
      </c>
      <c r="P109" s="8">
        <f>VLOOKUP($B109,'[2]TK KHOILUONG'!$B:$AH,15,0)</f>
        <v>0</v>
      </c>
      <c r="Q109" s="8">
        <f>VLOOKUP($B109,'[2]TK KHOILUONG'!$B:$AH,16,0)</f>
        <v>0</v>
      </c>
      <c r="R109" s="36">
        <f>VLOOKUP($B109,'[2]TK KHOILUONG'!$B:$AH,17,0)</f>
        <v>0</v>
      </c>
      <c r="S109" s="8">
        <f>VLOOKUP($B109,'[2]TK KHOILUONG'!$B:$AH,18,0)</f>
        <v>0</v>
      </c>
      <c r="T109" s="8">
        <f>VLOOKUP($B109,'[2]TK KHOILUONG'!$B:$AH,19,0)</f>
        <v>0</v>
      </c>
      <c r="U109" s="8">
        <f>VLOOKUP($B109,'[2]TK KHOILUONG'!$B:$AH,20,0)</f>
        <v>0</v>
      </c>
      <c r="V109" s="36">
        <f>VLOOKUP($B109,'[2]TK KHOILUONG'!$B:$AH,21,0)</f>
        <v>0</v>
      </c>
      <c r="W109" s="8">
        <f>VLOOKUP($B109,'[2]TK KHOILUONG'!$B:$AH,22,0)</f>
        <v>0</v>
      </c>
      <c r="X109" s="8">
        <f>VLOOKUP($B109,'[2]TK KHOILUONG'!$B:$AH,23,0)</f>
        <v>0</v>
      </c>
      <c r="Y109" s="36">
        <f>VLOOKUP($B109,'[2]TK KHOILUONG'!$B:$AH,24,0)</f>
        <v>0</v>
      </c>
      <c r="Z109" s="8">
        <f>VLOOKUP($B109,'[2]TK KHOILUONG'!$B:$AH,25,0)</f>
        <v>0</v>
      </c>
      <c r="AA109" s="8">
        <f>VLOOKUP($B109,'[2]TK KHOILUONG'!$B:$AH,26,0)</f>
        <v>0</v>
      </c>
      <c r="AB109" s="36">
        <f>VLOOKUP($B109,'[2]TK KHOILUONG'!$B:$AH,27,0)</f>
        <v>0</v>
      </c>
      <c r="AC109" s="8">
        <f>VLOOKUP($B109,'[2]TK KHOILUONG'!$B:$AH,28,0)</f>
        <v>0</v>
      </c>
      <c r="AD109" s="8">
        <f>VLOOKUP($B109,'[2]TK KHOILUONG'!$B:$AH,29,0)</f>
        <v>0</v>
      </c>
      <c r="AE109" s="36">
        <f>VLOOKUP($B109,'[2]TK KHOILUONG'!$B:$AH,30,0)</f>
        <v>0</v>
      </c>
      <c r="AF109" s="36">
        <f>VLOOKUP($B109,'[2]TK KHOILUONG'!$B:$AH,31,0)</f>
        <v>0</v>
      </c>
      <c r="AG109" s="36">
        <f>VLOOKUP($B109,'[2]TK KHOILUONG'!$B:$AH,32,0)</f>
        <v>0</v>
      </c>
      <c r="AH109" s="64">
        <f t="shared" si="1"/>
        <v>12.4</v>
      </c>
    </row>
    <row r="110" spans="1:34" hidden="1">
      <c r="A110" s="32">
        <f>IF(D110="","",SUBTOTAL(3,$D$4:$D110))</f>
        <v>29</v>
      </c>
      <c r="B110" s="26" t="s">
        <v>386</v>
      </c>
      <c r="C110" s="27" t="s">
        <v>126</v>
      </c>
      <c r="D110" s="19" t="s">
        <v>127</v>
      </c>
      <c r="E110" s="8">
        <f>VLOOKUP($B110,'[2]TK KHOILUONG'!$B:$AH,4,0)</f>
        <v>0</v>
      </c>
      <c r="F110" s="8">
        <f>VLOOKUP($B110,'[2]TK KHOILUONG'!$B:$AH,5,0)</f>
        <v>0</v>
      </c>
      <c r="G110" s="8">
        <f>VLOOKUP($B110,'[2]TK KHOILUONG'!$B:$AH,6,0)</f>
        <v>0</v>
      </c>
      <c r="H110" s="8">
        <f>VLOOKUP($B110,'[2]TK KHOILUONG'!$B:$AH,7,0)</f>
        <v>0</v>
      </c>
      <c r="I110" s="36">
        <f>VLOOKUP($B110,'[2]TK KHOILUONG'!$B:$AH,8,0)</f>
        <v>0</v>
      </c>
      <c r="J110" s="8">
        <f>VLOOKUP($B110,'[2]TK KHOILUONG'!$B:$AH,9,0)</f>
        <v>2.4</v>
      </c>
      <c r="K110" s="8">
        <f>VLOOKUP($B110,'[2]TK KHOILUONG'!$B:$AH,10,0)</f>
        <v>0</v>
      </c>
      <c r="L110" s="8">
        <f>VLOOKUP($B110,'[2]TK KHOILUONG'!$B:$AH,11,0)</f>
        <v>0</v>
      </c>
      <c r="M110" s="8">
        <f>VLOOKUP($B110,'[2]TK KHOILUONG'!$B:$AH,12,0)</f>
        <v>0</v>
      </c>
      <c r="N110" s="36">
        <f>VLOOKUP($B110,'[2]TK KHOILUONG'!$B:$AH,13,0)</f>
        <v>2.4</v>
      </c>
      <c r="O110" s="8">
        <f>VLOOKUP($B110,'[2]TK KHOILUONG'!$B:$AH,14,0)</f>
        <v>0</v>
      </c>
      <c r="P110" s="8">
        <f>VLOOKUP($B110,'[2]TK KHOILUONG'!$B:$AH,15,0)</f>
        <v>0</v>
      </c>
      <c r="Q110" s="8">
        <f>VLOOKUP($B110,'[2]TK KHOILUONG'!$B:$AH,16,0)</f>
        <v>0</v>
      </c>
      <c r="R110" s="36">
        <f>VLOOKUP($B110,'[2]TK KHOILUONG'!$B:$AH,17,0)</f>
        <v>0</v>
      </c>
      <c r="S110" s="8">
        <f>VLOOKUP($B110,'[2]TK KHOILUONG'!$B:$AH,18,0)</f>
        <v>0</v>
      </c>
      <c r="T110" s="8">
        <f>VLOOKUP($B110,'[2]TK KHOILUONG'!$B:$AH,19,0)</f>
        <v>0</v>
      </c>
      <c r="U110" s="8">
        <f>VLOOKUP($B110,'[2]TK KHOILUONG'!$B:$AH,20,0)</f>
        <v>0</v>
      </c>
      <c r="V110" s="36">
        <f>VLOOKUP($B110,'[2]TK KHOILUONG'!$B:$AH,21,0)</f>
        <v>0</v>
      </c>
      <c r="W110" s="8">
        <f>VLOOKUP($B110,'[2]TK KHOILUONG'!$B:$AH,22,0)</f>
        <v>0</v>
      </c>
      <c r="X110" s="8">
        <f>VLOOKUP($B110,'[2]TK KHOILUONG'!$B:$AH,23,0)</f>
        <v>0</v>
      </c>
      <c r="Y110" s="36">
        <f>VLOOKUP($B110,'[2]TK KHOILUONG'!$B:$AH,24,0)</f>
        <v>0</v>
      </c>
      <c r="Z110" s="8">
        <f>VLOOKUP($B110,'[2]TK KHOILUONG'!$B:$AH,25,0)</f>
        <v>0</v>
      </c>
      <c r="AA110" s="8">
        <f>VLOOKUP($B110,'[2]TK KHOILUONG'!$B:$AH,26,0)</f>
        <v>0</v>
      </c>
      <c r="AB110" s="36">
        <f>VLOOKUP($B110,'[2]TK KHOILUONG'!$B:$AH,27,0)</f>
        <v>0</v>
      </c>
      <c r="AC110" s="8">
        <f>VLOOKUP($B110,'[2]TK KHOILUONG'!$B:$AH,28,0)</f>
        <v>0</v>
      </c>
      <c r="AD110" s="8">
        <f>VLOOKUP($B110,'[2]TK KHOILUONG'!$B:$AH,29,0)</f>
        <v>0</v>
      </c>
      <c r="AE110" s="36">
        <f>VLOOKUP($B110,'[2]TK KHOILUONG'!$B:$AH,30,0)</f>
        <v>0</v>
      </c>
      <c r="AF110" s="36">
        <f>VLOOKUP($B110,'[2]TK KHOILUONG'!$B:$AH,31,0)</f>
        <v>0</v>
      </c>
      <c r="AG110" s="36">
        <f>VLOOKUP($B110,'[2]TK KHOILUONG'!$B:$AH,32,0)</f>
        <v>0</v>
      </c>
      <c r="AH110" s="64">
        <f t="shared" si="1"/>
        <v>2.4</v>
      </c>
    </row>
    <row r="111" spans="1:34" hidden="1">
      <c r="A111" s="32">
        <f>IF(D111="","",SUBTOTAL(3,$D$4:$D111))</f>
        <v>29</v>
      </c>
      <c r="B111" s="26" t="s">
        <v>413</v>
      </c>
      <c r="C111" s="27" t="s">
        <v>136</v>
      </c>
      <c r="D111" s="19" t="s">
        <v>166</v>
      </c>
      <c r="E111" s="8">
        <f>VLOOKUP($B111,'[2]TK KHOILUONG'!$B:$AH,4,0)</f>
        <v>0</v>
      </c>
      <c r="F111" s="8">
        <f>VLOOKUP($B111,'[2]TK KHOILUONG'!$B:$AH,5,0)</f>
        <v>0</v>
      </c>
      <c r="G111" s="8">
        <f>VLOOKUP($B111,'[2]TK KHOILUONG'!$B:$AH,6,0)</f>
        <v>0</v>
      </c>
      <c r="H111" s="8">
        <f>VLOOKUP($B111,'[2]TK KHOILUONG'!$B:$AH,7,0)</f>
        <v>0</v>
      </c>
      <c r="I111" s="36">
        <f>VLOOKUP($B111,'[2]TK KHOILUONG'!$B:$AH,8,0)</f>
        <v>0</v>
      </c>
      <c r="J111" s="8">
        <f>VLOOKUP($B111,'[2]TK KHOILUONG'!$B:$AH,9,0)</f>
        <v>0</v>
      </c>
      <c r="K111" s="8">
        <f>VLOOKUP($B111,'[2]TK KHOILUONG'!$B:$AH,10,0)</f>
        <v>0</v>
      </c>
      <c r="L111" s="8">
        <f>VLOOKUP($B111,'[2]TK KHOILUONG'!$B:$AH,11,0)</f>
        <v>0</v>
      </c>
      <c r="M111" s="8">
        <f>VLOOKUP($B111,'[2]TK KHOILUONG'!$B:$AH,12,0)</f>
        <v>0</v>
      </c>
      <c r="N111" s="36">
        <f>VLOOKUP($B111,'[2]TK KHOILUONG'!$B:$AH,13,0)</f>
        <v>0</v>
      </c>
      <c r="O111" s="8">
        <f>VLOOKUP($B111,'[2]TK KHOILUONG'!$B:$AH,14,0)</f>
        <v>0</v>
      </c>
      <c r="P111" s="8">
        <f>VLOOKUP($B111,'[2]TK KHOILUONG'!$B:$AH,15,0)</f>
        <v>0</v>
      </c>
      <c r="Q111" s="8">
        <f>VLOOKUP($B111,'[2]TK KHOILUONG'!$B:$AH,16,0)</f>
        <v>0</v>
      </c>
      <c r="R111" s="36">
        <f>VLOOKUP($B111,'[2]TK KHOILUONG'!$B:$AH,17,0)</f>
        <v>0</v>
      </c>
      <c r="S111" s="8">
        <f>VLOOKUP($B111,'[2]TK KHOILUONG'!$B:$AH,18,0)</f>
        <v>0</v>
      </c>
      <c r="T111" s="8">
        <f>VLOOKUP($B111,'[2]TK KHOILUONG'!$B:$AH,19,0)</f>
        <v>0</v>
      </c>
      <c r="U111" s="8">
        <f>VLOOKUP($B111,'[2]TK KHOILUONG'!$B:$AH,20,0)</f>
        <v>0</v>
      </c>
      <c r="V111" s="36">
        <f>VLOOKUP($B111,'[2]TK KHOILUONG'!$B:$AH,21,0)</f>
        <v>0</v>
      </c>
      <c r="W111" s="8">
        <f>VLOOKUP($B111,'[2]TK KHOILUONG'!$B:$AH,22,0)</f>
        <v>0</v>
      </c>
      <c r="X111" s="8">
        <f>VLOOKUP($B111,'[2]TK KHOILUONG'!$B:$AH,23,0)</f>
        <v>0</v>
      </c>
      <c r="Y111" s="36">
        <f>VLOOKUP($B111,'[2]TK KHOILUONG'!$B:$AH,24,0)</f>
        <v>0</v>
      </c>
      <c r="Z111" s="8">
        <f>VLOOKUP($B111,'[2]TK KHOILUONG'!$B:$AH,25,0)</f>
        <v>0</v>
      </c>
      <c r="AA111" s="8">
        <f>VLOOKUP($B111,'[2]TK KHOILUONG'!$B:$AH,26,0)</f>
        <v>0</v>
      </c>
      <c r="AB111" s="36">
        <f>VLOOKUP($B111,'[2]TK KHOILUONG'!$B:$AH,27,0)</f>
        <v>0</v>
      </c>
      <c r="AC111" s="8">
        <f>VLOOKUP($B111,'[2]TK KHOILUONG'!$B:$AH,28,0)</f>
        <v>0</v>
      </c>
      <c r="AD111" s="8">
        <f>VLOOKUP($B111,'[2]TK KHOILUONG'!$B:$AH,29,0)</f>
        <v>0</v>
      </c>
      <c r="AE111" s="36">
        <f>VLOOKUP($B111,'[2]TK KHOILUONG'!$B:$AH,30,0)</f>
        <v>0</v>
      </c>
      <c r="AF111" s="36">
        <f>VLOOKUP($B111,'[2]TK KHOILUONG'!$B:$AH,31,0)</f>
        <v>0</v>
      </c>
      <c r="AG111" s="36">
        <f>VLOOKUP($B111,'[2]TK KHOILUONG'!$B:$AH,32,0)</f>
        <v>0</v>
      </c>
      <c r="AH111" s="64">
        <f t="shared" si="1"/>
        <v>0</v>
      </c>
    </row>
    <row r="112" spans="1:34" hidden="1">
      <c r="A112" s="32">
        <f>IF(D112="","",SUBTOTAL(3,$D$4:$D112))</f>
        <v>29</v>
      </c>
      <c r="B112" s="26" t="s">
        <v>390</v>
      </c>
      <c r="C112" s="27" t="s">
        <v>136</v>
      </c>
      <c r="D112" s="19" t="s">
        <v>148</v>
      </c>
      <c r="E112" s="8">
        <f>VLOOKUP($B112,'[2]TK KHOILUONG'!$B:$AH,4,0)</f>
        <v>6</v>
      </c>
      <c r="F112" s="8">
        <f>VLOOKUP($B112,'[2]TK KHOILUONG'!$B:$AH,5,0)</f>
        <v>0</v>
      </c>
      <c r="G112" s="8">
        <f>VLOOKUP($B112,'[2]TK KHOILUONG'!$B:$AH,6,0)</f>
        <v>0</v>
      </c>
      <c r="H112" s="8">
        <f>VLOOKUP($B112,'[2]TK KHOILUONG'!$B:$AH,7,0)</f>
        <v>0</v>
      </c>
      <c r="I112" s="36">
        <f>VLOOKUP($B112,'[2]TK KHOILUONG'!$B:$AH,8,0)</f>
        <v>6</v>
      </c>
      <c r="J112" s="8">
        <f>VLOOKUP($B112,'[2]TK KHOILUONG'!$B:$AH,9,0)</f>
        <v>7.2</v>
      </c>
      <c r="K112" s="8">
        <f>VLOOKUP($B112,'[2]TK KHOILUONG'!$B:$AH,10,0)</f>
        <v>5.1999999999999993</v>
      </c>
      <c r="L112" s="8">
        <f>VLOOKUP($B112,'[2]TK KHOILUONG'!$B:$AH,11,0)</f>
        <v>0</v>
      </c>
      <c r="M112" s="8">
        <f>VLOOKUP($B112,'[2]TK KHOILUONG'!$B:$AH,12,0)</f>
        <v>0</v>
      </c>
      <c r="N112" s="36">
        <f>VLOOKUP($B112,'[2]TK KHOILUONG'!$B:$AH,13,0)</f>
        <v>12.399999999999999</v>
      </c>
      <c r="O112" s="8">
        <f>VLOOKUP($B112,'[2]TK KHOILUONG'!$B:$AH,14,0)</f>
        <v>181</v>
      </c>
      <c r="P112" s="8">
        <f>VLOOKUP($B112,'[2]TK KHOILUONG'!$B:$AH,15,0)</f>
        <v>85</v>
      </c>
      <c r="Q112" s="8">
        <f>VLOOKUP($B112,'[2]TK KHOILUONG'!$B:$AH,16,0)</f>
        <v>127</v>
      </c>
      <c r="R112" s="36">
        <f>VLOOKUP($B112,'[2]TK KHOILUONG'!$B:$AH,17,0)</f>
        <v>6.95</v>
      </c>
      <c r="S112" s="8">
        <f>VLOOKUP($B112,'[2]TK KHOILUONG'!$B:$AH,18,0)</f>
        <v>0</v>
      </c>
      <c r="T112" s="8">
        <f>VLOOKUP($B112,'[2]TK KHOILUONG'!$B:$AH,19,0)</f>
        <v>0</v>
      </c>
      <c r="U112" s="8">
        <f>VLOOKUP($B112,'[2]TK KHOILUONG'!$B:$AH,20,0)</f>
        <v>0</v>
      </c>
      <c r="V112" s="36">
        <f>VLOOKUP($B112,'[2]TK KHOILUONG'!$B:$AH,21,0)</f>
        <v>0</v>
      </c>
      <c r="W112" s="8">
        <f>VLOOKUP($B112,'[2]TK KHOILUONG'!$B:$AH,22,0)</f>
        <v>0</v>
      </c>
      <c r="X112" s="8">
        <f>VLOOKUP($B112,'[2]TK KHOILUONG'!$B:$AH,23,0)</f>
        <v>0</v>
      </c>
      <c r="Y112" s="36">
        <f>VLOOKUP($B112,'[2]TK KHOILUONG'!$B:$AH,24,0)</f>
        <v>0</v>
      </c>
      <c r="Z112" s="8">
        <f>VLOOKUP($B112,'[2]TK KHOILUONG'!$B:$AH,25,0)</f>
        <v>0</v>
      </c>
      <c r="AA112" s="8">
        <f>VLOOKUP($B112,'[2]TK KHOILUONG'!$B:$AH,26,0)</f>
        <v>0</v>
      </c>
      <c r="AB112" s="36">
        <f>VLOOKUP($B112,'[2]TK KHOILUONG'!$B:$AH,27,0)</f>
        <v>0</v>
      </c>
      <c r="AC112" s="8">
        <f>VLOOKUP($B112,'[2]TK KHOILUONG'!$B:$AH,28,0)</f>
        <v>0</v>
      </c>
      <c r="AD112" s="8">
        <f>VLOOKUP($B112,'[2]TK KHOILUONG'!$B:$AH,29,0)</f>
        <v>0</v>
      </c>
      <c r="AE112" s="36">
        <f>VLOOKUP($B112,'[2]TK KHOILUONG'!$B:$AH,30,0)</f>
        <v>0</v>
      </c>
      <c r="AF112" s="36">
        <f>VLOOKUP($B112,'[2]TK KHOILUONG'!$B:$AH,31,0)</f>
        <v>0</v>
      </c>
      <c r="AG112" s="36">
        <f>VLOOKUP($B112,'[2]TK KHOILUONG'!$B:$AH,32,0)</f>
        <v>0</v>
      </c>
      <c r="AH112" s="64">
        <f t="shared" si="1"/>
        <v>25.35</v>
      </c>
    </row>
    <row r="113" spans="1:34" hidden="1">
      <c r="A113" s="32">
        <f>IF(D113="","",SUBTOTAL(3,$D$4:$D113))</f>
        <v>29</v>
      </c>
      <c r="B113" s="26" t="s">
        <v>391</v>
      </c>
      <c r="C113" s="27" t="s">
        <v>136</v>
      </c>
      <c r="D113" s="19" t="s">
        <v>149</v>
      </c>
      <c r="E113" s="8">
        <f>VLOOKUP($B113,'[2]TK KHOILUONG'!$B:$AH,4,0)</f>
        <v>4</v>
      </c>
      <c r="F113" s="8">
        <f>VLOOKUP($B113,'[2]TK KHOILUONG'!$B:$AH,5,0)</f>
        <v>0</v>
      </c>
      <c r="G113" s="8">
        <f>VLOOKUP($B113,'[2]TK KHOILUONG'!$B:$AH,6,0)</f>
        <v>0</v>
      </c>
      <c r="H113" s="8">
        <f>VLOOKUP($B113,'[2]TK KHOILUONG'!$B:$AH,7,0)</f>
        <v>0</v>
      </c>
      <c r="I113" s="36">
        <f>VLOOKUP($B113,'[2]TK KHOILUONG'!$B:$AH,8,0)</f>
        <v>4</v>
      </c>
      <c r="J113" s="8">
        <f>VLOOKUP($B113,'[2]TK KHOILUONG'!$B:$AH,9,0)</f>
        <v>4</v>
      </c>
      <c r="K113" s="8">
        <f>VLOOKUP($B113,'[2]TK KHOILUONG'!$B:$AH,10,0)</f>
        <v>11.2</v>
      </c>
      <c r="L113" s="8">
        <f>VLOOKUP($B113,'[2]TK KHOILUONG'!$B:$AH,11,0)</f>
        <v>0</v>
      </c>
      <c r="M113" s="8">
        <f>VLOOKUP($B113,'[2]TK KHOILUONG'!$B:$AH,12,0)</f>
        <v>0</v>
      </c>
      <c r="N113" s="36">
        <f>VLOOKUP($B113,'[2]TK KHOILUONG'!$B:$AH,13,0)</f>
        <v>15.2</v>
      </c>
      <c r="O113" s="8">
        <f>VLOOKUP($B113,'[2]TK KHOILUONG'!$B:$AH,14,0)</f>
        <v>99</v>
      </c>
      <c r="P113" s="8">
        <f>VLOOKUP($B113,'[2]TK KHOILUONG'!$B:$AH,15,0)</f>
        <v>135</v>
      </c>
      <c r="Q113" s="8">
        <f>VLOOKUP($B113,'[2]TK KHOILUONG'!$B:$AH,16,0)</f>
        <v>145</v>
      </c>
      <c r="R113" s="36">
        <f>VLOOKUP($B113,'[2]TK KHOILUONG'!$B:$AH,17,0)</f>
        <v>4.45</v>
      </c>
      <c r="S113" s="8">
        <f>VLOOKUP($B113,'[2]TK KHOILUONG'!$B:$AH,18,0)</f>
        <v>0</v>
      </c>
      <c r="T113" s="8">
        <f>VLOOKUP($B113,'[2]TK KHOILUONG'!$B:$AH,19,0)</f>
        <v>0</v>
      </c>
      <c r="U113" s="8">
        <f>VLOOKUP($B113,'[2]TK KHOILUONG'!$B:$AH,20,0)</f>
        <v>0</v>
      </c>
      <c r="V113" s="36">
        <f>VLOOKUP($B113,'[2]TK KHOILUONG'!$B:$AH,21,0)</f>
        <v>0</v>
      </c>
      <c r="W113" s="8">
        <f>VLOOKUP($B113,'[2]TK KHOILUONG'!$B:$AH,22,0)</f>
        <v>0</v>
      </c>
      <c r="X113" s="8">
        <f>VLOOKUP($B113,'[2]TK KHOILUONG'!$B:$AH,23,0)</f>
        <v>0</v>
      </c>
      <c r="Y113" s="36">
        <f>VLOOKUP($B113,'[2]TK KHOILUONG'!$B:$AH,24,0)</f>
        <v>0</v>
      </c>
      <c r="Z113" s="8">
        <f>VLOOKUP($B113,'[2]TK KHOILUONG'!$B:$AH,25,0)</f>
        <v>0</v>
      </c>
      <c r="AA113" s="8">
        <f>VLOOKUP($B113,'[2]TK KHOILUONG'!$B:$AH,26,0)</f>
        <v>0</v>
      </c>
      <c r="AB113" s="36">
        <f>VLOOKUP($B113,'[2]TK KHOILUONG'!$B:$AH,27,0)</f>
        <v>0</v>
      </c>
      <c r="AC113" s="8">
        <f>VLOOKUP($B113,'[2]TK KHOILUONG'!$B:$AH,28,0)</f>
        <v>0</v>
      </c>
      <c r="AD113" s="8">
        <f>VLOOKUP($B113,'[2]TK KHOILUONG'!$B:$AH,29,0)</f>
        <v>0</v>
      </c>
      <c r="AE113" s="36">
        <f>VLOOKUP($B113,'[2]TK KHOILUONG'!$B:$AH,30,0)</f>
        <v>0</v>
      </c>
      <c r="AF113" s="36">
        <f>VLOOKUP($B113,'[2]TK KHOILUONG'!$B:$AH,31,0)</f>
        <v>1.2</v>
      </c>
      <c r="AG113" s="36">
        <f>VLOOKUP($B113,'[2]TK KHOILUONG'!$B:$AH,32,0)</f>
        <v>0</v>
      </c>
      <c r="AH113" s="64">
        <f t="shared" si="1"/>
        <v>24.85</v>
      </c>
    </row>
    <row r="114" spans="1:34" hidden="1">
      <c r="A114" s="32">
        <f>IF(D114="","",SUBTOTAL(3,$D$4:$D114))</f>
        <v>29</v>
      </c>
      <c r="B114" s="26" t="s">
        <v>392</v>
      </c>
      <c r="C114" s="27" t="s">
        <v>136</v>
      </c>
      <c r="D114" s="19" t="s">
        <v>160</v>
      </c>
      <c r="E114" s="8">
        <f>VLOOKUP($B114,'[2]TK KHOILUONG'!$B:$AH,4,0)</f>
        <v>0</v>
      </c>
      <c r="F114" s="8">
        <f>VLOOKUP($B114,'[2]TK KHOILUONG'!$B:$AH,5,0)</f>
        <v>0</v>
      </c>
      <c r="G114" s="8">
        <f>VLOOKUP($B114,'[2]TK KHOILUONG'!$B:$AH,6,0)</f>
        <v>0</v>
      </c>
      <c r="H114" s="8">
        <f>VLOOKUP($B114,'[2]TK KHOILUONG'!$B:$AH,7,0)</f>
        <v>0</v>
      </c>
      <c r="I114" s="36">
        <f>VLOOKUP($B114,'[2]TK KHOILUONG'!$B:$AH,8,0)</f>
        <v>0</v>
      </c>
      <c r="J114" s="8">
        <f>VLOOKUP($B114,'[2]TK KHOILUONG'!$B:$AH,9,0)</f>
        <v>0</v>
      </c>
      <c r="K114" s="8">
        <f>VLOOKUP($B114,'[2]TK KHOILUONG'!$B:$AH,10,0)</f>
        <v>0</v>
      </c>
      <c r="L114" s="8">
        <f>VLOOKUP($B114,'[2]TK KHOILUONG'!$B:$AH,11,0)</f>
        <v>0</v>
      </c>
      <c r="M114" s="8">
        <f>VLOOKUP($B114,'[2]TK KHOILUONG'!$B:$AH,12,0)</f>
        <v>0</v>
      </c>
      <c r="N114" s="36">
        <f>VLOOKUP($B114,'[2]TK KHOILUONG'!$B:$AH,13,0)</f>
        <v>0</v>
      </c>
      <c r="O114" s="8">
        <f>VLOOKUP($B114,'[2]TK KHOILUONG'!$B:$AH,14,0)</f>
        <v>0</v>
      </c>
      <c r="P114" s="8">
        <f>VLOOKUP($B114,'[2]TK KHOILUONG'!$B:$AH,15,0)</f>
        <v>0</v>
      </c>
      <c r="Q114" s="8">
        <f>VLOOKUP($B114,'[2]TK KHOILUONG'!$B:$AH,16,0)</f>
        <v>0</v>
      </c>
      <c r="R114" s="36">
        <f>VLOOKUP($B114,'[2]TK KHOILUONG'!$B:$AH,17,0)</f>
        <v>0</v>
      </c>
      <c r="S114" s="8">
        <f>VLOOKUP($B114,'[2]TK KHOILUONG'!$B:$AH,18,0)</f>
        <v>0</v>
      </c>
      <c r="T114" s="8">
        <f>VLOOKUP($B114,'[2]TK KHOILUONG'!$B:$AH,19,0)</f>
        <v>0</v>
      </c>
      <c r="U114" s="8">
        <f>VLOOKUP($B114,'[2]TK KHOILUONG'!$B:$AH,20,0)</f>
        <v>0</v>
      </c>
      <c r="V114" s="36">
        <f>VLOOKUP($B114,'[2]TK KHOILUONG'!$B:$AH,21,0)</f>
        <v>0</v>
      </c>
      <c r="W114" s="8">
        <f>VLOOKUP($B114,'[2]TK KHOILUONG'!$B:$AH,22,0)</f>
        <v>0</v>
      </c>
      <c r="X114" s="8">
        <f>VLOOKUP($B114,'[2]TK KHOILUONG'!$B:$AH,23,0)</f>
        <v>0</v>
      </c>
      <c r="Y114" s="36">
        <f>VLOOKUP($B114,'[2]TK KHOILUONG'!$B:$AH,24,0)</f>
        <v>0</v>
      </c>
      <c r="Z114" s="8">
        <f>VLOOKUP($B114,'[2]TK KHOILUONG'!$B:$AH,25,0)</f>
        <v>0</v>
      </c>
      <c r="AA114" s="8">
        <f>VLOOKUP($B114,'[2]TK KHOILUONG'!$B:$AH,26,0)</f>
        <v>0</v>
      </c>
      <c r="AB114" s="36">
        <f>VLOOKUP($B114,'[2]TK KHOILUONG'!$B:$AH,27,0)</f>
        <v>0</v>
      </c>
      <c r="AC114" s="8">
        <f>VLOOKUP($B114,'[2]TK KHOILUONG'!$B:$AH,28,0)</f>
        <v>0</v>
      </c>
      <c r="AD114" s="8">
        <f>VLOOKUP($B114,'[2]TK KHOILUONG'!$B:$AH,29,0)</f>
        <v>0</v>
      </c>
      <c r="AE114" s="36">
        <f>VLOOKUP($B114,'[2]TK KHOILUONG'!$B:$AH,30,0)</f>
        <v>0</v>
      </c>
      <c r="AF114" s="36">
        <f>VLOOKUP($B114,'[2]TK KHOILUONG'!$B:$AH,31,0)</f>
        <v>0</v>
      </c>
      <c r="AG114" s="36">
        <f>VLOOKUP($B114,'[2]TK KHOILUONG'!$B:$AH,32,0)</f>
        <v>0</v>
      </c>
      <c r="AH114" s="64">
        <f t="shared" si="1"/>
        <v>0</v>
      </c>
    </row>
    <row r="115" spans="1:34" hidden="1">
      <c r="A115" s="32">
        <f>IF(D115="","",SUBTOTAL(3,$D$4:$D115))</f>
        <v>29</v>
      </c>
      <c r="B115" s="26" t="s">
        <v>393</v>
      </c>
      <c r="C115" s="27" t="s">
        <v>136</v>
      </c>
      <c r="D115" s="19" t="s">
        <v>138</v>
      </c>
      <c r="E115" s="8">
        <f>VLOOKUP($B115,'[2]TK KHOILUONG'!$B:$AH,4,0)</f>
        <v>4</v>
      </c>
      <c r="F115" s="8">
        <f>VLOOKUP($B115,'[2]TK KHOILUONG'!$B:$AH,5,0)</f>
        <v>0</v>
      </c>
      <c r="G115" s="8">
        <f>VLOOKUP($B115,'[2]TK KHOILUONG'!$B:$AH,6,0)</f>
        <v>0</v>
      </c>
      <c r="H115" s="8">
        <f>VLOOKUP($B115,'[2]TK KHOILUONG'!$B:$AH,7,0)</f>
        <v>0</v>
      </c>
      <c r="I115" s="36">
        <f>VLOOKUP($B115,'[2]TK KHOILUONG'!$B:$AH,8,0)</f>
        <v>4</v>
      </c>
      <c r="J115" s="8">
        <f>VLOOKUP($B115,'[2]TK KHOILUONG'!$B:$AH,9,0)</f>
        <v>2.8</v>
      </c>
      <c r="K115" s="8">
        <f>VLOOKUP($B115,'[2]TK KHOILUONG'!$B:$AH,10,0)</f>
        <v>4</v>
      </c>
      <c r="L115" s="8">
        <f>VLOOKUP($B115,'[2]TK KHOILUONG'!$B:$AH,11,0)</f>
        <v>0</v>
      </c>
      <c r="M115" s="8">
        <f>VLOOKUP($B115,'[2]TK KHOILUONG'!$B:$AH,12,0)</f>
        <v>0</v>
      </c>
      <c r="N115" s="36">
        <f>VLOOKUP($B115,'[2]TK KHOILUONG'!$B:$AH,13,0)</f>
        <v>6.8</v>
      </c>
      <c r="O115" s="8">
        <f>VLOOKUP($B115,'[2]TK KHOILUONG'!$B:$AH,14,0)</f>
        <v>96</v>
      </c>
      <c r="P115" s="8">
        <f>VLOOKUP($B115,'[2]TK KHOILUONG'!$B:$AH,15,0)</f>
        <v>0</v>
      </c>
      <c r="Q115" s="8">
        <f>VLOOKUP($B115,'[2]TK KHOILUONG'!$B:$AH,16,0)</f>
        <v>92</v>
      </c>
      <c r="R115" s="36">
        <f>VLOOKUP($B115,'[2]TK KHOILUONG'!$B:$AH,17,0)</f>
        <v>0.2</v>
      </c>
      <c r="S115" s="8">
        <f>VLOOKUP($B115,'[2]TK KHOILUONG'!$B:$AH,18,0)</f>
        <v>0</v>
      </c>
      <c r="T115" s="8">
        <f>VLOOKUP($B115,'[2]TK KHOILUONG'!$B:$AH,19,0)</f>
        <v>0</v>
      </c>
      <c r="U115" s="8">
        <f>VLOOKUP($B115,'[2]TK KHOILUONG'!$B:$AH,20,0)</f>
        <v>0</v>
      </c>
      <c r="V115" s="36">
        <f>VLOOKUP($B115,'[2]TK KHOILUONG'!$B:$AH,21,0)</f>
        <v>0</v>
      </c>
      <c r="W115" s="8">
        <f>VLOOKUP($B115,'[2]TK KHOILUONG'!$B:$AH,22,0)</f>
        <v>0</v>
      </c>
      <c r="X115" s="8">
        <f>VLOOKUP($B115,'[2]TK KHOILUONG'!$B:$AH,23,0)</f>
        <v>0</v>
      </c>
      <c r="Y115" s="36">
        <f>VLOOKUP($B115,'[2]TK KHOILUONG'!$B:$AH,24,0)</f>
        <v>0</v>
      </c>
      <c r="Z115" s="8">
        <f>VLOOKUP($B115,'[2]TK KHOILUONG'!$B:$AH,25,0)</f>
        <v>0</v>
      </c>
      <c r="AA115" s="8">
        <f>VLOOKUP($B115,'[2]TK KHOILUONG'!$B:$AH,26,0)</f>
        <v>0</v>
      </c>
      <c r="AB115" s="36">
        <f>VLOOKUP($B115,'[2]TK KHOILUONG'!$B:$AH,27,0)</f>
        <v>0</v>
      </c>
      <c r="AC115" s="8">
        <f>VLOOKUP($B115,'[2]TK KHOILUONG'!$B:$AH,28,0)</f>
        <v>0</v>
      </c>
      <c r="AD115" s="8">
        <f>VLOOKUP($B115,'[2]TK KHOILUONG'!$B:$AH,29,0)</f>
        <v>0</v>
      </c>
      <c r="AE115" s="36">
        <f>VLOOKUP($B115,'[2]TK KHOILUONG'!$B:$AH,30,0)</f>
        <v>0</v>
      </c>
      <c r="AF115" s="36">
        <f>VLOOKUP($B115,'[2]TK KHOILUONG'!$B:$AH,31,0)</f>
        <v>0</v>
      </c>
      <c r="AG115" s="36">
        <f>VLOOKUP($B115,'[2]TK KHOILUONG'!$B:$AH,32,0)</f>
        <v>0</v>
      </c>
      <c r="AH115" s="64">
        <f t="shared" si="1"/>
        <v>11</v>
      </c>
    </row>
    <row r="116" spans="1:34" hidden="1">
      <c r="A116" s="32">
        <f>IF(D116="","",SUBTOTAL(3,$D$4:$D116))</f>
        <v>29</v>
      </c>
      <c r="B116" s="26" t="s">
        <v>394</v>
      </c>
      <c r="C116" s="27" t="s">
        <v>136</v>
      </c>
      <c r="D116" s="19" t="s">
        <v>150</v>
      </c>
      <c r="E116" s="8">
        <f>VLOOKUP($B116,'[2]TK KHOILUONG'!$B:$AH,4,0)</f>
        <v>4</v>
      </c>
      <c r="F116" s="8">
        <f>VLOOKUP($B116,'[2]TK KHOILUONG'!$B:$AH,5,0)</f>
        <v>0</v>
      </c>
      <c r="G116" s="8">
        <f>VLOOKUP($B116,'[2]TK KHOILUONG'!$B:$AH,6,0)</f>
        <v>0</v>
      </c>
      <c r="H116" s="8">
        <f>VLOOKUP($B116,'[2]TK KHOILUONG'!$B:$AH,7,0)</f>
        <v>0</v>
      </c>
      <c r="I116" s="36">
        <f>VLOOKUP($B116,'[2]TK KHOILUONG'!$B:$AH,8,0)</f>
        <v>4</v>
      </c>
      <c r="J116" s="8">
        <f>VLOOKUP($B116,'[2]TK KHOILUONG'!$B:$AH,9,0)</f>
        <v>13.599999999999998</v>
      </c>
      <c r="K116" s="8">
        <f>VLOOKUP($B116,'[2]TK KHOILUONG'!$B:$AH,10,0)</f>
        <v>6</v>
      </c>
      <c r="L116" s="8">
        <f>VLOOKUP($B116,'[2]TK KHOILUONG'!$B:$AH,11,0)</f>
        <v>0</v>
      </c>
      <c r="M116" s="8">
        <f>VLOOKUP($B116,'[2]TK KHOILUONG'!$B:$AH,12,0)</f>
        <v>0</v>
      </c>
      <c r="N116" s="36">
        <f>VLOOKUP($B116,'[2]TK KHOILUONG'!$B:$AH,13,0)</f>
        <v>19.599999999999998</v>
      </c>
      <c r="O116" s="8">
        <f>VLOOKUP($B116,'[2]TK KHOILUONG'!$B:$AH,14,0)</f>
        <v>103</v>
      </c>
      <c r="P116" s="8">
        <f>VLOOKUP($B116,'[2]TK KHOILUONG'!$B:$AH,15,0)</f>
        <v>180</v>
      </c>
      <c r="Q116" s="8">
        <f>VLOOKUP($B116,'[2]TK KHOILUONG'!$B:$AH,16,0)</f>
        <v>130</v>
      </c>
      <c r="R116" s="36">
        <f>VLOOKUP($B116,'[2]TK KHOILUONG'!$B:$AH,17,0)</f>
        <v>7.65</v>
      </c>
      <c r="S116" s="8">
        <f>VLOOKUP($B116,'[2]TK KHOILUONG'!$B:$AH,18,0)</f>
        <v>0</v>
      </c>
      <c r="T116" s="8">
        <f>VLOOKUP($B116,'[2]TK KHOILUONG'!$B:$AH,19,0)</f>
        <v>0</v>
      </c>
      <c r="U116" s="8">
        <f>VLOOKUP($B116,'[2]TK KHOILUONG'!$B:$AH,20,0)</f>
        <v>0</v>
      </c>
      <c r="V116" s="36">
        <f>VLOOKUP($B116,'[2]TK KHOILUONG'!$B:$AH,21,0)</f>
        <v>0</v>
      </c>
      <c r="W116" s="8">
        <f>VLOOKUP($B116,'[2]TK KHOILUONG'!$B:$AH,22,0)</f>
        <v>0</v>
      </c>
      <c r="X116" s="8">
        <f>VLOOKUP($B116,'[2]TK KHOILUONG'!$B:$AH,23,0)</f>
        <v>0</v>
      </c>
      <c r="Y116" s="36">
        <f>VLOOKUP($B116,'[2]TK KHOILUONG'!$B:$AH,24,0)</f>
        <v>0</v>
      </c>
      <c r="Z116" s="8">
        <f>VLOOKUP($B116,'[2]TK KHOILUONG'!$B:$AH,25,0)</f>
        <v>0</v>
      </c>
      <c r="AA116" s="8">
        <f>VLOOKUP($B116,'[2]TK KHOILUONG'!$B:$AH,26,0)</f>
        <v>0</v>
      </c>
      <c r="AB116" s="36">
        <f>VLOOKUP($B116,'[2]TK KHOILUONG'!$B:$AH,27,0)</f>
        <v>0</v>
      </c>
      <c r="AC116" s="8">
        <f>VLOOKUP($B116,'[2]TK KHOILUONG'!$B:$AH,28,0)</f>
        <v>0</v>
      </c>
      <c r="AD116" s="8">
        <f>VLOOKUP($B116,'[2]TK KHOILUONG'!$B:$AH,29,0)</f>
        <v>0</v>
      </c>
      <c r="AE116" s="36">
        <f>VLOOKUP($B116,'[2]TK KHOILUONG'!$B:$AH,30,0)</f>
        <v>0</v>
      </c>
      <c r="AF116" s="36">
        <f>VLOOKUP($B116,'[2]TK KHOILUONG'!$B:$AH,31,0)</f>
        <v>2.4</v>
      </c>
      <c r="AG116" s="36">
        <f>VLOOKUP($B116,'[2]TK KHOILUONG'!$B:$AH,32,0)</f>
        <v>1.2</v>
      </c>
      <c r="AH116" s="64">
        <f t="shared" si="1"/>
        <v>34.85</v>
      </c>
    </row>
    <row r="117" spans="1:34" hidden="1">
      <c r="A117" s="32">
        <f>IF(D117="","",SUBTOTAL(3,$D$4:$D117))</f>
        <v>29</v>
      </c>
      <c r="B117" s="26" t="s">
        <v>395</v>
      </c>
      <c r="C117" s="27" t="s">
        <v>136</v>
      </c>
      <c r="D117" s="19" t="s">
        <v>139</v>
      </c>
      <c r="E117" s="8">
        <f>VLOOKUP($B117,'[2]TK KHOILUONG'!$B:$AH,4,0)</f>
        <v>2</v>
      </c>
      <c r="F117" s="8">
        <f>VLOOKUP($B117,'[2]TK KHOILUONG'!$B:$AH,5,0)</f>
        <v>0</v>
      </c>
      <c r="G117" s="8">
        <f>VLOOKUP($B117,'[2]TK KHOILUONG'!$B:$AH,6,0)</f>
        <v>0</v>
      </c>
      <c r="H117" s="8">
        <f>VLOOKUP($B117,'[2]TK KHOILUONG'!$B:$AH,7,0)</f>
        <v>0</v>
      </c>
      <c r="I117" s="36">
        <f>VLOOKUP($B117,'[2]TK KHOILUONG'!$B:$AH,8,0)</f>
        <v>2</v>
      </c>
      <c r="J117" s="8">
        <f>VLOOKUP($B117,'[2]TK KHOILUONG'!$B:$AH,9,0)</f>
        <v>1.6</v>
      </c>
      <c r="K117" s="8">
        <f>VLOOKUP($B117,'[2]TK KHOILUONG'!$B:$AH,10,0)</f>
        <v>8</v>
      </c>
      <c r="L117" s="8">
        <f>VLOOKUP($B117,'[2]TK KHOILUONG'!$B:$AH,11,0)</f>
        <v>0</v>
      </c>
      <c r="M117" s="8">
        <f>VLOOKUP($B117,'[2]TK KHOILUONG'!$B:$AH,12,0)</f>
        <v>0</v>
      </c>
      <c r="N117" s="36">
        <f>VLOOKUP($B117,'[2]TK KHOILUONG'!$B:$AH,13,0)</f>
        <v>9.6</v>
      </c>
      <c r="O117" s="8">
        <f>VLOOKUP($B117,'[2]TK KHOILUONG'!$B:$AH,14,0)</f>
        <v>38</v>
      </c>
      <c r="P117" s="8">
        <f>VLOOKUP($B117,'[2]TK KHOILUONG'!$B:$AH,15,0)</f>
        <v>0</v>
      </c>
      <c r="Q117" s="8">
        <f>VLOOKUP($B117,'[2]TK KHOILUONG'!$B:$AH,16,0)</f>
        <v>38</v>
      </c>
      <c r="R117" s="36">
        <f>VLOOKUP($B117,'[2]TK KHOILUONG'!$B:$AH,17,0)</f>
        <v>0</v>
      </c>
      <c r="S117" s="8">
        <f>VLOOKUP($B117,'[2]TK KHOILUONG'!$B:$AH,18,0)</f>
        <v>52</v>
      </c>
      <c r="T117" s="8">
        <f>VLOOKUP($B117,'[2]TK KHOILUONG'!$B:$AH,19,0)</f>
        <v>0</v>
      </c>
      <c r="U117" s="8">
        <f>VLOOKUP($B117,'[2]TK KHOILUONG'!$B:$AH,20,0)</f>
        <v>52</v>
      </c>
      <c r="V117" s="36">
        <f>VLOOKUP($B117,'[2]TK KHOILUONG'!$B:$AH,21,0)</f>
        <v>0</v>
      </c>
      <c r="W117" s="8">
        <f>VLOOKUP($B117,'[2]TK KHOILUONG'!$B:$AH,22,0)</f>
        <v>0</v>
      </c>
      <c r="X117" s="8">
        <f>VLOOKUP($B117,'[2]TK KHOILUONG'!$B:$AH,23,0)</f>
        <v>0</v>
      </c>
      <c r="Y117" s="36">
        <f>VLOOKUP($B117,'[2]TK KHOILUONG'!$B:$AH,24,0)</f>
        <v>0</v>
      </c>
      <c r="Z117" s="8">
        <f>VLOOKUP($B117,'[2]TK KHOILUONG'!$B:$AH,25,0)</f>
        <v>0</v>
      </c>
      <c r="AA117" s="8">
        <f>VLOOKUP($B117,'[2]TK KHOILUONG'!$B:$AH,26,0)</f>
        <v>0</v>
      </c>
      <c r="AB117" s="36">
        <f>VLOOKUP($B117,'[2]TK KHOILUONG'!$B:$AH,27,0)</f>
        <v>0</v>
      </c>
      <c r="AC117" s="8">
        <f>VLOOKUP($B117,'[2]TK KHOILUONG'!$B:$AH,28,0)</f>
        <v>0</v>
      </c>
      <c r="AD117" s="8">
        <f>VLOOKUP($B117,'[2]TK KHOILUONG'!$B:$AH,29,0)</f>
        <v>0</v>
      </c>
      <c r="AE117" s="36">
        <f>VLOOKUP($B117,'[2]TK KHOILUONG'!$B:$AH,30,0)</f>
        <v>0</v>
      </c>
      <c r="AF117" s="36">
        <f>VLOOKUP($B117,'[2]TK KHOILUONG'!$B:$AH,31,0)</f>
        <v>0</v>
      </c>
      <c r="AG117" s="36">
        <f>VLOOKUP($B117,'[2]TK KHOILUONG'!$B:$AH,32,0)</f>
        <v>0</v>
      </c>
      <c r="AH117" s="64">
        <f t="shared" si="1"/>
        <v>11.6</v>
      </c>
    </row>
    <row r="118" spans="1:34" hidden="1">
      <c r="A118" s="32">
        <f>IF(D118="","",SUBTOTAL(3,$D$4:$D118))</f>
        <v>29</v>
      </c>
      <c r="B118" s="26" t="s">
        <v>396</v>
      </c>
      <c r="C118" s="27" t="s">
        <v>136</v>
      </c>
      <c r="D118" s="19" t="s">
        <v>156</v>
      </c>
      <c r="E118" s="8">
        <f>VLOOKUP($B118,'[2]TK KHOILUONG'!$B:$AH,4,0)</f>
        <v>0</v>
      </c>
      <c r="F118" s="8">
        <f>VLOOKUP($B118,'[2]TK KHOILUONG'!$B:$AH,5,0)</f>
        <v>0</v>
      </c>
      <c r="G118" s="8">
        <f>VLOOKUP($B118,'[2]TK KHOILUONG'!$B:$AH,6,0)</f>
        <v>0</v>
      </c>
      <c r="H118" s="8">
        <f>VLOOKUP($B118,'[2]TK KHOILUONG'!$B:$AH,7,0)</f>
        <v>0</v>
      </c>
      <c r="I118" s="36">
        <f>VLOOKUP($B118,'[2]TK KHOILUONG'!$B:$AH,8,0)</f>
        <v>0</v>
      </c>
      <c r="J118" s="8">
        <f>VLOOKUP($B118,'[2]TK KHOILUONG'!$B:$AH,9,0)</f>
        <v>1.2</v>
      </c>
      <c r="K118" s="8">
        <f>VLOOKUP($B118,'[2]TK KHOILUONG'!$B:$AH,10,0)</f>
        <v>8.4</v>
      </c>
      <c r="L118" s="8">
        <f>VLOOKUP($B118,'[2]TK KHOILUONG'!$B:$AH,11,0)</f>
        <v>0</v>
      </c>
      <c r="M118" s="8">
        <f>VLOOKUP($B118,'[2]TK KHOILUONG'!$B:$AH,12,0)</f>
        <v>0</v>
      </c>
      <c r="N118" s="36">
        <f>VLOOKUP($B118,'[2]TK KHOILUONG'!$B:$AH,13,0)</f>
        <v>9.6</v>
      </c>
      <c r="O118" s="8">
        <f>VLOOKUP($B118,'[2]TK KHOILUONG'!$B:$AH,14,0)</f>
        <v>0</v>
      </c>
      <c r="P118" s="8">
        <f>VLOOKUP($B118,'[2]TK KHOILUONG'!$B:$AH,15,0)</f>
        <v>0</v>
      </c>
      <c r="Q118" s="8">
        <f>VLOOKUP($B118,'[2]TK KHOILUONG'!$B:$AH,16,0)</f>
        <v>0</v>
      </c>
      <c r="R118" s="36">
        <f>VLOOKUP($B118,'[2]TK KHOILUONG'!$B:$AH,17,0)</f>
        <v>0</v>
      </c>
      <c r="S118" s="8">
        <f>VLOOKUP($B118,'[2]TK KHOILUONG'!$B:$AH,18,0)</f>
        <v>116</v>
      </c>
      <c r="T118" s="8">
        <f>VLOOKUP($B118,'[2]TK KHOILUONG'!$B:$AH,19,0)</f>
        <v>79</v>
      </c>
      <c r="U118" s="8">
        <f>VLOOKUP($B118,'[2]TK KHOILUONG'!$B:$AH,20,0)</f>
        <v>116</v>
      </c>
      <c r="V118" s="36">
        <f>VLOOKUP($B118,'[2]TK KHOILUONG'!$B:$AH,21,0)</f>
        <v>7.9</v>
      </c>
      <c r="W118" s="8">
        <f>VLOOKUP($B118,'[2]TK KHOILUONG'!$B:$AH,22,0)</f>
        <v>0</v>
      </c>
      <c r="X118" s="8">
        <f>VLOOKUP($B118,'[2]TK KHOILUONG'!$B:$AH,23,0)</f>
        <v>0</v>
      </c>
      <c r="Y118" s="36">
        <f>VLOOKUP($B118,'[2]TK KHOILUONG'!$B:$AH,24,0)</f>
        <v>0</v>
      </c>
      <c r="Z118" s="8">
        <f>VLOOKUP($B118,'[2]TK KHOILUONG'!$B:$AH,25,0)</f>
        <v>0</v>
      </c>
      <c r="AA118" s="8">
        <f>VLOOKUP($B118,'[2]TK KHOILUONG'!$B:$AH,26,0)</f>
        <v>0</v>
      </c>
      <c r="AB118" s="36">
        <f>VLOOKUP($B118,'[2]TK KHOILUONG'!$B:$AH,27,0)</f>
        <v>0</v>
      </c>
      <c r="AC118" s="8">
        <f>VLOOKUP($B118,'[2]TK KHOILUONG'!$B:$AH,28,0)</f>
        <v>0</v>
      </c>
      <c r="AD118" s="8">
        <f>VLOOKUP($B118,'[2]TK KHOILUONG'!$B:$AH,29,0)</f>
        <v>0</v>
      </c>
      <c r="AE118" s="36">
        <f>VLOOKUP($B118,'[2]TK KHOILUONG'!$B:$AH,30,0)</f>
        <v>0</v>
      </c>
      <c r="AF118" s="36">
        <f>VLOOKUP($B118,'[2]TK KHOILUONG'!$B:$AH,31,0)</f>
        <v>0</v>
      </c>
      <c r="AG118" s="36">
        <f>VLOOKUP($B118,'[2]TK KHOILUONG'!$B:$AH,32,0)</f>
        <v>0</v>
      </c>
      <c r="AH118" s="64">
        <f t="shared" si="1"/>
        <v>17.5</v>
      </c>
    </row>
    <row r="119" spans="1:34" hidden="1">
      <c r="A119" s="32">
        <f>IF(D119="","",SUBTOTAL(3,$D$4:$D119))</f>
        <v>29</v>
      </c>
      <c r="B119" s="26" t="s">
        <v>397</v>
      </c>
      <c r="C119" s="27" t="s">
        <v>136</v>
      </c>
      <c r="D119" s="19" t="s">
        <v>151</v>
      </c>
      <c r="E119" s="8">
        <f>VLOOKUP($B119,'[2]TK KHOILUONG'!$B:$AH,4,0)</f>
        <v>2</v>
      </c>
      <c r="F119" s="8">
        <f>VLOOKUP($B119,'[2]TK KHOILUONG'!$B:$AH,5,0)</f>
        <v>0</v>
      </c>
      <c r="G119" s="8">
        <f>VLOOKUP($B119,'[2]TK KHOILUONG'!$B:$AH,6,0)</f>
        <v>0</v>
      </c>
      <c r="H119" s="8">
        <f>VLOOKUP($B119,'[2]TK KHOILUONG'!$B:$AH,7,0)</f>
        <v>0</v>
      </c>
      <c r="I119" s="36">
        <f>VLOOKUP($B119,'[2]TK KHOILUONG'!$B:$AH,8,0)</f>
        <v>2</v>
      </c>
      <c r="J119" s="8">
        <f>VLOOKUP($B119,'[2]TK KHOILUONG'!$B:$AH,9,0)</f>
        <v>4.8</v>
      </c>
      <c r="K119" s="8">
        <f>VLOOKUP($B119,'[2]TK KHOILUONG'!$B:$AH,10,0)</f>
        <v>7.2</v>
      </c>
      <c r="L119" s="8">
        <f>VLOOKUP($B119,'[2]TK KHOILUONG'!$B:$AH,11,0)</f>
        <v>0</v>
      </c>
      <c r="M119" s="8">
        <f>VLOOKUP($B119,'[2]TK KHOILUONG'!$B:$AH,12,0)</f>
        <v>0</v>
      </c>
      <c r="N119" s="36">
        <f>VLOOKUP($B119,'[2]TK KHOILUONG'!$B:$AH,13,0)</f>
        <v>12</v>
      </c>
      <c r="O119" s="8">
        <f>VLOOKUP($B119,'[2]TK KHOILUONG'!$B:$AH,14,0)</f>
        <v>126</v>
      </c>
      <c r="P119" s="8">
        <f>VLOOKUP($B119,'[2]TK KHOILUONG'!$B:$AH,15,0)</f>
        <v>96</v>
      </c>
      <c r="Q119" s="8">
        <f>VLOOKUP($B119,'[2]TK KHOILUONG'!$B:$AH,16,0)</f>
        <v>116</v>
      </c>
      <c r="R119" s="36">
        <f>VLOOKUP($B119,'[2]TK KHOILUONG'!$B:$AH,17,0)</f>
        <v>5.3</v>
      </c>
      <c r="S119" s="8">
        <f>VLOOKUP($B119,'[2]TK KHOILUONG'!$B:$AH,18,0)</f>
        <v>0</v>
      </c>
      <c r="T119" s="8">
        <f>VLOOKUP($B119,'[2]TK KHOILUONG'!$B:$AH,19,0)</f>
        <v>0</v>
      </c>
      <c r="U119" s="8">
        <f>VLOOKUP($B119,'[2]TK KHOILUONG'!$B:$AH,20,0)</f>
        <v>0</v>
      </c>
      <c r="V119" s="36">
        <f>VLOOKUP($B119,'[2]TK KHOILUONG'!$B:$AH,21,0)</f>
        <v>0</v>
      </c>
      <c r="W119" s="8">
        <f>VLOOKUP($B119,'[2]TK KHOILUONG'!$B:$AH,22,0)</f>
        <v>0</v>
      </c>
      <c r="X119" s="8">
        <f>VLOOKUP($B119,'[2]TK KHOILUONG'!$B:$AH,23,0)</f>
        <v>0</v>
      </c>
      <c r="Y119" s="36">
        <f>VLOOKUP($B119,'[2]TK KHOILUONG'!$B:$AH,24,0)</f>
        <v>0</v>
      </c>
      <c r="Z119" s="8">
        <f>VLOOKUP($B119,'[2]TK KHOILUONG'!$B:$AH,25,0)</f>
        <v>0</v>
      </c>
      <c r="AA119" s="8">
        <f>VLOOKUP($B119,'[2]TK KHOILUONG'!$B:$AH,26,0)</f>
        <v>0</v>
      </c>
      <c r="AB119" s="36">
        <f>VLOOKUP($B119,'[2]TK KHOILUONG'!$B:$AH,27,0)</f>
        <v>0</v>
      </c>
      <c r="AC119" s="8">
        <f>VLOOKUP($B119,'[2]TK KHOILUONG'!$B:$AH,28,0)</f>
        <v>0</v>
      </c>
      <c r="AD119" s="8">
        <f>VLOOKUP($B119,'[2]TK KHOILUONG'!$B:$AH,29,0)</f>
        <v>0</v>
      </c>
      <c r="AE119" s="36">
        <f>VLOOKUP($B119,'[2]TK KHOILUONG'!$B:$AH,30,0)</f>
        <v>0</v>
      </c>
      <c r="AF119" s="36">
        <f>VLOOKUP($B119,'[2]TK KHOILUONG'!$B:$AH,31,0)</f>
        <v>0</v>
      </c>
      <c r="AG119" s="36">
        <f>VLOOKUP($B119,'[2]TK KHOILUONG'!$B:$AH,32,0)</f>
        <v>0</v>
      </c>
      <c r="AH119" s="64">
        <f t="shared" si="1"/>
        <v>19.3</v>
      </c>
    </row>
    <row r="120" spans="1:34" hidden="1">
      <c r="A120" s="32">
        <f>IF(D120="","",SUBTOTAL(3,$D$4:$D120))</f>
        <v>29</v>
      </c>
      <c r="B120" s="26" t="s">
        <v>398</v>
      </c>
      <c r="C120" s="27" t="s">
        <v>136</v>
      </c>
      <c r="D120" s="19" t="s">
        <v>152</v>
      </c>
      <c r="E120" s="8">
        <f>VLOOKUP($B120,'[2]TK KHOILUONG'!$B:$AH,4,0)</f>
        <v>10</v>
      </c>
      <c r="F120" s="8">
        <f>VLOOKUP($B120,'[2]TK KHOILUONG'!$B:$AH,5,0)</f>
        <v>0</v>
      </c>
      <c r="G120" s="8">
        <f>VLOOKUP($B120,'[2]TK KHOILUONG'!$B:$AH,6,0)</f>
        <v>0</v>
      </c>
      <c r="H120" s="8">
        <f>VLOOKUP($B120,'[2]TK KHOILUONG'!$B:$AH,7,0)</f>
        <v>0</v>
      </c>
      <c r="I120" s="36">
        <f>VLOOKUP($B120,'[2]TK KHOILUONG'!$B:$AH,8,0)</f>
        <v>10</v>
      </c>
      <c r="J120" s="8">
        <f>VLOOKUP($B120,'[2]TK KHOILUONG'!$B:$AH,9,0)</f>
        <v>6</v>
      </c>
      <c r="K120" s="8">
        <f>VLOOKUP($B120,'[2]TK KHOILUONG'!$B:$AH,10,0)</f>
        <v>10</v>
      </c>
      <c r="L120" s="8">
        <f>VLOOKUP($B120,'[2]TK KHOILUONG'!$B:$AH,11,0)</f>
        <v>0</v>
      </c>
      <c r="M120" s="8">
        <f>VLOOKUP($B120,'[2]TK KHOILUONG'!$B:$AH,12,0)</f>
        <v>0</v>
      </c>
      <c r="N120" s="36">
        <f>VLOOKUP($B120,'[2]TK KHOILUONG'!$B:$AH,13,0)</f>
        <v>16</v>
      </c>
      <c r="O120" s="8">
        <f>VLOOKUP($B120,'[2]TK KHOILUONG'!$B:$AH,14,0)</f>
        <v>115</v>
      </c>
      <c r="P120" s="8">
        <f>VLOOKUP($B120,'[2]TK KHOILUONG'!$B:$AH,15,0)</f>
        <v>98</v>
      </c>
      <c r="Q120" s="8">
        <f>VLOOKUP($B120,'[2]TK KHOILUONG'!$B:$AH,16,0)</f>
        <v>120</v>
      </c>
      <c r="R120" s="36">
        <f>VLOOKUP($B120,'[2]TK KHOILUONG'!$B:$AH,17,0)</f>
        <v>4.6500000000000004</v>
      </c>
      <c r="S120" s="8">
        <f>VLOOKUP($B120,'[2]TK KHOILUONG'!$B:$AH,18,0)</f>
        <v>0</v>
      </c>
      <c r="T120" s="8">
        <f>VLOOKUP($B120,'[2]TK KHOILUONG'!$B:$AH,19,0)</f>
        <v>0</v>
      </c>
      <c r="U120" s="8">
        <f>VLOOKUP($B120,'[2]TK KHOILUONG'!$B:$AH,20,0)</f>
        <v>0</v>
      </c>
      <c r="V120" s="36">
        <f>VLOOKUP($B120,'[2]TK KHOILUONG'!$B:$AH,21,0)</f>
        <v>0</v>
      </c>
      <c r="W120" s="8">
        <f>VLOOKUP($B120,'[2]TK KHOILUONG'!$B:$AH,22,0)</f>
        <v>0</v>
      </c>
      <c r="X120" s="8">
        <f>VLOOKUP($B120,'[2]TK KHOILUONG'!$B:$AH,23,0)</f>
        <v>0</v>
      </c>
      <c r="Y120" s="36">
        <f>VLOOKUP($B120,'[2]TK KHOILUONG'!$B:$AH,24,0)</f>
        <v>0</v>
      </c>
      <c r="Z120" s="8">
        <f>VLOOKUP($B120,'[2]TK KHOILUONG'!$B:$AH,25,0)</f>
        <v>0</v>
      </c>
      <c r="AA120" s="8">
        <f>VLOOKUP($B120,'[2]TK KHOILUONG'!$B:$AH,26,0)</f>
        <v>0</v>
      </c>
      <c r="AB120" s="36">
        <f>VLOOKUP($B120,'[2]TK KHOILUONG'!$B:$AH,27,0)</f>
        <v>0</v>
      </c>
      <c r="AC120" s="8">
        <f>VLOOKUP($B120,'[2]TK KHOILUONG'!$B:$AH,28,0)</f>
        <v>0</v>
      </c>
      <c r="AD120" s="8">
        <f>VLOOKUP($B120,'[2]TK KHOILUONG'!$B:$AH,29,0)</f>
        <v>0</v>
      </c>
      <c r="AE120" s="36">
        <f>VLOOKUP($B120,'[2]TK KHOILUONG'!$B:$AH,30,0)</f>
        <v>0</v>
      </c>
      <c r="AF120" s="36">
        <f>VLOOKUP($B120,'[2]TK KHOILUONG'!$B:$AH,31,0)</f>
        <v>0</v>
      </c>
      <c r="AG120" s="36">
        <f>VLOOKUP($B120,'[2]TK KHOILUONG'!$B:$AH,32,0)</f>
        <v>0</v>
      </c>
      <c r="AH120" s="64">
        <f t="shared" si="1"/>
        <v>30.65</v>
      </c>
    </row>
    <row r="121" spans="1:34" hidden="1">
      <c r="A121" s="32">
        <f>IF(D121="","",SUBTOTAL(3,$D$4:$D121))</f>
        <v>29</v>
      </c>
      <c r="B121" s="26" t="s">
        <v>399</v>
      </c>
      <c r="C121" s="27" t="s">
        <v>136</v>
      </c>
      <c r="D121" s="19" t="s">
        <v>153</v>
      </c>
      <c r="E121" s="8">
        <f>VLOOKUP($B121,'[2]TK KHOILUONG'!$B:$AH,4,0)</f>
        <v>5</v>
      </c>
      <c r="F121" s="8">
        <f>VLOOKUP($B121,'[2]TK KHOILUONG'!$B:$AH,5,0)</f>
        <v>0</v>
      </c>
      <c r="G121" s="8">
        <f>VLOOKUP($B121,'[2]TK KHOILUONG'!$B:$AH,6,0)</f>
        <v>0</v>
      </c>
      <c r="H121" s="8">
        <f>VLOOKUP($B121,'[2]TK KHOILUONG'!$B:$AH,7,0)</f>
        <v>0</v>
      </c>
      <c r="I121" s="36">
        <f>VLOOKUP($B121,'[2]TK KHOILUONG'!$B:$AH,8,0)</f>
        <v>5</v>
      </c>
      <c r="J121" s="8">
        <f>VLOOKUP($B121,'[2]TK KHOILUONG'!$B:$AH,9,0)</f>
        <v>5.1999999999999993</v>
      </c>
      <c r="K121" s="8">
        <f>VLOOKUP($B121,'[2]TK KHOILUONG'!$B:$AH,10,0)</f>
        <v>3.5999999999999996</v>
      </c>
      <c r="L121" s="8">
        <f>VLOOKUP($B121,'[2]TK KHOILUONG'!$B:$AH,11,0)</f>
        <v>0</v>
      </c>
      <c r="M121" s="8">
        <f>VLOOKUP($B121,'[2]TK KHOILUONG'!$B:$AH,12,0)</f>
        <v>0</v>
      </c>
      <c r="N121" s="36">
        <f>VLOOKUP($B121,'[2]TK KHOILUONG'!$B:$AH,13,0)</f>
        <v>8.7999999999999989</v>
      </c>
      <c r="O121" s="8">
        <f>VLOOKUP($B121,'[2]TK KHOILUONG'!$B:$AH,14,0)</f>
        <v>144</v>
      </c>
      <c r="P121" s="8">
        <f>VLOOKUP($B121,'[2]TK KHOILUONG'!$B:$AH,15,0)</f>
        <v>211</v>
      </c>
      <c r="Q121" s="8">
        <f>VLOOKUP($B121,'[2]TK KHOILUONG'!$B:$AH,16,0)</f>
        <v>164</v>
      </c>
      <c r="R121" s="36">
        <f>VLOOKUP($B121,'[2]TK KHOILUONG'!$B:$AH,17,0)</f>
        <v>9.5500000000000007</v>
      </c>
      <c r="S121" s="8">
        <f>VLOOKUP($B121,'[2]TK KHOILUONG'!$B:$AH,18,0)</f>
        <v>0</v>
      </c>
      <c r="T121" s="8">
        <f>VLOOKUP($B121,'[2]TK KHOILUONG'!$B:$AH,19,0)</f>
        <v>0</v>
      </c>
      <c r="U121" s="8">
        <f>VLOOKUP($B121,'[2]TK KHOILUONG'!$B:$AH,20,0)</f>
        <v>0</v>
      </c>
      <c r="V121" s="36">
        <f>VLOOKUP($B121,'[2]TK KHOILUONG'!$B:$AH,21,0)</f>
        <v>0</v>
      </c>
      <c r="W121" s="8">
        <f>VLOOKUP($B121,'[2]TK KHOILUONG'!$B:$AH,22,0)</f>
        <v>0</v>
      </c>
      <c r="X121" s="8">
        <f>VLOOKUP($B121,'[2]TK KHOILUONG'!$B:$AH,23,0)</f>
        <v>0</v>
      </c>
      <c r="Y121" s="36">
        <f>VLOOKUP($B121,'[2]TK KHOILUONG'!$B:$AH,24,0)</f>
        <v>0</v>
      </c>
      <c r="Z121" s="8">
        <f>VLOOKUP($B121,'[2]TK KHOILUONG'!$B:$AH,25,0)</f>
        <v>0</v>
      </c>
      <c r="AA121" s="8">
        <f>VLOOKUP($B121,'[2]TK KHOILUONG'!$B:$AH,26,0)</f>
        <v>0</v>
      </c>
      <c r="AB121" s="36">
        <f>VLOOKUP($B121,'[2]TK KHOILUONG'!$B:$AH,27,0)</f>
        <v>0</v>
      </c>
      <c r="AC121" s="8">
        <f>VLOOKUP($B121,'[2]TK KHOILUONG'!$B:$AH,28,0)</f>
        <v>0</v>
      </c>
      <c r="AD121" s="8">
        <f>VLOOKUP($B121,'[2]TK KHOILUONG'!$B:$AH,29,0)</f>
        <v>0</v>
      </c>
      <c r="AE121" s="36">
        <f>VLOOKUP($B121,'[2]TK KHOILUONG'!$B:$AH,30,0)</f>
        <v>0</v>
      </c>
      <c r="AF121" s="36">
        <f>VLOOKUP($B121,'[2]TK KHOILUONG'!$B:$AH,31,0)</f>
        <v>0</v>
      </c>
      <c r="AG121" s="36">
        <f>VLOOKUP($B121,'[2]TK KHOILUONG'!$B:$AH,32,0)</f>
        <v>0</v>
      </c>
      <c r="AH121" s="64">
        <f t="shared" si="1"/>
        <v>23.35</v>
      </c>
    </row>
    <row r="122" spans="1:34" hidden="1">
      <c r="A122" s="32">
        <f>IF(D122="","",SUBTOTAL(3,$D$4:$D122))</f>
        <v>29</v>
      </c>
      <c r="B122" s="26" t="s">
        <v>414</v>
      </c>
      <c r="C122" s="27" t="s">
        <v>136</v>
      </c>
      <c r="D122" s="19" t="s">
        <v>167</v>
      </c>
      <c r="E122" s="8">
        <f>VLOOKUP($B122,'[2]TK KHOILUONG'!$B:$AH,4,0)</f>
        <v>0</v>
      </c>
      <c r="F122" s="8">
        <f>VLOOKUP($B122,'[2]TK KHOILUONG'!$B:$AH,5,0)</f>
        <v>0</v>
      </c>
      <c r="G122" s="8">
        <f>VLOOKUP($B122,'[2]TK KHOILUONG'!$B:$AH,6,0)</f>
        <v>0</v>
      </c>
      <c r="H122" s="8">
        <f>VLOOKUP($B122,'[2]TK KHOILUONG'!$B:$AH,7,0)</f>
        <v>0</v>
      </c>
      <c r="I122" s="36">
        <f>VLOOKUP($B122,'[2]TK KHOILUONG'!$B:$AH,8,0)</f>
        <v>0</v>
      </c>
      <c r="J122" s="8">
        <f>VLOOKUP($B122,'[2]TK KHOILUONG'!$B:$AH,9,0)</f>
        <v>0</v>
      </c>
      <c r="K122" s="8">
        <f>VLOOKUP($B122,'[2]TK KHOILUONG'!$B:$AH,10,0)</f>
        <v>0</v>
      </c>
      <c r="L122" s="8">
        <f>VLOOKUP($B122,'[2]TK KHOILUONG'!$B:$AH,11,0)</f>
        <v>0</v>
      </c>
      <c r="M122" s="8">
        <f>VLOOKUP($B122,'[2]TK KHOILUONG'!$B:$AH,12,0)</f>
        <v>0</v>
      </c>
      <c r="N122" s="36">
        <f>VLOOKUP($B122,'[2]TK KHOILUONG'!$B:$AH,13,0)</f>
        <v>0</v>
      </c>
      <c r="O122" s="8">
        <f>VLOOKUP($B122,'[2]TK KHOILUONG'!$B:$AH,14,0)</f>
        <v>0</v>
      </c>
      <c r="P122" s="8">
        <f>VLOOKUP($B122,'[2]TK KHOILUONG'!$B:$AH,15,0)</f>
        <v>0</v>
      </c>
      <c r="Q122" s="8">
        <f>VLOOKUP($B122,'[2]TK KHOILUONG'!$B:$AH,16,0)</f>
        <v>0</v>
      </c>
      <c r="R122" s="36">
        <f>VLOOKUP($B122,'[2]TK KHOILUONG'!$B:$AH,17,0)</f>
        <v>0</v>
      </c>
      <c r="S122" s="8">
        <f>VLOOKUP($B122,'[2]TK KHOILUONG'!$B:$AH,18,0)</f>
        <v>0</v>
      </c>
      <c r="T122" s="8">
        <f>VLOOKUP($B122,'[2]TK KHOILUONG'!$B:$AH,19,0)</f>
        <v>0</v>
      </c>
      <c r="U122" s="8">
        <f>VLOOKUP($B122,'[2]TK KHOILUONG'!$B:$AH,20,0)</f>
        <v>0</v>
      </c>
      <c r="V122" s="36">
        <f>VLOOKUP($B122,'[2]TK KHOILUONG'!$B:$AH,21,0)</f>
        <v>0</v>
      </c>
      <c r="W122" s="8">
        <f>VLOOKUP($B122,'[2]TK KHOILUONG'!$B:$AH,22,0)</f>
        <v>0</v>
      </c>
      <c r="X122" s="8">
        <f>VLOOKUP($B122,'[2]TK KHOILUONG'!$B:$AH,23,0)</f>
        <v>0</v>
      </c>
      <c r="Y122" s="36">
        <f>VLOOKUP($B122,'[2]TK KHOILUONG'!$B:$AH,24,0)</f>
        <v>0</v>
      </c>
      <c r="Z122" s="8">
        <f>VLOOKUP($B122,'[2]TK KHOILUONG'!$B:$AH,25,0)</f>
        <v>0</v>
      </c>
      <c r="AA122" s="8">
        <f>VLOOKUP($B122,'[2]TK KHOILUONG'!$B:$AH,26,0)</f>
        <v>0</v>
      </c>
      <c r="AB122" s="36">
        <f>VLOOKUP($B122,'[2]TK KHOILUONG'!$B:$AH,27,0)</f>
        <v>0</v>
      </c>
      <c r="AC122" s="8">
        <f>VLOOKUP($B122,'[2]TK KHOILUONG'!$B:$AH,28,0)</f>
        <v>0</v>
      </c>
      <c r="AD122" s="8">
        <f>VLOOKUP($B122,'[2]TK KHOILUONG'!$B:$AH,29,0)</f>
        <v>0</v>
      </c>
      <c r="AE122" s="36">
        <f>VLOOKUP($B122,'[2]TK KHOILUONG'!$B:$AH,30,0)</f>
        <v>0</v>
      </c>
      <c r="AF122" s="36">
        <f>VLOOKUP($B122,'[2]TK KHOILUONG'!$B:$AH,31,0)</f>
        <v>0</v>
      </c>
      <c r="AG122" s="36">
        <f>VLOOKUP($B122,'[2]TK KHOILUONG'!$B:$AH,32,0)</f>
        <v>3.6</v>
      </c>
      <c r="AH122" s="64">
        <f t="shared" si="1"/>
        <v>3.6</v>
      </c>
    </row>
    <row r="123" spans="1:34" hidden="1">
      <c r="A123" s="32">
        <f>IF(D123="","",SUBTOTAL(3,$D$4:$D123))</f>
        <v>29</v>
      </c>
      <c r="B123" s="26" t="s">
        <v>400</v>
      </c>
      <c r="C123" s="27" t="s">
        <v>136</v>
      </c>
      <c r="D123" s="19" t="s">
        <v>161</v>
      </c>
      <c r="E123" s="8">
        <f>VLOOKUP($B123,'[2]TK KHOILUONG'!$B:$AH,4,0)</f>
        <v>4</v>
      </c>
      <c r="F123" s="8">
        <f>VLOOKUP($B123,'[2]TK KHOILUONG'!$B:$AH,5,0)</f>
        <v>0</v>
      </c>
      <c r="G123" s="8">
        <f>VLOOKUP($B123,'[2]TK KHOILUONG'!$B:$AH,6,0)</f>
        <v>0</v>
      </c>
      <c r="H123" s="8">
        <f>VLOOKUP($B123,'[2]TK KHOILUONG'!$B:$AH,7,0)</f>
        <v>0</v>
      </c>
      <c r="I123" s="36">
        <f>VLOOKUP($B123,'[2]TK KHOILUONG'!$B:$AH,8,0)</f>
        <v>4</v>
      </c>
      <c r="J123" s="8">
        <f>VLOOKUP($B123,'[2]TK KHOILUONG'!$B:$AH,9,0)</f>
        <v>1.2</v>
      </c>
      <c r="K123" s="8">
        <f>VLOOKUP($B123,'[2]TK KHOILUONG'!$B:$AH,10,0)</f>
        <v>2.8</v>
      </c>
      <c r="L123" s="8">
        <f>VLOOKUP($B123,'[2]TK KHOILUONG'!$B:$AH,11,0)</f>
        <v>0</v>
      </c>
      <c r="M123" s="8">
        <f>VLOOKUP($B123,'[2]TK KHOILUONG'!$B:$AH,12,0)</f>
        <v>0</v>
      </c>
      <c r="N123" s="36">
        <f>VLOOKUP($B123,'[2]TK KHOILUONG'!$B:$AH,13,0)</f>
        <v>4</v>
      </c>
      <c r="O123" s="8">
        <f>VLOOKUP($B123,'[2]TK KHOILUONG'!$B:$AH,14,0)</f>
        <v>123</v>
      </c>
      <c r="P123" s="8">
        <f>VLOOKUP($B123,'[2]TK KHOILUONG'!$B:$AH,15,0)</f>
        <v>99</v>
      </c>
      <c r="Q123" s="8">
        <f>VLOOKUP($B123,'[2]TK KHOILUONG'!$B:$AH,16,0)</f>
        <v>121</v>
      </c>
      <c r="R123" s="36">
        <f>VLOOKUP($B123,'[2]TK KHOILUONG'!$B:$AH,17,0)</f>
        <v>5.05</v>
      </c>
      <c r="S123" s="8">
        <f>VLOOKUP($B123,'[2]TK KHOILUONG'!$B:$AH,18,0)</f>
        <v>0</v>
      </c>
      <c r="T123" s="8">
        <f>VLOOKUP($B123,'[2]TK KHOILUONG'!$B:$AH,19,0)</f>
        <v>0</v>
      </c>
      <c r="U123" s="8">
        <f>VLOOKUP($B123,'[2]TK KHOILUONG'!$B:$AH,20,0)</f>
        <v>0</v>
      </c>
      <c r="V123" s="36">
        <f>VLOOKUP($B123,'[2]TK KHOILUONG'!$B:$AH,21,0)</f>
        <v>0</v>
      </c>
      <c r="W123" s="8">
        <f>VLOOKUP($B123,'[2]TK KHOILUONG'!$B:$AH,22,0)</f>
        <v>0</v>
      </c>
      <c r="X123" s="8">
        <f>VLOOKUP($B123,'[2]TK KHOILUONG'!$B:$AH,23,0)</f>
        <v>0</v>
      </c>
      <c r="Y123" s="36">
        <f>VLOOKUP($B123,'[2]TK KHOILUONG'!$B:$AH,24,0)</f>
        <v>0</v>
      </c>
      <c r="Z123" s="8">
        <f>VLOOKUP($B123,'[2]TK KHOILUONG'!$B:$AH,25,0)</f>
        <v>0</v>
      </c>
      <c r="AA123" s="8">
        <f>VLOOKUP($B123,'[2]TK KHOILUONG'!$B:$AH,26,0)</f>
        <v>0</v>
      </c>
      <c r="AB123" s="36">
        <f>VLOOKUP($B123,'[2]TK KHOILUONG'!$B:$AH,27,0)</f>
        <v>0</v>
      </c>
      <c r="AC123" s="8">
        <f>VLOOKUP($B123,'[2]TK KHOILUONG'!$B:$AH,28,0)</f>
        <v>0</v>
      </c>
      <c r="AD123" s="8">
        <f>VLOOKUP($B123,'[2]TK KHOILUONG'!$B:$AH,29,0)</f>
        <v>0</v>
      </c>
      <c r="AE123" s="36">
        <f>VLOOKUP($B123,'[2]TK KHOILUONG'!$B:$AH,30,0)</f>
        <v>0</v>
      </c>
      <c r="AF123" s="36">
        <f>VLOOKUP($B123,'[2]TK KHOILUONG'!$B:$AH,31,0)</f>
        <v>0</v>
      </c>
      <c r="AG123" s="36">
        <f>VLOOKUP($B123,'[2]TK KHOILUONG'!$B:$AH,32,0)</f>
        <v>0</v>
      </c>
      <c r="AH123" s="64">
        <f t="shared" si="1"/>
        <v>13.05</v>
      </c>
    </row>
    <row r="124" spans="1:34" hidden="1">
      <c r="A124" s="32">
        <f>IF(D124="","",SUBTOTAL(3,$D$4:$D124))</f>
        <v>29</v>
      </c>
      <c r="B124" s="26" t="s">
        <v>401</v>
      </c>
      <c r="C124" s="27" t="s">
        <v>136</v>
      </c>
      <c r="D124" s="19" t="s">
        <v>162</v>
      </c>
      <c r="E124" s="8">
        <f>VLOOKUP($B124,'[2]TK KHOILUONG'!$B:$AH,4,0)</f>
        <v>3</v>
      </c>
      <c r="F124" s="8">
        <f>VLOOKUP($B124,'[2]TK KHOILUONG'!$B:$AH,5,0)</f>
        <v>0</v>
      </c>
      <c r="G124" s="8">
        <f>VLOOKUP($B124,'[2]TK KHOILUONG'!$B:$AH,6,0)</f>
        <v>0</v>
      </c>
      <c r="H124" s="8">
        <f>VLOOKUP($B124,'[2]TK KHOILUONG'!$B:$AH,7,0)</f>
        <v>0</v>
      </c>
      <c r="I124" s="36">
        <f>VLOOKUP($B124,'[2]TK KHOILUONG'!$B:$AH,8,0)</f>
        <v>3</v>
      </c>
      <c r="J124" s="8">
        <f>VLOOKUP($B124,'[2]TK KHOILUONG'!$B:$AH,9,0)</f>
        <v>15.999999999999996</v>
      </c>
      <c r="K124" s="8">
        <f>VLOOKUP($B124,'[2]TK KHOILUONG'!$B:$AH,10,0)</f>
        <v>4.8</v>
      </c>
      <c r="L124" s="8">
        <f>VLOOKUP($B124,'[2]TK KHOILUONG'!$B:$AH,11,0)</f>
        <v>0</v>
      </c>
      <c r="M124" s="8">
        <f>VLOOKUP($B124,'[2]TK KHOILUONG'!$B:$AH,12,0)</f>
        <v>0</v>
      </c>
      <c r="N124" s="36">
        <f>VLOOKUP($B124,'[2]TK KHOILUONG'!$B:$AH,13,0)</f>
        <v>20.799999999999997</v>
      </c>
      <c r="O124" s="8">
        <f>VLOOKUP($B124,'[2]TK KHOILUONG'!$B:$AH,14,0)</f>
        <v>144</v>
      </c>
      <c r="P124" s="8">
        <f>VLOOKUP($B124,'[2]TK KHOILUONG'!$B:$AH,15,0)</f>
        <v>250</v>
      </c>
      <c r="Q124" s="8">
        <f>VLOOKUP($B124,'[2]TK KHOILUONG'!$B:$AH,16,0)</f>
        <v>194</v>
      </c>
      <c r="R124" s="36">
        <f>VLOOKUP($B124,'[2]TK KHOILUONG'!$B:$AH,17,0)</f>
        <v>10</v>
      </c>
      <c r="S124" s="8">
        <f>VLOOKUP($B124,'[2]TK KHOILUONG'!$B:$AH,18,0)</f>
        <v>0</v>
      </c>
      <c r="T124" s="8">
        <f>VLOOKUP($B124,'[2]TK KHOILUONG'!$B:$AH,19,0)</f>
        <v>0</v>
      </c>
      <c r="U124" s="8">
        <f>VLOOKUP($B124,'[2]TK KHOILUONG'!$B:$AH,20,0)</f>
        <v>0</v>
      </c>
      <c r="V124" s="36">
        <f>VLOOKUP($B124,'[2]TK KHOILUONG'!$B:$AH,21,0)</f>
        <v>0</v>
      </c>
      <c r="W124" s="8">
        <f>VLOOKUP($B124,'[2]TK KHOILUONG'!$B:$AH,22,0)</f>
        <v>0</v>
      </c>
      <c r="X124" s="8">
        <f>VLOOKUP($B124,'[2]TK KHOILUONG'!$B:$AH,23,0)</f>
        <v>0</v>
      </c>
      <c r="Y124" s="36">
        <f>VLOOKUP($B124,'[2]TK KHOILUONG'!$B:$AH,24,0)</f>
        <v>0</v>
      </c>
      <c r="Z124" s="8">
        <f>VLOOKUP($B124,'[2]TK KHOILUONG'!$B:$AH,25,0)</f>
        <v>0</v>
      </c>
      <c r="AA124" s="8">
        <f>VLOOKUP($B124,'[2]TK KHOILUONG'!$B:$AH,26,0)</f>
        <v>0</v>
      </c>
      <c r="AB124" s="36">
        <f>VLOOKUP($B124,'[2]TK KHOILUONG'!$B:$AH,27,0)</f>
        <v>0</v>
      </c>
      <c r="AC124" s="8">
        <f>VLOOKUP($B124,'[2]TK KHOILUONG'!$B:$AH,28,0)</f>
        <v>0</v>
      </c>
      <c r="AD124" s="8">
        <f>VLOOKUP($B124,'[2]TK KHOILUONG'!$B:$AH,29,0)</f>
        <v>0</v>
      </c>
      <c r="AE124" s="36">
        <f>VLOOKUP($B124,'[2]TK KHOILUONG'!$B:$AH,30,0)</f>
        <v>0</v>
      </c>
      <c r="AF124" s="36">
        <f>VLOOKUP($B124,'[2]TK KHOILUONG'!$B:$AH,31,0)</f>
        <v>0</v>
      </c>
      <c r="AG124" s="36">
        <f>VLOOKUP($B124,'[2]TK KHOILUONG'!$B:$AH,32,0)</f>
        <v>0</v>
      </c>
      <c r="AH124" s="64">
        <f t="shared" si="1"/>
        <v>33.799999999999997</v>
      </c>
    </row>
    <row r="125" spans="1:34" hidden="1">
      <c r="A125" s="32">
        <f>IF(D125="","",SUBTOTAL(3,$D$4:$D125))</f>
        <v>29</v>
      </c>
      <c r="B125" s="26" t="s">
        <v>402</v>
      </c>
      <c r="C125" s="27" t="s">
        <v>136</v>
      </c>
      <c r="D125" s="19" t="s">
        <v>163</v>
      </c>
      <c r="E125" s="8">
        <f>VLOOKUP($B125,'[2]TK KHOILUONG'!$B:$AH,4,0)</f>
        <v>0</v>
      </c>
      <c r="F125" s="8">
        <f>VLOOKUP($B125,'[2]TK KHOILUONG'!$B:$AH,5,0)</f>
        <v>0</v>
      </c>
      <c r="G125" s="8">
        <f>VLOOKUP($B125,'[2]TK KHOILUONG'!$B:$AH,6,0)</f>
        <v>0</v>
      </c>
      <c r="H125" s="8">
        <f>VLOOKUP($B125,'[2]TK KHOILUONG'!$B:$AH,7,0)</f>
        <v>0</v>
      </c>
      <c r="I125" s="36">
        <f>VLOOKUP($B125,'[2]TK KHOILUONG'!$B:$AH,8,0)</f>
        <v>0</v>
      </c>
      <c r="J125" s="8">
        <f>VLOOKUP($B125,'[2]TK KHOILUONG'!$B:$AH,9,0)</f>
        <v>9.1999999999999993</v>
      </c>
      <c r="K125" s="8">
        <f>VLOOKUP($B125,'[2]TK KHOILUONG'!$B:$AH,10,0)</f>
        <v>4.8</v>
      </c>
      <c r="L125" s="8">
        <f>VLOOKUP($B125,'[2]TK KHOILUONG'!$B:$AH,11,0)</f>
        <v>0</v>
      </c>
      <c r="M125" s="8">
        <f>VLOOKUP($B125,'[2]TK KHOILUONG'!$B:$AH,12,0)</f>
        <v>0</v>
      </c>
      <c r="N125" s="36">
        <f>VLOOKUP($B125,'[2]TK KHOILUONG'!$B:$AH,13,0)</f>
        <v>14</v>
      </c>
      <c r="O125" s="8">
        <f>VLOOKUP($B125,'[2]TK KHOILUONG'!$B:$AH,14,0)</f>
        <v>146</v>
      </c>
      <c r="P125" s="8">
        <f>VLOOKUP($B125,'[2]TK KHOILUONG'!$B:$AH,15,0)</f>
        <v>139</v>
      </c>
      <c r="Q125" s="8">
        <f>VLOOKUP($B125,'[2]TK KHOILUONG'!$B:$AH,16,0)</f>
        <v>180</v>
      </c>
      <c r="R125" s="36">
        <f>VLOOKUP($B125,'[2]TK KHOILUONG'!$B:$AH,17,0)</f>
        <v>5.25</v>
      </c>
      <c r="S125" s="8">
        <f>VLOOKUP($B125,'[2]TK KHOILUONG'!$B:$AH,18,0)</f>
        <v>20</v>
      </c>
      <c r="T125" s="8">
        <f>VLOOKUP($B125,'[2]TK KHOILUONG'!$B:$AH,19,0)</f>
        <v>0</v>
      </c>
      <c r="U125" s="8">
        <f>VLOOKUP($B125,'[2]TK KHOILUONG'!$B:$AH,20,0)</f>
        <v>20</v>
      </c>
      <c r="V125" s="36">
        <f>VLOOKUP($B125,'[2]TK KHOILUONG'!$B:$AH,21,0)</f>
        <v>0</v>
      </c>
      <c r="W125" s="8">
        <f>VLOOKUP($B125,'[2]TK KHOILUONG'!$B:$AH,22,0)</f>
        <v>0</v>
      </c>
      <c r="X125" s="8">
        <f>VLOOKUP($B125,'[2]TK KHOILUONG'!$B:$AH,23,0)</f>
        <v>0</v>
      </c>
      <c r="Y125" s="36">
        <f>VLOOKUP($B125,'[2]TK KHOILUONG'!$B:$AH,24,0)</f>
        <v>0</v>
      </c>
      <c r="Z125" s="8">
        <f>VLOOKUP($B125,'[2]TK KHOILUONG'!$B:$AH,25,0)</f>
        <v>0</v>
      </c>
      <c r="AA125" s="8">
        <f>VLOOKUP($B125,'[2]TK KHOILUONG'!$B:$AH,26,0)</f>
        <v>0</v>
      </c>
      <c r="AB125" s="36">
        <f>VLOOKUP($B125,'[2]TK KHOILUONG'!$B:$AH,27,0)</f>
        <v>0</v>
      </c>
      <c r="AC125" s="8">
        <f>VLOOKUP($B125,'[2]TK KHOILUONG'!$B:$AH,28,0)</f>
        <v>0</v>
      </c>
      <c r="AD125" s="8">
        <f>VLOOKUP($B125,'[2]TK KHOILUONG'!$B:$AH,29,0)</f>
        <v>0</v>
      </c>
      <c r="AE125" s="36">
        <f>VLOOKUP($B125,'[2]TK KHOILUONG'!$B:$AH,30,0)</f>
        <v>0</v>
      </c>
      <c r="AF125" s="36">
        <f>VLOOKUP($B125,'[2]TK KHOILUONG'!$B:$AH,31,0)</f>
        <v>0</v>
      </c>
      <c r="AG125" s="36">
        <f>VLOOKUP($B125,'[2]TK KHOILUONG'!$B:$AH,32,0)</f>
        <v>0</v>
      </c>
      <c r="AH125" s="64">
        <f t="shared" si="1"/>
        <v>19.25</v>
      </c>
    </row>
    <row r="126" spans="1:34" hidden="1">
      <c r="A126" s="32">
        <f>IF(D126="","",SUBTOTAL(3,$D$4:$D126))</f>
        <v>29</v>
      </c>
      <c r="B126" s="26" t="s">
        <v>416</v>
      </c>
      <c r="C126" s="27" t="s">
        <v>136</v>
      </c>
      <c r="D126" s="19" t="s">
        <v>159</v>
      </c>
      <c r="E126" s="8">
        <f>VLOOKUP($B126,'[2]TK KHOILUONG'!$B:$AH,4,0)</f>
        <v>1</v>
      </c>
      <c r="F126" s="8">
        <f>VLOOKUP($B126,'[2]TK KHOILUONG'!$B:$AH,5,0)</f>
        <v>0</v>
      </c>
      <c r="G126" s="8">
        <f>VLOOKUP($B126,'[2]TK KHOILUONG'!$B:$AH,6,0)</f>
        <v>0</v>
      </c>
      <c r="H126" s="8">
        <f>VLOOKUP($B126,'[2]TK KHOILUONG'!$B:$AH,7,0)</f>
        <v>0</v>
      </c>
      <c r="I126" s="36">
        <f>VLOOKUP($B126,'[2]TK KHOILUONG'!$B:$AH,8,0)</f>
        <v>1</v>
      </c>
      <c r="J126" s="8">
        <f>VLOOKUP($B126,'[2]TK KHOILUONG'!$B:$AH,9,0)</f>
        <v>0</v>
      </c>
      <c r="K126" s="8">
        <f>VLOOKUP($B126,'[2]TK KHOILUONG'!$B:$AH,10,0)</f>
        <v>0</v>
      </c>
      <c r="L126" s="8">
        <f>VLOOKUP($B126,'[2]TK KHOILUONG'!$B:$AH,11,0)</f>
        <v>0</v>
      </c>
      <c r="M126" s="8">
        <f>VLOOKUP($B126,'[2]TK KHOILUONG'!$B:$AH,12,0)</f>
        <v>0</v>
      </c>
      <c r="N126" s="36">
        <f>VLOOKUP($B126,'[2]TK KHOILUONG'!$B:$AH,13,0)</f>
        <v>0</v>
      </c>
      <c r="O126" s="8">
        <f>VLOOKUP($B126,'[2]TK KHOILUONG'!$B:$AH,14,0)</f>
        <v>58</v>
      </c>
      <c r="P126" s="8">
        <f>VLOOKUP($B126,'[2]TK KHOILUONG'!$B:$AH,15,0)</f>
        <v>92</v>
      </c>
      <c r="Q126" s="8">
        <f>VLOOKUP($B126,'[2]TK KHOILUONG'!$B:$AH,16,0)</f>
        <v>136</v>
      </c>
      <c r="R126" s="36">
        <f>VLOOKUP($B126,'[2]TK KHOILUONG'!$B:$AH,17,0)</f>
        <v>0.7</v>
      </c>
      <c r="S126" s="8">
        <f>VLOOKUP($B126,'[2]TK KHOILUONG'!$B:$AH,18,0)</f>
        <v>0</v>
      </c>
      <c r="T126" s="8">
        <f>VLOOKUP($B126,'[2]TK KHOILUONG'!$B:$AH,19,0)</f>
        <v>0</v>
      </c>
      <c r="U126" s="8">
        <f>VLOOKUP($B126,'[2]TK KHOILUONG'!$B:$AH,20,0)</f>
        <v>0</v>
      </c>
      <c r="V126" s="36">
        <f>VLOOKUP($B126,'[2]TK KHOILUONG'!$B:$AH,21,0)</f>
        <v>0</v>
      </c>
      <c r="W126" s="8">
        <f>VLOOKUP($B126,'[2]TK KHOILUONG'!$B:$AH,22,0)</f>
        <v>0</v>
      </c>
      <c r="X126" s="8">
        <f>VLOOKUP($B126,'[2]TK KHOILUONG'!$B:$AH,23,0)</f>
        <v>0</v>
      </c>
      <c r="Y126" s="36">
        <f>VLOOKUP($B126,'[2]TK KHOILUONG'!$B:$AH,24,0)</f>
        <v>0</v>
      </c>
      <c r="Z126" s="8">
        <f>VLOOKUP($B126,'[2]TK KHOILUONG'!$B:$AH,25,0)</f>
        <v>0</v>
      </c>
      <c r="AA126" s="8">
        <f>VLOOKUP($B126,'[2]TK KHOILUONG'!$B:$AH,26,0)</f>
        <v>0</v>
      </c>
      <c r="AB126" s="36">
        <f>VLOOKUP($B126,'[2]TK KHOILUONG'!$B:$AH,27,0)</f>
        <v>0</v>
      </c>
      <c r="AC126" s="8">
        <f>VLOOKUP($B126,'[2]TK KHOILUONG'!$B:$AH,28,0)</f>
        <v>0</v>
      </c>
      <c r="AD126" s="8">
        <f>VLOOKUP($B126,'[2]TK KHOILUONG'!$B:$AH,29,0)</f>
        <v>0</v>
      </c>
      <c r="AE126" s="36">
        <f>VLOOKUP($B126,'[2]TK KHOILUONG'!$B:$AH,30,0)</f>
        <v>0</v>
      </c>
      <c r="AF126" s="36">
        <f>VLOOKUP($B126,'[2]TK KHOILUONG'!$B:$AH,31,0)</f>
        <v>0</v>
      </c>
      <c r="AG126" s="36">
        <f>VLOOKUP($B126,'[2]TK KHOILUONG'!$B:$AH,32,0)</f>
        <v>4</v>
      </c>
      <c r="AH126" s="64">
        <f t="shared" si="1"/>
        <v>5.7</v>
      </c>
    </row>
    <row r="127" spans="1:34" hidden="1">
      <c r="A127" s="32">
        <f>IF(D127="","",SUBTOTAL(3,$D$4:$D127))</f>
        <v>29</v>
      </c>
      <c r="B127" s="26" t="s">
        <v>403</v>
      </c>
      <c r="C127" s="27" t="s">
        <v>136</v>
      </c>
      <c r="D127" s="19" t="s">
        <v>154</v>
      </c>
      <c r="E127" s="8">
        <f>VLOOKUP($B127,'[2]TK KHOILUONG'!$B:$AH,4,0)</f>
        <v>0</v>
      </c>
      <c r="F127" s="8">
        <f>VLOOKUP($B127,'[2]TK KHOILUONG'!$B:$AH,5,0)</f>
        <v>0</v>
      </c>
      <c r="G127" s="8">
        <f>VLOOKUP($B127,'[2]TK KHOILUONG'!$B:$AH,6,0)</f>
        <v>0</v>
      </c>
      <c r="H127" s="8">
        <f>VLOOKUP($B127,'[2]TK KHOILUONG'!$B:$AH,7,0)</f>
        <v>0</v>
      </c>
      <c r="I127" s="36">
        <f>VLOOKUP($B127,'[2]TK KHOILUONG'!$B:$AH,8,0)</f>
        <v>0</v>
      </c>
      <c r="J127" s="8">
        <f>VLOOKUP($B127,'[2]TK KHOILUONG'!$B:$AH,9,0)</f>
        <v>4</v>
      </c>
      <c r="K127" s="8">
        <f>VLOOKUP($B127,'[2]TK KHOILUONG'!$B:$AH,10,0)</f>
        <v>16.399999999999999</v>
      </c>
      <c r="L127" s="8">
        <f>VLOOKUP($B127,'[2]TK KHOILUONG'!$B:$AH,11,0)</f>
        <v>0</v>
      </c>
      <c r="M127" s="8">
        <f>VLOOKUP($B127,'[2]TK KHOILUONG'!$B:$AH,12,0)</f>
        <v>0</v>
      </c>
      <c r="N127" s="36">
        <f>VLOOKUP($B127,'[2]TK KHOILUONG'!$B:$AH,13,0)</f>
        <v>20.399999999999999</v>
      </c>
      <c r="O127" s="8">
        <f>VLOOKUP($B127,'[2]TK KHOILUONG'!$B:$AH,14,0)</f>
        <v>0</v>
      </c>
      <c r="P127" s="8">
        <f>VLOOKUP($B127,'[2]TK KHOILUONG'!$B:$AH,15,0)</f>
        <v>130</v>
      </c>
      <c r="Q127" s="8">
        <f>VLOOKUP($B127,'[2]TK KHOILUONG'!$B:$AH,16,0)</f>
        <v>0</v>
      </c>
      <c r="R127" s="36">
        <f>VLOOKUP($B127,'[2]TK KHOILUONG'!$B:$AH,17,0)</f>
        <v>6.5</v>
      </c>
      <c r="S127" s="8">
        <f>VLOOKUP($B127,'[2]TK KHOILUONG'!$B:$AH,18,0)</f>
        <v>0</v>
      </c>
      <c r="T127" s="8">
        <f>VLOOKUP($B127,'[2]TK KHOILUONG'!$B:$AH,19,0)</f>
        <v>0</v>
      </c>
      <c r="U127" s="8">
        <f>VLOOKUP($B127,'[2]TK KHOILUONG'!$B:$AH,20,0)</f>
        <v>0</v>
      </c>
      <c r="V127" s="36">
        <f>VLOOKUP($B127,'[2]TK KHOILUONG'!$B:$AH,21,0)</f>
        <v>0</v>
      </c>
      <c r="W127" s="8">
        <f>VLOOKUP($B127,'[2]TK KHOILUONG'!$B:$AH,22,0)</f>
        <v>0</v>
      </c>
      <c r="X127" s="8">
        <f>VLOOKUP($B127,'[2]TK KHOILUONG'!$B:$AH,23,0)</f>
        <v>0</v>
      </c>
      <c r="Y127" s="36">
        <f>VLOOKUP($B127,'[2]TK KHOILUONG'!$B:$AH,24,0)</f>
        <v>0</v>
      </c>
      <c r="Z127" s="8">
        <f>VLOOKUP($B127,'[2]TK KHOILUONG'!$B:$AH,25,0)</f>
        <v>0</v>
      </c>
      <c r="AA127" s="8">
        <f>VLOOKUP($B127,'[2]TK KHOILUONG'!$B:$AH,26,0)</f>
        <v>0</v>
      </c>
      <c r="AB127" s="36">
        <f>VLOOKUP($B127,'[2]TK KHOILUONG'!$B:$AH,27,0)</f>
        <v>0</v>
      </c>
      <c r="AC127" s="8">
        <f>VLOOKUP($B127,'[2]TK KHOILUONG'!$B:$AH,28,0)</f>
        <v>0</v>
      </c>
      <c r="AD127" s="8">
        <f>VLOOKUP($B127,'[2]TK KHOILUONG'!$B:$AH,29,0)</f>
        <v>0</v>
      </c>
      <c r="AE127" s="36">
        <f>VLOOKUP($B127,'[2]TK KHOILUONG'!$B:$AH,30,0)</f>
        <v>0</v>
      </c>
      <c r="AF127" s="36">
        <f>VLOOKUP($B127,'[2]TK KHOILUONG'!$B:$AH,31,0)</f>
        <v>0</v>
      </c>
      <c r="AG127" s="36">
        <f>VLOOKUP($B127,'[2]TK KHOILUONG'!$B:$AH,32,0)</f>
        <v>0</v>
      </c>
      <c r="AH127" s="64">
        <f t="shared" si="1"/>
        <v>26.9</v>
      </c>
    </row>
    <row r="128" spans="1:34" hidden="1">
      <c r="A128" s="32">
        <f>IF(D128="","",SUBTOTAL(3,$D$4:$D128))</f>
        <v>29</v>
      </c>
      <c r="B128" s="26" t="s">
        <v>404</v>
      </c>
      <c r="C128" s="27" t="s">
        <v>136</v>
      </c>
      <c r="D128" s="19" t="s">
        <v>140</v>
      </c>
      <c r="E128" s="8">
        <f>VLOOKUP($B128,'[2]TK KHOILUONG'!$B:$AH,4,0)</f>
        <v>0</v>
      </c>
      <c r="F128" s="8">
        <f>VLOOKUP($B128,'[2]TK KHOILUONG'!$B:$AH,5,0)</f>
        <v>0</v>
      </c>
      <c r="G128" s="8">
        <f>VLOOKUP($B128,'[2]TK KHOILUONG'!$B:$AH,6,0)</f>
        <v>0</v>
      </c>
      <c r="H128" s="8">
        <f>VLOOKUP($B128,'[2]TK KHOILUONG'!$B:$AH,7,0)</f>
        <v>0</v>
      </c>
      <c r="I128" s="36">
        <f>VLOOKUP($B128,'[2]TK KHOILUONG'!$B:$AH,8,0)</f>
        <v>0</v>
      </c>
      <c r="J128" s="8">
        <f>VLOOKUP($B128,'[2]TK KHOILUONG'!$B:$AH,9,0)</f>
        <v>6.4</v>
      </c>
      <c r="K128" s="8">
        <f>VLOOKUP($B128,'[2]TK KHOILUONG'!$B:$AH,10,0)</f>
        <v>4.8</v>
      </c>
      <c r="L128" s="8">
        <f>VLOOKUP($B128,'[2]TK KHOILUONG'!$B:$AH,11,0)</f>
        <v>0</v>
      </c>
      <c r="M128" s="8">
        <f>VLOOKUP($B128,'[2]TK KHOILUONG'!$B:$AH,12,0)</f>
        <v>0</v>
      </c>
      <c r="N128" s="36">
        <f>VLOOKUP($B128,'[2]TK KHOILUONG'!$B:$AH,13,0)</f>
        <v>11.2</v>
      </c>
      <c r="O128" s="8">
        <f>VLOOKUP($B128,'[2]TK KHOILUONG'!$B:$AH,14,0)</f>
        <v>59</v>
      </c>
      <c r="P128" s="8">
        <f>VLOOKUP($B128,'[2]TK KHOILUONG'!$B:$AH,15,0)</f>
        <v>58</v>
      </c>
      <c r="Q128" s="8">
        <f>VLOOKUP($B128,'[2]TK KHOILUONG'!$B:$AH,16,0)</f>
        <v>42</v>
      </c>
      <c r="R128" s="36">
        <f>VLOOKUP($B128,'[2]TK KHOILUONG'!$B:$AH,17,0)</f>
        <v>3.75</v>
      </c>
      <c r="S128" s="8">
        <f>VLOOKUP($B128,'[2]TK KHOILUONG'!$B:$AH,18,0)</f>
        <v>51</v>
      </c>
      <c r="T128" s="8">
        <f>VLOOKUP($B128,'[2]TK KHOILUONG'!$B:$AH,19,0)</f>
        <v>0</v>
      </c>
      <c r="U128" s="8">
        <f>VLOOKUP($B128,'[2]TK KHOILUONG'!$B:$AH,20,0)</f>
        <v>51</v>
      </c>
      <c r="V128" s="36">
        <f>VLOOKUP($B128,'[2]TK KHOILUONG'!$B:$AH,21,0)</f>
        <v>0</v>
      </c>
      <c r="W128" s="8">
        <f>VLOOKUP($B128,'[2]TK KHOILUONG'!$B:$AH,22,0)</f>
        <v>0</v>
      </c>
      <c r="X128" s="8">
        <f>VLOOKUP($B128,'[2]TK KHOILUONG'!$B:$AH,23,0)</f>
        <v>0</v>
      </c>
      <c r="Y128" s="36">
        <f>VLOOKUP($B128,'[2]TK KHOILUONG'!$B:$AH,24,0)</f>
        <v>0</v>
      </c>
      <c r="Z128" s="8">
        <f>VLOOKUP($B128,'[2]TK KHOILUONG'!$B:$AH,25,0)</f>
        <v>0</v>
      </c>
      <c r="AA128" s="8">
        <f>VLOOKUP($B128,'[2]TK KHOILUONG'!$B:$AH,26,0)</f>
        <v>0</v>
      </c>
      <c r="AB128" s="36">
        <f>VLOOKUP($B128,'[2]TK KHOILUONG'!$B:$AH,27,0)</f>
        <v>0</v>
      </c>
      <c r="AC128" s="8">
        <f>VLOOKUP($B128,'[2]TK KHOILUONG'!$B:$AH,28,0)</f>
        <v>0</v>
      </c>
      <c r="AD128" s="8">
        <f>VLOOKUP($B128,'[2]TK KHOILUONG'!$B:$AH,29,0)</f>
        <v>0</v>
      </c>
      <c r="AE128" s="36">
        <f>VLOOKUP($B128,'[2]TK KHOILUONG'!$B:$AH,30,0)</f>
        <v>0</v>
      </c>
      <c r="AF128" s="36">
        <f>VLOOKUP($B128,'[2]TK KHOILUONG'!$B:$AH,31,0)</f>
        <v>1.6</v>
      </c>
      <c r="AG128" s="36">
        <f>VLOOKUP($B128,'[2]TK KHOILUONG'!$B:$AH,32,0)</f>
        <v>0</v>
      </c>
      <c r="AH128" s="64">
        <f t="shared" si="1"/>
        <v>16.55</v>
      </c>
    </row>
    <row r="129" spans="1:34" hidden="1">
      <c r="A129" s="32">
        <f>IF(D129="","",SUBTOTAL(3,$D$4:$D129))</f>
        <v>29</v>
      </c>
      <c r="B129" s="26" t="s">
        <v>405</v>
      </c>
      <c r="C129" s="27" t="s">
        <v>136</v>
      </c>
      <c r="D129" s="19" t="s">
        <v>141</v>
      </c>
      <c r="E129" s="8">
        <f>VLOOKUP($B129,'[2]TK KHOILUONG'!$B:$AH,4,0)</f>
        <v>4</v>
      </c>
      <c r="F129" s="8">
        <f>VLOOKUP($B129,'[2]TK KHOILUONG'!$B:$AH,5,0)</f>
        <v>0</v>
      </c>
      <c r="G129" s="8">
        <f>VLOOKUP($B129,'[2]TK KHOILUONG'!$B:$AH,6,0)</f>
        <v>0</v>
      </c>
      <c r="H129" s="8">
        <f>VLOOKUP($B129,'[2]TK KHOILUONG'!$B:$AH,7,0)</f>
        <v>0</v>
      </c>
      <c r="I129" s="36">
        <f>VLOOKUP($B129,'[2]TK KHOILUONG'!$B:$AH,8,0)</f>
        <v>4</v>
      </c>
      <c r="J129" s="8">
        <f>VLOOKUP($B129,'[2]TK KHOILUONG'!$B:$AH,9,0)</f>
        <v>9.1999999999999993</v>
      </c>
      <c r="K129" s="8">
        <f>VLOOKUP($B129,'[2]TK KHOILUONG'!$B:$AH,10,0)</f>
        <v>2.8</v>
      </c>
      <c r="L129" s="8">
        <f>VLOOKUP($B129,'[2]TK KHOILUONG'!$B:$AH,11,0)</f>
        <v>0</v>
      </c>
      <c r="M129" s="8">
        <f>VLOOKUP($B129,'[2]TK KHOILUONG'!$B:$AH,12,0)</f>
        <v>0</v>
      </c>
      <c r="N129" s="36">
        <f>VLOOKUP($B129,'[2]TK KHOILUONG'!$B:$AH,13,0)</f>
        <v>12</v>
      </c>
      <c r="O129" s="8">
        <f>VLOOKUP($B129,'[2]TK KHOILUONG'!$B:$AH,14,0)</f>
        <v>161</v>
      </c>
      <c r="P129" s="8">
        <f>VLOOKUP($B129,'[2]TK KHOILUONG'!$B:$AH,15,0)</f>
        <v>60</v>
      </c>
      <c r="Q129" s="8">
        <f>VLOOKUP($B129,'[2]TK KHOILUONG'!$B:$AH,16,0)</f>
        <v>128</v>
      </c>
      <c r="R129" s="36">
        <f>VLOOKUP($B129,'[2]TK KHOILUONG'!$B:$AH,17,0)</f>
        <v>4.6500000000000004</v>
      </c>
      <c r="S129" s="8">
        <f>VLOOKUP($B129,'[2]TK KHOILUONG'!$B:$AH,18,0)</f>
        <v>0</v>
      </c>
      <c r="T129" s="8">
        <f>VLOOKUP($B129,'[2]TK KHOILUONG'!$B:$AH,19,0)</f>
        <v>0</v>
      </c>
      <c r="U129" s="8">
        <f>VLOOKUP($B129,'[2]TK KHOILUONG'!$B:$AH,20,0)</f>
        <v>0</v>
      </c>
      <c r="V129" s="36">
        <f>VLOOKUP($B129,'[2]TK KHOILUONG'!$B:$AH,21,0)</f>
        <v>0</v>
      </c>
      <c r="W129" s="8">
        <f>VLOOKUP($B129,'[2]TK KHOILUONG'!$B:$AH,22,0)</f>
        <v>0</v>
      </c>
      <c r="X129" s="8">
        <f>VLOOKUP($B129,'[2]TK KHOILUONG'!$B:$AH,23,0)</f>
        <v>0</v>
      </c>
      <c r="Y129" s="36">
        <f>VLOOKUP($B129,'[2]TK KHOILUONG'!$B:$AH,24,0)</f>
        <v>0</v>
      </c>
      <c r="Z129" s="8">
        <f>VLOOKUP($B129,'[2]TK KHOILUONG'!$B:$AH,25,0)</f>
        <v>0</v>
      </c>
      <c r="AA129" s="8">
        <f>VLOOKUP($B129,'[2]TK KHOILUONG'!$B:$AH,26,0)</f>
        <v>0</v>
      </c>
      <c r="AB129" s="36">
        <f>VLOOKUP($B129,'[2]TK KHOILUONG'!$B:$AH,27,0)</f>
        <v>0</v>
      </c>
      <c r="AC129" s="8">
        <f>VLOOKUP($B129,'[2]TK KHOILUONG'!$B:$AH,28,0)</f>
        <v>0</v>
      </c>
      <c r="AD129" s="8">
        <f>VLOOKUP($B129,'[2]TK KHOILUONG'!$B:$AH,29,0)</f>
        <v>0</v>
      </c>
      <c r="AE129" s="36">
        <f>VLOOKUP($B129,'[2]TK KHOILUONG'!$B:$AH,30,0)</f>
        <v>0</v>
      </c>
      <c r="AF129" s="36">
        <f>VLOOKUP($B129,'[2]TK KHOILUONG'!$B:$AH,31,0)</f>
        <v>0</v>
      </c>
      <c r="AG129" s="36">
        <f>VLOOKUP($B129,'[2]TK KHOILUONG'!$B:$AH,32,0)</f>
        <v>1.6</v>
      </c>
      <c r="AH129" s="64">
        <f t="shared" si="1"/>
        <v>22.25</v>
      </c>
    </row>
    <row r="130" spans="1:34" hidden="1">
      <c r="A130" s="32">
        <f>IF(D130="","",SUBTOTAL(3,$D$4:$D130))</f>
        <v>29</v>
      </c>
      <c r="B130" s="26" t="s">
        <v>412</v>
      </c>
      <c r="C130" s="27" t="s">
        <v>136</v>
      </c>
      <c r="D130" s="19" t="s">
        <v>137</v>
      </c>
      <c r="E130" s="8">
        <f>VLOOKUP($B130,'[2]TK KHOILUONG'!$B:$AH,4,0)</f>
        <v>0</v>
      </c>
      <c r="F130" s="8">
        <f>VLOOKUP($B130,'[2]TK KHOILUONG'!$B:$AH,5,0)</f>
        <v>0</v>
      </c>
      <c r="G130" s="8">
        <f>VLOOKUP($B130,'[2]TK KHOILUONG'!$B:$AH,6,0)</f>
        <v>0</v>
      </c>
      <c r="H130" s="8">
        <f>VLOOKUP($B130,'[2]TK KHOILUONG'!$B:$AH,7,0)</f>
        <v>0</v>
      </c>
      <c r="I130" s="36">
        <f>VLOOKUP($B130,'[2]TK KHOILUONG'!$B:$AH,8,0)</f>
        <v>0</v>
      </c>
      <c r="J130" s="8">
        <f>VLOOKUP($B130,'[2]TK KHOILUONG'!$B:$AH,9,0)</f>
        <v>0</v>
      </c>
      <c r="K130" s="8">
        <f>VLOOKUP($B130,'[2]TK KHOILUONG'!$B:$AH,10,0)</f>
        <v>1.2</v>
      </c>
      <c r="L130" s="8">
        <f>VLOOKUP($B130,'[2]TK KHOILUONG'!$B:$AH,11,0)</f>
        <v>0</v>
      </c>
      <c r="M130" s="8">
        <f>VLOOKUP($B130,'[2]TK KHOILUONG'!$B:$AH,12,0)</f>
        <v>0</v>
      </c>
      <c r="N130" s="36">
        <f>VLOOKUP($B130,'[2]TK KHOILUONG'!$B:$AH,13,0)</f>
        <v>1.2</v>
      </c>
      <c r="O130" s="8">
        <f>VLOOKUP($B130,'[2]TK KHOILUONG'!$B:$AH,14,0)</f>
        <v>0</v>
      </c>
      <c r="P130" s="8">
        <f>VLOOKUP($B130,'[2]TK KHOILUONG'!$B:$AH,15,0)</f>
        <v>0</v>
      </c>
      <c r="Q130" s="8">
        <f>VLOOKUP($B130,'[2]TK KHOILUONG'!$B:$AH,16,0)</f>
        <v>0</v>
      </c>
      <c r="R130" s="36">
        <f>VLOOKUP($B130,'[2]TK KHOILUONG'!$B:$AH,17,0)</f>
        <v>0</v>
      </c>
      <c r="S130" s="8">
        <f>VLOOKUP($B130,'[2]TK KHOILUONG'!$B:$AH,18,0)</f>
        <v>0</v>
      </c>
      <c r="T130" s="8">
        <f>VLOOKUP($B130,'[2]TK KHOILUONG'!$B:$AH,19,0)</f>
        <v>0</v>
      </c>
      <c r="U130" s="8">
        <f>VLOOKUP($B130,'[2]TK KHOILUONG'!$B:$AH,20,0)</f>
        <v>0</v>
      </c>
      <c r="V130" s="36">
        <f>VLOOKUP($B130,'[2]TK KHOILUONG'!$B:$AH,21,0)</f>
        <v>0</v>
      </c>
      <c r="W130" s="8">
        <f>VLOOKUP($B130,'[2]TK KHOILUONG'!$B:$AH,22,0)</f>
        <v>0</v>
      </c>
      <c r="X130" s="8">
        <f>VLOOKUP($B130,'[2]TK KHOILUONG'!$B:$AH,23,0)</f>
        <v>0</v>
      </c>
      <c r="Y130" s="36">
        <f>VLOOKUP($B130,'[2]TK KHOILUONG'!$B:$AH,24,0)</f>
        <v>0</v>
      </c>
      <c r="Z130" s="8">
        <f>VLOOKUP($B130,'[2]TK KHOILUONG'!$B:$AH,25,0)</f>
        <v>0</v>
      </c>
      <c r="AA130" s="8">
        <f>VLOOKUP($B130,'[2]TK KHOILUONG'!$B:$AH,26,0)</f>
        <v>0</v>
      </c>
      <c r="AB130" s="36">
        <f>VLOOKUP($B130,'[2]TK KHOILUONG'!$B:$AH,27,0)</f>
        <v>0</v>
      </c>
      <c r="AC130" s="8">
        <f>VLOOKUP($B130,'[2]TK KHOILUONG'!$B:$AH,28,0)</f>
        <v>0</v>
      </c>
      <c r="AD130" s="8">
        <f>VLOOKUP($B130,'[2]TK KHOILUONG'!$B:$AH,29,0)</f>
        <v>0</v>
      </c>
      <c r="AE130" s="36">
        <f>VLOOKUP($B130,'[2]TK KHOILUONG'!$B:$AH,30,0)</f>
        <v>0</v>
      </c>
      <c r="AF130" s="36">
        <f>VLOOKUP($B130,'[2]TK KHOILUONG'!$B:$AH,31,0)</f>
        <v>0</v>
      </c>
      <c r="AG130" s="36">
        <f>VLOOKUP($B130,'[2]TK KHOILUONG'!$B:$AH,32,0)</f>
        <v>0</v>
      </c>
      <c r="AH130" s="64">
        <f t="shared" si="1"/>
        <v>1.2</v>
      </c>
    </row>
    <row r="131" spans="1:34" hidden="1">
      <c r="A131" s="32">
        <f>IF(D131="","",SUBTOTAL(3,$D$4:$D131))</f>
        <v>29</v>
      </c>
      <c r="B131" s="26" t="s">
        <v>406</v>
      </c>
      <c r="C131" s="27" t="s">
        <v>136</v>
      </c>
      <c r="D131" s="19" t="s">
        <v>157</v>
      </c>
      <c r="E131" s="8">
        <f>VLOOKUP($B131,'[2]TK KHOILUONG'!$B:$AH,4,0)</f>
        <v>1</v>
      </c>
      <c r="F131" s="8">
        <f>VLOOKUP($B131,'[2]TK KHOILUONG'!$B:$AH,5,0)</f>
        <v>0</v>
      </c>
      <c r="G131" s="8">
        <f>VLOOKUP($B131,'[2]TK KHOILUONG'!$B:$AH,6,0)</f>
        <v>0</v>
      </c>
      <c r="H131" s="8">
        <f>VLOOKUP($B131,'[2]TK KHOILUONG'!$B:$AH,7,0)</f>
        <v>0</v>
      </c>
      <c r="I131" s="36">
        <f>VLOOKUP($B131,'[2]TK KHOILUONG'!$B:$AH,8,0)</f>
        <v>1</v>
      </c>
      <c r="J131" s="8">
        <f>VLOOKUP($B131,'[2]TK KHOILUONG'!$B:$AH,9,0)</f>
        <v>14.799999999999997</v>
      </c>
      <c r="K131" s="8">
        <f>VLOOKUP($B131,'[2]TK KHOILUONG'!$B:$AH,10,0)</f>
        <v>9.1999999999999993</v>
      </c>
      <c r="L131" s="8">
        <f>VLOOKUP($B131,'[2]TK KHOILUONG'!$B:$AH,11,0)</f>
        <v>0</v>
      </c>
      <c r="M131" s="8">
        <f>VLOOKUP($B131,'[2]TK KHOILUONG'!$B:$AH,12,0)</f>
        <v>0</v>
      </c>
      <c r="N131" s="36">
        <f>VLOOKUP($B131,'[2]TK KHOILUONG'!$B:$AH,13,0)</f>
        <v>23.999999999999996</v>
      </c>
      <c r="O131" s="8">
        <f>VLOOKUP($B131,'[2]TK KHOILUONG'!$B:$AH,14,0)</f>
        <v>146</v>
      </c>
      <c r="P131" s="8">
        <f>VLOOKUP($B131,'[2]TK KHOILUONG'!$B:$AH,15,0)</f>
        <v>123</v>
      </c>
      <c r="Q131" s="8">
        <f>VLOOKUP($B131,'[2]TK KHOILUONG'!$B:$AH,16,0)</f>
        <v>180</v>
      </c>
      <c r="R131" s="36">
        <f>VLOOKUP($B131,'[2]TK KHOILUONG'!$B:$AH,17,0)</f>
        <v>4.45</v>
      </c>
      <c r="S131" s="8">
        <f>VLOOKUP($B131,'[2]TK KHOILUONG'!$B:$AH,18,0)</f>
        <v>0</v>
      </c>
      <c r="T131" s="8">
        <f>VLOOKUP($B131,'[2]TK KHOILUONG'!$B:$AH,19,0)</f>
        <v>0</v>
      </c>
      <c r="U131" s="8">
        <f>VLOOKUP($B131,'[2]TK KHOILUONG'!$B:$AH,20,0)</f>
        <v>0</v>
      </c>
      <c r="V131" s="36">
        <f>VLOOKUP($B131,'[2]TK KHOILUONG'!$B:$AH,21,0)</f>
        <v>0</v>
      </c>
      <c r="W131" s="8">
        <f>VLOOKUP($B131,'[2]TK KHOILUONG'!$B:$AH,22,0)</f>
        <v>0</v>
      </c>
      <c r="X131" s="8">
        <f>VLOOKUP($B131,'[2]TK KHOILUONG'!$B:$AH,23,0)</f>
        <v>0</v>
      </c>
      <c r="Y131" s="36">
        <f>VLOOKUP($B131,'[2]TK KHOILUONG'!$B:$AH,24,0)</f>
        <v>0</v>
      </c>
      <c r="Z131" s="8">
        <f>VLOOKUP($B131,'[2]TK KHOILUONG'!$B:$AH,25,0)</f>
        <v>0</v>
      </c>
      <c r="AA131" s="8">
        <f>VLOOKUP($B131,'[2]TK KHOILUONG'!$B:$AH,26,0)</f>
        <v>0</v>
      </c>
      <c r="AB131" s="36">
        <f>VLOOKUP($B131,'[2]TK KHOILUONG'!$B:$AH,27,0)</f>
        <v>0</v>
      </c>
      <c r="AC131" s="8">
        <f>VLOOKUP($B131,'[2]TK KHOILUONG'!$B:$AH,28,0)</f>
        <v>0</v>
      </c>
      <c r="AD131" s="8">
        <f>VLOOKUP($B131,'[2]TK KHOILUONG'!$B:$AH,29,0)</f>
        <v>0</v>
      </c>
      <c r="AE131" s="36">
        <f>VLOOKUP($B131,'[2]TK KHOILUONG'!$B:$AH,30,0)</f>
        <v>0</v>
      </c>
      <c r="AF131" s="36">
        <f>VLOOKUP($B131,'[2]TK KHOILUONG'!$B:$AH,31,0)</f>
        <v>1.2</v>
      </c>
      <c r="AG131" s="36">
        <f>VLOOKUP($B131,'[2]TK KHOILUONG'!$B:$AH,32,0)</f>
        <v>0</v>
      </c>
      <c r="AH131" s="64">
        <f t="shared" si="1"/>
        <v>30.65</v>
      </c>
    </row>
    <row r="132" spans="1:34" hidden="1">
      <c r="A132" s="32">
        <f>IF(D132="","",SUBTOTAL(3,$D$4:$D132))</f>
        <v>29</v>
      </c>
      <c r="B132" s="26" t="s">
        <v>407</v>
      </c>
      <c r="C132" s="27" t="s">
        <v>136</v>
      </c>
      <c r="D132" s="19" t="s">
        <v>158</v>
      </c>
      <c r="E132" s="8">
        <f>VLOOKUP($B132,'[2]TK KHOILUONG'!$B:$AH,4,0)</f>
        <v>3</v>
      </c>
      <c r="F132" s="8">
        <f>VLOOKUP($B132,'[2]TK KHOILUONG'!$B:$AH,5,0)</f>
        <v>0</v>
      </c>
      <c r="G132" s="8">
        <f>VLOOKUP($B132,'[2]TK KHOILUONG'!$B:$AH,6,0)</f>
        <v>0</v>
      </c>
      <c r="H132" s="8">
        <f>VLOOKUP($B132,'[2]TK KHOILUONG'!$B:$AH,7,0)</f>
        <v>0</v>
      </c>
      <c r="I132" s="36">
        <f>VLOOKUP($B132,'[2]TK KHOILUONG'!$B:$AH,8,0)</f>
        <v>3</v>
      </c>
      <c r="J132" s="8">
        <f>VLOOKUP($B132,'[2]TK KHOILUONG'!$B:$AH,9,0)</f>
        <v>0</v>
      </c>
      <c r="K132" s="8">
        <f>VLOOKUP($B132,'[2]TK KHOILUONG'!$B:$AH,10,0)</f>
        <v>11.2</v>
      </c>
      <c r="L132" s="8">
        <f>VLOOKUP($B132,'[2]TK KHOILUONG'!$B:$AH,11,0)</f>
        <v>0</v>
      </c>
      <c r="M132" s="8">
        <f>VLOOKUP($B132,'[2]TK KHOILUONG'!$B:$AH,12,0)</f>
        <v>0</v>
      </c>
      <c r="N132" s="36">
        <f>VLOOKUP($B132,'[2]TK KHOILUONG'!$B:$AH,13,0)</f>
        <v>11.2</v>
      </c>
      <c r="O132" s="8">
        <f>VLOOKUP($B132,'[2]TK KHOILUONG'!$B:$AH,14,0)</f>
        <v>120</v>
      </c>
      <c r="P132" s="8">
        <f>VLOOKUP($B132,'[2]TK KHOILUONG'!$B:$AH,15,0)</f>
        <v>110</v>
      </c>
      <c r="Q132" s="8">
        <f>VLOOKUP($B132,'[2]TK KHOILUONG'!$B:$AH,16,0)</f>
        <v>121</v>
      </c>
      <c r="R132" s="36">
        <f>VLOOKUP($B132,'[2]TK KHOILUONG'!$B:$AH,17,0)</f>
        <v>5.45</v>
      </c>
      <c r="S132" s="8">
        <f>VLOOKUP($B132,'[2]TK KHOILUONG'!$B:$AH,18,0)</f>
        <v>0</v>
      </c>
      <c r="T132" s="8">
        <f>VLOOKUP($B132,'[2]TK KHOILUONG'!$B:$AH,19,0)</f>
        <v>0</v>
      </c>
      <c r="U132" s="8">
        <f>VLOOKUP($B132,'[2]TK KHOILUONG'!$B:$AH,20,0)</f>
        <v>0</v>
      </c>
      <c r="V132" s="36">
        <f>VLOOKUP($B132,'[2]TK KHOILUONG'!$B:$AH,21,0)</f>
        <v>0</v>
      </c>
      <c r="W132" s="8">
        <f>VLOOKUP($B132,'[2]TK KHOILUONG'!$B:$AH,22,0)</f>
        <v>0</v>
      </c>
      <c r="X132" s="8">
        <f>VLOOKUP($B132,'[2]TK KHOILUONG'!$B:$AH,23,0)</f>
        <v>0</v>
      </c>
      <c r="Y132" s="36">
        <f>VLOOKUP($B132,'[2]TK KHOILUONG'!$B:$AH,24,0)</f>
        <v>0</v>
      </c>
      <c r="Z132" s="8">
        <f>VLOOKUP($B132,'[2]TK KHOILUONG'!$B:$AH,25,0)</f>
        <v>0</v>
      </c>
      <c r="AA132" s="8">
        <f>VLOOKUP($B132,'[2]TK KHOILUONG'!$B:$AH,26,0)</f>
        <v>0</v>
      </c>
      <c r="AB132" s="36">
        <f>VLOOKUP($B132,'[2]TK KHOILUONG'!$B:$AH,27,0)</f>
        <v>0</v>
      </c>
      <c r="AC132" s="8">
        <f>VLOOKUP($B132,'[2]TK KHOILUONG'!$B:$AH,28,0)</f>
        <v>0</v>
      </c>
      <c r="AD132" s="8">
        <f>VLOOKUP($B132,'[2]TK KHOILUONG'!$B:$AH,29,0)</f>
        <v>0</v>
      </c>
      <c r="AE132" s="36">
        <f>VLOOKUP($B132,'[2]TK KHOILUONG'!$B:$AH,30,0)</f>
        <v>0</v>
      </c>
      <c r="AF132" s="36">
        <f>VLOOKUP($B132,'[2]TK KHOILUONG'!$B:$AH,31,0)</f>
        <v>0</v>
      </c>
      <c r="AG132" s="36">
        <f>VLOOKUP($B132,'[2]TK KHOILUONG'!$B:$AH,32,0)</f>
        <v>0</v>
      </c>
      <c r="AH132" s="64">
        <f t="shared" si="1"/>
        <v>19.649999999999999</v>
      </c>
    </row>
    <row r="133" spans="1:34" hidden="1">
      <c r="A133" s="32">
        <f>IF(D133="","",SUBTOTAL(3,$D$4:$D133))</f>
        <v>29</v>
      </c>
      <c r="B133" s="26" t="s">
        <v>408</v>
      </c>
      <c r="C133" s="27" t="s">
        <v>136</v>
      </c>
      <c r="D133" s="19" t="s">
        <v>164</v>
      </c>
      <c r="E133" s="8">
        <f>VLOOKUP($B133,'[2]TK KHOILUONG'!$B:$AH,4,0)</f>
        <v>3</v>
      </c>
      <c r="F133" s="8">
        <f>VLOOKUP($B133,'[2]TK KHOILUONG'!$B:$AH,5,0)</f>
        <v>0</v>
      </c>
      <c r="G133" s="8">
        <f>VLOOKUP($B133,'[2]TK KHOILUONG'!$B:$AH,6,0)</f>
        <v>0</v>
      </c>
      <c r="H133" s="8">
        <f>VLOOKUP($B133,'[2]TK KHOILUONG'!$B:$AH,7,0)</f>
        <v>0</v>
      </c>
      <c r="I133" s="36">
        <f>VLOOKUP($B133,'[2]TK KHOILUONG'!$B:$AH,8,0)</f>
        <v>3</v>
      </c>
      <c r="J133" s="8">
        <f>VLOOKUP($B133,'[2]TK KHOILUONG'!$B:$AH,9,0)</f>
        <v>13.599999999999998</v>
      </c>
      <c r="K133" s="8">
        <f>VLOOKUP($B133,'[2]TK KHOILUONG'!$B:$AH,10,0)</f>
        <v>11.600000000000001</v>
      </c>
      <c r="L133" s="8">
        <f>VLOOKUP($B133,'[2]TK KHOILUONG'!$B:$AH,11,0)</f>
        <v>0</v>
      </c>
      <c r="M133" s="8">
        <f>VLOOKUP($B133,'[2]TK KHOILUONG'!$B:$AH,12,0)</f>
        <v>0</v>
      </c>
      <c r="N133" s="36">
        <f>VLOOKUP($B133,'[2]TK KHOILUONG'!$B:$AH,13,0)</f>
        <v>25.2</v>
      </c>
      <c r="O133" s="8">
        <f>VLOOKUP($B133,'[2]TK KHOILUONG'!$B:$AH,14,0)</f>
        <v>79</v>
      </c>
      <c r="P133" s="8">
        <f>VLOOKUP($B133,'[2]TK KHOILUONG'!$B:$AH,15,0)</f>
        <v>65</v>
      </c>
      <c r="Q133" s="8">
        <f>VLOOKUP($B133,'[2]TK KHOILUONG'!$B:$AH,16,0)</f>
        <v>60</v>
      </c>
      <c r="R133" s="36">
        <f>VLOOKUP($B133,'[2]TK KHOILUONG'!$B:$AH,17,0)</f>
        <v>4.2</v>
      </c>
      <c r="S133" s="8">
        <f>VLOOKUP($B133,'[2]TK KHOILUONG'!$B:$AH,18,0)</f>
        <v>0</v>
      </c>
      <c r="T133" s="8">
        <f>VLOOKUP($B133,'[2]TK KHOILUONG'!$B:$AH,19,0)</f>
        <v>0</v>
      </c>
      <c r="U133" s="8">
        <f>VLOOKUP($B133,'[2]TK KHOILUONG'!$B:$AH,20,0)</f>
        <v>0</v>
      </c>
      <c r="V133" s="36">
        <f>VLOOKUP($B133,'[2]TK KHOILUONG'!$B:$AH,21,0)</f>
        <v>0</v>
      </c>
      <c r="W133" s="8">
        <f>VLOOKUP($B133,'[2]TK KHOILUONG'!$B:$AH,22,0)</f>
        <v>0</v>
      </c>
      <c r="X133" s="8">
        <f>VLOOKUP($B133,'[2]TK KHOILUONG'!$B:$AH,23,0)</f>
        <v>0</v>
      </c>
      <c r="Y133" s="36">
        <f>VLOOKUP($B133,'[2]TK KHOILUONG'!$B:$AH,24,0)</f>
        <v>0</v>
      </c>
      <c r="Z133" s="8">
        <f>VLOOKUP($B133,'[2]TK KHOILUONG'!$B:$AH,25,0)</f>
        <v>0</v>
      </c>
      <c r="AA133" s="8">
        <f>VLOOKUP($B133,'[2]TK KHOILUONG'!$B:$AH,26,0)</f>
        <v>0</v>
      </c>
      <c r="AB133" s="36">
        <f>VLOOKUP($B133,'[2]TK KHOILUONG'!$B:$AH,27,0)</f>
        <v>0</v>
      </c>
      <c r="AC133" s="8">
        <f>VLOOKUP($B133,'[2]TK KHOILUONG'!$B:$AH,28,0)</f>
        <v>0</v>
      </c>
      <c r="AD133" s="8">
        <f>VLOOKUP($B133,'[2]TK KHOILUONG'!$B:$AH,29,0)</f>
        <v>0</v>
      </c>
      <c r="AE133" s="36">
        <f>VLOOKUP($B133,'[2]TK KHOILUONG'!$B:$AH,30,0)</f>
        <v>0</v>
      </c>
      <c r="AF133" s="36">
        <f>VLOOKUP($B133,'[2]TK KHOILUONG'!$B:$AH,31,0)</f>
        <v>1.2</v>
      </c>
      <c r="AG133" s="36">
        <f>VLOOKUP($B133,'[2]TK KHOILUONG'!$B:$AH,32,0)</f>
        <v>0</v>
      </c>
      <c r="AH133" s="64">
        <f t="shared" ref="AH133:AH196" si="2">IF(D133="","",ROUND(I133+N133+R133+V133+Y133+AB133+AE133+SUM(AF133:AG133),2))</f>
        <v>33.6</v>
      </c>
    </row>
    <row r="134" spans="1:34" hidden="1">
      <c r="A134" s="32">
        <f>IF(D134="","",SUBTOTAL(3,$D$4:$D134))</f>
        <v>29</v>
      </c>
      <c r="B134" s="26" t="s">
        <v>415</v>
      </c>
      <c r="C134" s="27" t="s">
        <v>136</v>
      </c>
      <c r="D134" s="19" t="s">
        <v>168</v>
      </c>
      <c r="E134" s="8">
        <f>VLOOKUP($B134,'[2]TK KHOILUONG'!$B:$AH,4,0)</f>
        <v>0</v>
      </c>
      <c r="F134" s="8">
        <f>VLOOKUP($B134,'[2]TK KHOILUONG'!$B:$AH,5,0)</f>
        <v>0</v>
      </c>
      <c r="G134" s="8">
        <f>VLOOKUP($B134,'[2]TK KHOILUONG'!$B:$AH,6,0)</f>
        <v>0</v>
      </c>
      <c r="H134" s="8">
        <f>VLOOKUP($B134,'[2]TK KHOILUONG'!$B:$AH,7,0)</f>
        <v>0</v>
      </c>
      <c r="I134" s="36">
        <f>VLOOKUP($B134,'[2]TK KHOILUONG'!$B:$AH,8,0)</f>
        <v>0</v>
      </c>
      <c r="J134" s="8">
        <f>VLOOKUP($B134,'[2]TK KHOILUONG'!$B:$AH,9,0)</f>
        <v>0</v>
      </c>
      <c r="K134" s="8">
        <f>VLOOKUP($B134,'[2]TK KHOILUONG'!$B:$AH,10,0)</f>
        <v>0</v>
      </c>
      <c r="L134" s="8">
        <f>VLOOKUP($B134,'[2]TK KHOILUONG'!$B:$AH,11,0)</f>
        <v>0</v>
      </c>
      <c r="M134" s="8">
        <f>VLOOKUP($B134,'[2]TK KHOILUONG'!$B:$AH,12,0)</f>
        <v>0</v>
      </c>
      <c r="N134" s="36">
        <f>VLOOKUP($B134,'[2]TK KHOILUONG'!$B:$AH,13,0)</f>
        <v>0</v>
      </c>
      <c r="O134" s="8">
        <f>VLOOKUP($B134,'[2]TK KHOILUONG'!$B:$AH,14,0)</f>
        <v>0</v>
      </c>
      <c r="P134" s="8">
        <f>VLOOKUP($B134,'[2]TK KHOILUONG'!$B:$AH,15,0)</f>
        <v>0</v>
      </c>
      <c r="Q134" s="8">
        <f>VLOOKUP($B134,'[2]TK KHOILUONG'!$B:$AH,16,0)</f>
        <v>0</v>
      </c>
      <c r="R134" s="36">
        <f>VLOOKUP($B134,'[2]TK KHOILUONG'!$B:$AH,17,0)</f>
        <v>0</v>
      </c>
      <c r="S134" s="8">
        <f>VLOOKUP($B134,'[2]TK KHOILUONG'!$B:$AH,18,0)</f>
        <v>0</v>
      </c>
      <c r="T134" s="8">
        <f>VLOOKUP($B134,'[2]TK KHOILUONG'!$B:$AH,19,0)</f>
        <v>0</v>
      </c>
      <c r="U134" s="8">
        <f>VLOOKUP($B134,'[2]TK KHOILUONG'!$B:$AH,20,0)</f>
        <v>0</v>
      </c>
      <c r="V134" s="36">
        <f>VLOOKUP($B134,'[2]TK KHOILUONG'!$B:$AH,21,0)</f>
        <v>0</v>
      </c>
      <c r="W134" s="8">
        <f>VLOOKUP($B134,'[2]TK KHOILUONG'!$B:$AH,22,0)</f>
        <v>0</v>
      </c>
      <c r="X134" s="8">
        <f>VLOOKUP($B134,'[2]TK KHOILUONG'!$B:$AH,23,0)</f>
        <v>0</v>
      </c>
      <c r="Y134" s="36">
        <f>VLOOKUP($B134,'[2]TK KHOILUONG'!$B:$AH,24,0)</f>
        <v>0</v>
      </c>
      <c r="Z134" s="8">
        <f>VLOOKUP($B134,'[2]TK KHOILUONG'!$B:$AH,25,0)</f>
        <v>0</v>
      </c>
      <c r="AA134" s="8">
        <f>VLOOKUP($B134,'[2]TK KHOILUONG'!$B:$AH,26,0)</f>
        <v>0</v>
      </c>
      <c r="AB134" s="36">
        <f>VLOOKUP($B134,'[2]TK KHOILUONG'!$B:$AH,27,0)</f>
        <v>0</v>
      </c>
      <c r="AC134" s="8">
        <f>VLOOKUP($B134,'[2]TK KHOILUONG'!$B:$AH,28,0)</f>
        <v>0</v>
      </c>
      <c r="AD134" s="8">
        <f>VLOOKUP($B134,'[2]TK KHOILUONG'!$B:$AH,29,0)</f>
        <v>0</v>
      </c>
      <c r="AE134" s="36">
        <f>VLOOKUP($B134,'[2]TK KHOILUONG'!$B:$AH,30,0)</f>
        <v>0</v>
      </c>
      <c r="AF134" s="36">
        <f>VLOOKUP($B134,'[2]TK KHOILUONG'!$B:$AH,31,0)</f>
        <v>0</v>
      </c>
      <c r="AG134" s="36">
        <f>VLOOKUP($B134,'[2]TK KHOILUONG'!$B:$AH,32,0)</f>
        <v>0</v>
      </c>
      <c r="AH134" s="64">
        <f t="shared" si="2"/>
        <v>0</v>
      </c>
    </row>
    <row r="135" spans="1:34" hidden="1">
      <c r="A135" s="32">
        <f>IF(D135="","",SUBTOTAL(3,$D$4:$D135))</f>
        <v>29</v>
      </c>
      <c r="B135" s="26" t="s">
        <v>409</v>
      </c>
      <c r="C135" s="27" t="s">
        <v>136</v>
      </c>
      <c r="D135" s="19" t="s">
        <v>145</v>
      </c>
      <c r="E135" s="8">
        <f>VLOOKUP($B135,'[2]TK KHOILUONG'!$B:$AH,4,0)</f>
        <v>0</v>
      </c>
      <c r="F135" s="8">
        <f>VLOOKUP($B135,'[2]TK KHOILUONG'!$B:$AH,5,0)</f>
        <v>0</v>
      </c>
      <c r="G135" s="8">
        <f>VLOOKUP($B135,'[2]TK KHOILUONG'!$B:$AH,6,0)</f>
        <v>0</v>
      </c>
      <c r="H135" s="8">
        <f>VLOOKUP($B135,'[2]TK KHOILUONG'!$B:$AH,7,0)</f>
        <v>0</v>
      </c>
      <c r="I135" s="36">
        <f>VLOOKUP($B135,'[2]TK KHOILUONG'!$B:$AH,8,0)</f>
        <v>0</v>
      </c>
      <c r="J135" s="8">
        <f>VLOOKUP($B135,'[2]TK KHOILUONG'!$B:$AH,9,0)</f>
        <v>4.8</v>
      </c>
      <c r="K135" s="8">
        <f>VLOOKUP($B135,'[2]TK KHOILUONG'!$B:$AH,10,0)</f>
        <v>3.5999999999999996</v>
      </c>
      <c r="L135" s="8">
        <f>VLOOKUP($B135,'[2]TK KHOILUONG'!$B:$AH,11,0)</f>
        <v>0</v>
      </c>
      <c r="M135" s="8">
        <f>VLOOKUP($B135,'[2]TK KHOILUONG'!$B:$AH,12,0)</f>
        <v>0</v>
      </c>
      <c r="N135" s="36">
        <f>VLOOKUP($B135,'[2]TK KHOILUONG'!$B:$AH,13,0)</f>
        <v>8.3999999999999986</v>
      </c>
      <c r="O135" s="8">
        <f>VLOOKUP($B135,'[2]TK KHOILUONG'!$B:$AH,14,0)</f>
        <v>35</v>
      </c>
      <c r="P135" s="8">
        <f>VLOOKUP($B135,'[2]TK KHOILUONG'!$B:$AH,15,0)</f>
        <v>67</v>
      </c>
      <c r="Q135" s="8">
        <f>VLOOKUP($B135,'[2]TK KHOILUONG'!$B:$AH,16,0)</f>
        <v>28</v>
      </c>
      <c r="R135" s="36">
        <f>VLOOKUP($B135,'[2]TK KHOILUONG'!$B:$AH,17,0)</f>
        <v>3.7</v>
      </c>
      <c r="S135" s="8">
        <f>VLOOKUP($B135,'[2]TK KHOILUONG'!$B:$AH,18,0)</f>
        <v>79</v>
      </c>
      <c r="T135" s="8">
        <f>VLOOKUP($B135,'[2]TK KHOILUONG'!$B:$AH,19,0)</f>
        <v>116</v>
      </c>
      <c r="U135" s="8">
        <f>VLOOKUP($B135,'[2]TK KHOILUONG'!$B:$AH,20,0)</f>
        <v>79</v>
      </c>
      <c r="V135" s="36">
        <f>VLOOKUP($B135,'[2]TK KHOILUONG'!$B:$AH,21,0)</f>
        <v>11.6</v>
      </c>
      <c r="W135" s="8">
        <f>VLOOKUP($B135,'[2]TK KHOILUONG'!$B:$AH,22,0)</f>
        <v>0</v>
      </c>
      <c r="X135" s="8">
        <f>VLOOKUP($B135,'[2]TK KHOILUONG'!$B:$AH,23,0)</f>
        <v>0</v>
      </c>
      <c r="Y135" s="36">
        <f>VLOOKUP($B135,'[2]TK KHOILUONG'!$B:$AH,24,0)</f>
        <v>0</v>
      </c>
      <c r="Z135" s="8">
        <f>VLOOKUP($B135,'[2]TK KHOILUONG'!$B:$AH,25,0)</f>
        <v>0</v>
      </c>
      <c r="AA135" s="8">
        <f>VLOOKUP($B135,'[2]TK KHOILUONG'!$B:$AH,26,0)</f>
        <v>0</v>
      </c>
      <c r="AB135" s="36">
        <f>VLOOKUP($B135,'[2]TK KHOILUONG'!$B:$AH,27,0)</f>
        <v>0</v>
      </c>
      <c r="AC135" s="8">
        <f>VLOOKUP($B135,'[2]TK KHOILUONG'!$B:$AH,28,0)</f>
        <v>0</v>
      </c>
      <c r="AD135" s="8">
        <f>VLOOKUP($B135,'[2]TK KHOILUONG'!$B:$AH,29,0)</f>
        <v>0</v>
      </c>
      <c r="AE135" s="36">
        <f>VLOOKUP($B135,'[2]TK KHOILUONG'!$B:$AH,30,0)</f>
        <v>0</v>
      </c>
      <c r="AF135" s="36">
        <f>VLOOKUP($B135,'[2]TK KHOILUONG'!$B:$AH,31,0)</f>
        <v>0</v>
      </c>
      <c r="AG135" s="36">
        <f>VLOOKUP($B135,'[2]TK KHOILUONG'!$B:$AH,32,0)</f>
        <v>0</v>
      </c>
      <c r="AH135" s="64">
        <f t="shared" si="2"/>
        <v>23.7</v>
      </c>
    </row>
    <row r="136" spans="1:34" hidden="1">
      <c r="A136" s="32">
        <f>IF(D136="","",SUBTOTAL(3,$D$4:$D136))</f>
        <v>29</v>
      </c>
      <c r="B136" s="26" t="s">
        <v>418</v>
      </c>
      <c r="C136" s="27" t="s">
        <v>136</v>
      </c>
      <c r="D136" s="19" t="s">
        <v>155</v>
      </c>
      <c r="E136" s="8">
        <f>VLOOKUP($B136,'[2]TK KHOILUONG'!$B:$AH,4,0)</f>
        <v>4</v>
      </c>
      <c r="F136" s="8">
        <f>VLOOKUP($B136,'[2]TK KHOILUONG'!$B:$AH,5,0)</f>
        <v>10</v>
      </c>
      <c r="G136" s="8">
        <f>VLOOKUP($B136,'[2]TK KHOILUONG'!$B:$AH,6,0)</f>
        <v>0</v>
      </c>
      <c r="H136" s="8">
        <f>VLOOKUP($B136,'[2]TK KHOILUONG'!$B:$AH,7,0)</f>
        <v>0</v>
      </c>
      <c r="I136" s="36">
        <f>VLOOKUP($B136,'[2]TK KHOILUONG'!$B:$AH,8,0)</f>
        <v>24</v>
      </c>
      <c r="J136" s="8">
        <f>VLOOKUP($B136,'[2]TK KHOILUONG'!$B:$AH,9,0)</f>
        <v>13.599999999999998</v>
      </c>
      <c r="K136" s="8">
        <f>VLOOKUP($B136,'[2]TK KHOILUONG'!$B:$AH,10,0)</f>
        <v>2.4</v>
      </c>
      <c r="L136" s="8">
        <f>VLOOKUP($B136,'[2]TK KHOILUONG'!$B:$AH,11,0)</f>
        <v>0</v>
      </c>
      <c r="M136" s="8">
        <f>VLOOKUP($B136,'[2]TK KHOILUONG'!$B:$AH,12,0)</f>
        <v>0</v>
      </c>
      <c r="N136" s="36">
        <f>VLOOKUP($B136,'[2]TK KHOILUONG'!$B:$AH,13,0)</f>
        <v>15.999999999999998</v>
      </c>
      <c r="O136" s="8">
        <f>VLOOKUP($B136,'[2]TK KHOILUONG'!$B:$AH,14,0)</f>
        <v>178</v>
      </c>
      <c r="P136" s="8">
        <f>VLOOKUP($B136,'[2]TK KHOILUONG'!$B:$AH,15,0)</f>
        <v>36</v>
      </c>
      <c r="Q136" s="8">
        <f>VLOOKUP($B136,'[2]TK KHOILUONG'!$B:$AH,16,0)</f>
        <v>106</v>
      </c>
      <c r="R136" s="36">
        <f>VLOOKUP($B136,'[2]TK KHOILUONG'!$B:$AH,17,0)</f>
        <v>5.4</v>
      </c>
      <c r="S136" s="8">
        <f>VLOOKUP($B136,'[2]TK KHOILUONG'!$B:$AH,18,0)</f>
        <v>0</v>
      </c>
      <c r="T136" s="8">
        <f>VLOOKUP($B136,'[2]TK KHOILUONG'!$B:$AH,19,0)</f>
        <v>0</v>
      </c>
      <c r="U136" s="8">
        <f>VLOOKUP($B136,'[2]TK KHOILUONG'!$B:$AH,20,0)</f>
        <v>0</v>
      </c>
      <c r="V136" s="36">
        <f>VLOOKUP($B136,'[2]TK KHOILUONG'!$B:$AH,21,0)</f>
        <v>0</v>
      </c>
      <c r="W136" s="8">
        <f>VLOOKUP($B136,'[2]TK KHOILUONG'!$B:$AH,22,0)</f>
        <v>0</v>
      </c>
      <c r="X136" s="8">
        <f>VLOOKUP($B136,'[2]TK KHOILUONG'!$B:$AH,23,0)</f>
        <v>0</v>
      </c>
      <c r="Y136" s="36">
        <f>VLOOKUP($B136,'[2]TK KHOILUONG'!$B:$AH,24,0)</f>
        <v>0</v>
      </c>
      <c r="Z136" s="8">
        <f>VLOOKUP($B136,'[2]TK KHOILUONG'!$B:$AH,25,0)</f>
        <v>0</v>
      </c>
      <c r="AA136" s="8">
        <f>VLOOKUP($B136,'[2]TK KHOILUONG'!$B:$AH,26,0)</f>
        <v>0</v>
      </c>
      <c r="AB136" s="36">
        <f>VLOOKUP($B136,'[2]TK KHOILUONG'!$B:$AH,27,0)</f>
        <v>0</v>
      </c>
      <c r="AC136" s="8">
        <f>VLOOKUP($B136,'[2]TK KHOILUONG'!$B:$AH,28,0)</f>
        <v>0</v>
      </c>
      <c r="AD136" s="8">
        <f>VLOOKUP($B136,'[2]TK KHOILUONG'!$B:$AH,29,0)</f>
        <v>0</v>
      </c>
      <c r="AE136" s="36">
        <f>VLOOKUP($B136,'[2]TK KHOILUONG'!$B:$AH,30,0)</f>
        <v>0</v>
      </c>
      <c r="AF136" s="36">
        <f>VLOOKUP($B136,'[2]TK KHOILUONG'!$B:$AH,31,0)</f>
        <v>0</v>
      </c>
      <c r="AG136" s="36">
        <f>VLOOKUP($B136,'[2]TK KHOILUONG'!$B:$AH,32,0)</f>
        <v>4.8</v>
      </c>
      <c r="AH136" s="64">
        <f t="shared" si="2"/>
        <v>50.2</v>
      </c>
    </row>
    <row r="137" spans="1:34" hidden="1">
      <c r="A137" s="32">
        <f>IF(D137="","",SUBTOTAL(3,$D$4:$D137))</f>
        <v>29</v>
      </c>
      <c r="B137" s="26" t="s">
        <v>417</v>
      </c>
      <c r="C137" s="27" t="s">
        <v>136</v>
      </c>
      <c r="D137" s="19" t="s">
        <v>147</v>
      </c>
      <c r="E137" s="8">
        <f>VLOOKUP($B137,'[2]TK KHOILUONG'!$B:$AH,4,0)</f>
        <v>4</v>
      </c>
      <c r="F137" s="8">
        <f>VLOOKUP($B137,'[2]TK KHOILUONG'!$B:$AH,5,0)</f>
        <v>0</v>
      </c>
      <c r="G137" s="8">
        <f>VLOOKUP($B137,'[2]TK KHOILUONG'!$B:$AH,6,0)</f>
        <v>0</v>
      </c>
      <c r="H137" s="8">
        <f>VLOOKUP($B137,'[2]TK KHOILUONG'!$B:$AH,7,0)</f>
        <v>0</v>
      </c>
      <c r="I137" s="36">
        <f>VLOOKUP($B137,'[2]TK KHOILUONG'!$B:$AH,8,0)</f>
        <v>4</v>
      </c>
      <c r="J137" s="8">
        <f>VLOOKUP($B137,'[2]TK KHOILUONG'!$B:$AH,9,0)</f>
        <v>4</v>
      </c>
      <c r="K137" s="8">
        <f>VLOOKUP($B137,'[2]TK KHOILUONG'!$B:$AH,10,0)</f>
        <v>0</v>
      </c>
      <c r="L137" s="8">
        <f>VLOOKUP($B137,'[2]TK KHOILUONG'!$B:$AH,11,0)</f>
        <v>0</v>
      </c>
      <c r="M137" s="8">
        <f>VLOOKUP($B137,'[2]TK KHOILUONG'!$B:$AH,12,0)</f>
        <v>0</v>
      </c>
      <c r="N137" s="36">
        <f>VLOOKUP($B137,'[2]TK KHOILUONG'!$B:$AH,13,0)</f>
        <v>4</v>
      </c>
      <c r="O137" s="8">
        <f>VLOOKUP($B137,'[2]TK KHOILUONG'!$B:$AH,14,0)</f>
        <v>69</v>
      </c>
      <c r="P137" s="8">
        <f>VLOOKUP($B137,'[2]TK KHOILUONG'!$B:$AH,15,0)</f>
        <v>30</v>
      </c>
      <c r="Q137" s="8">
        <f>VLOOKUP($B137,'[2]TK KHOILUONG'!$B:$AH,16,0)</f>
        <v>69</v>
      </c>
      <c r="R137" s="36">
        <f>VLOOKUP($B137,'[2]TK KHOILUONG'!$B:$AH,17,0)</f>
        <v>1.5</v>
      </c>
      <c r="S137" s="8">
        <f>VLOOKUP($B137,'[2]TK KHOILUONG'!$B:$AH,18,0)</f>
        <v>0</v>
      </c>
      <c r="T137" s="8">
        <f>VLOOKUP($B137,'[2]TK KHOILUONG'!$B:$AH,19,0)</f>
        <v>0</v>
      </c>
      <c r="U137" s="8">
        <f>VLOOKUP($B137,'[2]TK KHOILUONG'!$B:$AH,20,0)</f>
        <v>0</v>
      </c>
      <c r="V137" s="36">
        <f>VLOOKUP($B137,'[2]TK KHOILUONG'!$B:$AH,21,0)</f>
        <v>0</v>
      </c>
      <c r="W137" s="8">
        <f>VLOOKUP($B137,'[2]TK KHOILUONG'!$B:$AH,22,0)</f>
        <v>0</v>
      </c>
      <c r="X137" s="8">
        <f>VLOOKUP($B137,'[2]TK KHOILUONG'!$B:$AH,23,0)</f>
        <v>0</v>
      </c>
      <c r="Y137" s="36">
        <f>VLOOKUP($B137,'[2]TK KHOILUONG'!$B:$AH,24,0)</f>
        <v>0</v>
      </c>
      <c r="Z137" s="8">
        <f>VLOOKUP($B137,'[2]TK KHOILUONG'!$B:$AH,25,0)</f>
        <v>0</v>
      </c>
      <c r="AA137" s="8">
        <f>VLOOKUP($B137,'[2]TK KHOILUONG'!$B:$AH,26,0)</f>
        <v>0</v>
      </c>
      <c r="AB137" s="36">
        <f>VLOOKUP($B137,'[2]TK KHOILUONG'!$B:$AH,27,0)</f>
        <v>0</v>
      </c>
      <c r="AC137" s="8">
        <f>VLOOKUP($B137,'[2]TK KHOILUONG'!$B:$AH,28,0)</f>
        <v>0</v>
      </c>
      <c r="AD137" s="8">
        <f>VLOOKUP($B137,'[2]TK KHOILUONG'!$B:$AH,29,0)</f>
        <v>0</v>
      </c>
      <c r="AE137" s="36">
        <f>VLOOKUP($B137,'[2]TK KHOILUONG'!$B:$AH,30,0)</f>
        <v>0</v>
      </c>
      <c r="AF137" s="36">
        <f>VLOOKUP($B137,'[2]TK KHOILUONG'!$B:$AH,31,0)</f>
        <v>4.8</v>
      </c>
      <c r="AG137" s="36">
        <f>VLOOKUP($B137,'[2]TK KHOILUONG'!$B:$AH,32,0)</f>
        <v>14</v>
      </c>
      <c r="AH137" s="64">
        <f t="shared" si="2"/>
        <v>28.3</v>
      </c>
    </row>
    <row r="138" spans="1:34" hidden="1">
      <c r="A138" s="32">
        <f>IF(D138="","",SUBTOTAL(3,$D$4:$D138))</f>
        <v>29</v>
      </c>
      <c r="B138" s="26" t="s">
        <v>421</v>
      </c>
      <c r="C138" s="27" t="s">
        <v>136</v>
      </c>
      <c r="D138" s="19" t="s">
        <v>165</v>
      </c>
      <c r="E138" s="8">
        <f>VLOOKUP($B138,'[2]TK KHOILUONG'!$B:$AH,4,0)</f>
        <v>0</v>
      </c>
      <c r="F138" s="8">
        <f>VLOOKUP($B138,'[2]TK KHOILUONG'!$B:$AH,5,0)</f>
        <v>0</v>
      </c>
      <c r="G138" s="8">
        <f>VLOOKUP($B138,'[2]TK KHOILUONG'!$B:$AH,6,0)</f>
        <v>0</v>
      </c>
      <c r="H138" s="8">
        <f>VLOOKUP($B138,'[2]TK KHOILUONG'!$B:$AH,7,0)</f>
        <v>0</v>
      </c>
      <c r="I138" s="36">
        <f>VLOOKUP($B138,'[2]TK KHOILUONG'!$B:$AH,8,0)</f>
        <v>0</v>
      </c>
      <c r="J138" s="8">
        <f>VLOOKUP($B138,'[2]TK KHOILUONG'!$B:$AH,9,0)</f>
        <v>0</v>
      </c>
      <c r="K138" s="8">
        <f>VLOOKUP($B138,'[2]TK KHOILUONG'!$B:$AH,10,0)</f>
        <v>0</v>
      </c>
      <c r="L138" s="8">
        <f>VLOOKUP($B138,'[2]TK KHOILUONG'!$B:$AH,11,0)</f>
        <v>0</v>
      </c>
      <c r="M138" s="8">
        <f>VLOOKUP($B138,'[2]TK KHOILUONG'!$B:$AH,12,0)</f>
        <v>0</v>
      </c>
      <c r="N138" s="36">
        <f>VLOOKUP($B138,'[2]TK KHOILUONG'!$B:$AH,13,0)</f>
        <v>0</v>
      </c>
      <c r="O138" s="8">
        <f>VLOOKUP($B138,'[2]TK KHOILUONG'!$B:$AH,14,0)</f>
        <v>69</v>
      </c>
      <c r="P138" s="8">
        <f>VLOOKUP($B138,'[2]TK KHOILUONG'!$B:$AH,15,0)</f>
        <v>169</v>
      </c>
      <c r="Q138" s="8">
        <f>VLOOKUP($B138,'[2]TK KHOILUONG'!$B:$AH,16,0)</f>
        <v>133</v>
      </c>
      <c r="R138" s="36">
        <f>VLOOKUP($B138,'[2]TK KHOILUONG'!$B:$AH,17,0)</f>
        <v>5.25</v>
      </c>
      <c r="S138" s="8">
        <f>VLOOKUP($B138,'[2]TK KHOILUONG'!$B:$AH,18,0)</f>
        <v>0</v>
      </c>
      <c r="T138" s="8">
        <f>VLOOKUP($B138,'[2]TK KHOILUONG'!$B:$AH,19,0)</f>
        <v>0</v>
      </c>
      <c r="U138" s="8">
        <f>VLOOKUP($B138,'[2]TK KHOILUONG'!$B:$AH,20,0)</f>
        <v>0</v>
      </c>
      <c r="V138" s="36">
        <f>VLOOKUP($B138,'[2]TK KHOILUONG'!$B:$AH,21,0)</f>
        <v>0</v>
      </c>
      <c r="W138" s="8">
        <f>VLOOKUP($B138,'[2]TK KHOILUONG'!$B:$AH,22,0)</f>
        <v>0</v>
      </c>
      <c r="X138" s="8">
        <f>VLOOKUP($B138,'[2]TK KHOILUONG'!$B:$AH,23,0)</f>
        <v>0</v>
      </c>
      <c r="Y138" s="36">
        <f>VLOOKUP($B138,'[2]TK KHOILUONG'!$B:$AH,24,0)</f>
        <v>0</v>
      </c>
      <c r="Z138" s="8">
        <f>VLOOKUP($B138,'[2]TK KHOILUONG'!$B:$AH,25,0)</f>
        <v>0</v>
      </c>
      <c r="AA138" s="8">
        <f>VLOOKUP($B138,'[2]TK KHOILUONG'!$B:$AH,26,0)</f>
        <v>0</v>
      </c>
      <c r="AB138" s="36">
        <f>VLOOKUP($B138,'[2]TK KHOILUONG'!$B:$AH,27,0)</f>
        <v>0</v>
      </c>
      <c r="AC138" s="8">
        <f>VLOOKUP($B138,'[2]TK KHOILUONG'!$B:$AH,28,0)</f>
        <v>0</v>
      </c>
      <c r="AD138" s="8">
        <f>VLOOKUP($B138,'[2]TK KHOILUONG'!$B:$AH,29,0)</f>
        <v>0</v>
      </c>
      <c r="AE138" s="36">
        <f>VLOOKUP($B138,'[2]TK KHOILUONG'!$B:$AH,30,0)</f>
        <v>0</v>
      </c>
      <c r="AF138" s="36">
        <f>VLOOKUP($B138,'[2]TK KHOILUONG'!$B:$AH,31,0)</f>
        <v>0</v>
      </c>
      <c r="AG138" s="36">
        <f>VLOOKUP($B138,'[2]TK KHOILUONG'!$B:$AH,32,0)</f>
        <v>2.4</v>
      </c>
      <c r="AH138" s="64">
        <f t="shared" si="2"/>
        <v>7.65</v>
      </c>
    </row>
    <row r="139" spans="1:34" hidden="1">
      <c r="A139" s="32">
        <f>IF(D139="","",SUBTOTAL(3,$D$4:$D139))</f>
        <v>29</v>
      </c>
      <c r="B139" s="26" t="s">
        <v>419</v>
      </c>
      <c r="C139" s="27" t="s">
        <v>136</v>
      </c>
      <c r="D139" s="19" t="s">
        <v>142</v>
      </c>
      <c r="E139" s="8">
        <f>VLOOKUP($B139,'[2]TK KHOILUONG'!$B:$AH,4,0)</f>
        <v>6</v>
      </c>
      <c r="F139" s="8">
        <f>VLOOKUP($B139,'[2]TK KHOILUONG'!$B:$AH,5,0)</f>
        <v>0</v>
      </c>
      <c r="G139" s="8">
        <f>VLOOKUP($B139,'[2]TK KHOILUONG'!$B:$AH,6,0)</f>
        <v>0</v>
      </c>
      <c r="H139" s="8">
        <f>VLOOKUP($B139,'[2]TK KHOILUONG'!$B:$AH,7,0)</f>
        <v>0</v>
      </c>
      <c r="I139" s="36">
        <f>VLOOKUP($B139,'[2]TK KHOILUONG'!$B:$AH,8,0)</f>
        <v>6</v>
      </c>
      <c r="J139" s="8">
        <f>VLOOKUP($B139,'[2]TK KHOILUONG'!$B:$AH,9,0)</f>
        <v>3.2</v>
      </c>
      <c r="K139" s="8">
        <f>VLOOKUP($B139,'[2]TK KHOILUONG'!$B:$AH,10,0)</f>
        <v>4.8000000000000007</v>
      </c>
      <c r="L139" s="8">
        <f>VLOOKUP($B139,'[2]TK KHOILUONG'!$B:$AH,11,0)</f>
        <v>0</v>
      </c>
      <c r="M139" s="8">
        <f>VLOOKUP($B139,'[2]TK KHOILUONG'!$B:$AH,12,0)</f>
        <v>0</v>
      </c>
      <c r="N139" s="36">
        <f>VLOOKUP($B139,'[2]TK KHOILUONG'!$B:$AH,13,0)</f>
        <v>8</v>
      </c>
      <c r="O139" s="8">
        <f>VLOOKUP($B139,'[2]TK KHOILUONG'!$B:$AH,14,0)</f>
        <v>150</v>
      </c>
      <c r="P139" s="8">
        <f>VLOOKUP($B139,'[2]TK KHOILUONG'!$B:$AH,15,0)</f>
        <v>89</v>
      </c>
      <c r="Q139" s="8">
        <f>VLOOKUP($B139,'[2]TK KHOILUONG'!$B:$AH,16,0)</f>
        <v>91</v>
      </c>
      <c r="R139" s="36">
        <f>VLOOKUP($B139,'[2]TK KHOILUONG'!$B:$AH,17,0)</f>
        <v>7.4</v>
      </c>
      <c r="S139" s="8">
        <f>VLOOKUP($B139,'[2]TK KHOILUONG'!$B:$AH,18,0)</f>
        <v>0</v>
      </c>
      <c r="T139" s="8">
        <f>VLOOKUP($B139,'[2]TK KHOILUONG'!$B:$AH,19,0)</f>
        <v>123</v>
      </c>
      <c r="U139" s="8">
        <f>VLOOKUP($B139,'[2]TK KHOILUONG'!$B:$AH,20,0)</f>
        <v>0</v>
      </c>
      <c r="V139" s="36">
        <f>VLOOKUP($B139,'[2]TK KHOILUONG'!$B:$AH,21,0)</f>
        <v>12.3</v>
      </c>
      <c r="W139" s="8">
        <f>VLOOKUP($B139,'[2]TK KHOILUONG'!$B:$AH,22,0)</f>
        <v>0</v>
      </c>
      <c r="X139" s="8">
        <f>VLOOKUP($B139,'[2]TK KHOILUONG'!$B:$AH,23,0)</f>
        <v>0</v>
      </c>
      <c r="Y139" s="36">
        <f>VLOOKUP($B139,'[2]TK KHOILUONG'!$B:$AH,24,0)</f>
        <v>0</v>
      </c>
      <c r="Z139" s="8">
        <f>VLOOKUP($B139,'[2]TK KHOILUONG'!$B:$AH,25,0)</f>
        <v>0</v>
      </c>
      <c r="AA139" s="8">
        <f>VLOOKUP($B139,'[2]TK KHOILUONG'!$B:$AH,26,0)</f>
        <v>0</v>
      </c>
      <c r="AB139" s="36">
        <f>VLOOKUP($B139,'[2]TK KHOILUONG'!$B:$AH,27,0)</f>
        <v>0</v>
      </c>
      <c r="AC139" s="8">
        <f>VLOOKUP($B139,'[2]TK KHOILUONG'!$B:$AH,28,0)</f>
        <v>0</v>
      </c>
      <c r="AD139" s="8">
        <f>VLOOKUP($B139,'[2]TK KHOILUONG'!$B:$AH,29,0)</f>
        <v>0</v>
      </c>
      <c r="AE139" s="36">
        <f>VLOOKUP($B139,'[2]TK KHOILUONG'!$B:$AH,30,0)</f>
        <v>0</v>
      </c>
      <c r="AF139" s="36">
        <f>VLOOKUP($B139,'[2]TK KHOILUONG'!$B:$AH,31,0)</f>
        <v>0</v>
      </c>
      <c r="AG139" s="36">
        <f>VLOOKUP($B139,'[2]TK KHOILUONG'!$B:$AH,32,0)</f>
        <v>5.2</v>
      </c>
      <c r="AH139" s="64">
        <f t="shared" si="2"/>
        <v>38.9</v>
      </c>
    </row>
    <row r="140" spans="1:34" hidden="1">
      <c r="A140" s="32">
        <f>IF(D140="","",SUBTOTAL(3,$D$4:$D140))</f>
        <v>29</v>
      </c>
      <c r="B140" s="26" t="s">
        <v>410</v>
      </c>
      <c r="C140" s="27" t="s">
        <v>136</v>
      </c>
      <c r="D140" s="19" t="s">
        <v>143</v>
      </c>
      <c r="E140" s="8">
        <f>VLOOKUP($B140,'[2]TK KHOILUONG'!$B:$AH,4,0)</f>
        <v>4</v>
      </c>
      <c r="F140" s="8">
        <f>VLOOKUP($B140,'[2]TK KHOILUONG'!$B:$AH,5,0)</f>
        <v>0</v>
      </c>
      <c r="G140" s="8">
        <f>VLOOKUP($B140,'[2]TK KHOILUONG'!$B:$AH,6,0)</f>
        <v>0</v>
      </c>
      <c r="H140" s="8">
        <f>VLOOKUP($B140,'[2]TK KHOILUONG'!$B:$AH,7,0)</f>
        <v>0</v>
      </c>
      <c r="I140" s="36">
        <f>VLOOKUP($B140,'[2]TK KHOILUONG'!$B:$AH,8,0)</f>
        <v>4</v>
      </c>
      <c r="J140" s="8">
        <f>VLOOKUP($B140,'[2]TK KHOILUONG'!$B:$AH,9,0)</f>
        <v>6.4</v>
      </c>
      <c r="K140" s="8">
        <f>VLOOKUP($B140,'[2]TK KHOILUONG'!$B:$AH,10,0)</f>
        <v>1.6</v>
      </c>
      <c r="L140" s="8">
        <f>VLOOKUP($B140,'[2]TK KHOILUONG'!$B:$AH,11,0)</f>
        <v>0</v>
      </c>
      <c r="M140" s="8">
        <f>VLOOKUP($B140,'[2]TK KHOILUONG'!$B:$AH,12,0)</f>
        <v>0</v>
      </c>
      <c r="N140" s="36">
        <f>VLOOKUP($B140,'[2]TK KHOILUONG'!$B:$AH,13,0)</f>
        <v>8</v>
      </c>
      <c r="O140" s="8">
        <f>VLOOKUP($B140,'[2]TK KHOILUONG'!$B:$AH,14,0)</f>
        <v>170</v>
      </c>
      <c r="P140" s="8">
        <f>VLOOKUP($B140,'[2]TK KHOILUONG'!$B:$AH,15,0)</f>
        <v>218</v>
      </c>
      <c r="Q140" s="8">
        <f>VLOOKUP($B140,'[2]TK KHOILUONG'!$B:$AH,16,0)</f>
        <v>137</v>
      </c>
      <c r="R140" s="36">
        <f>VLOOKUP($B140,'[2]TK KHOILUONG'!$B:$AH,17,0)</f>
        <v>12.55</v>
      </c>
      <c r="S140" s="8">
        <f>VLOOKUP($B140,'[2]TK KHOILUONG'!$B:$AH,18,0)</f>
        <v>0</v>
      </c>
      <c r="T140" s="8">
        <f>VLOOKUP($B140,'[2]TK KHOILUONG'!$B:$AH,19,0)</f>
        <v>0</v>
      </c>
      <c r="U140" s="8">
        <f>VLOOKUP($B140,'[2]TK KHOILUONG'!$B:$AH,20,0)</f>
        <v>0</v>
      </c>
      <c r="V140" s="36">
        <f>VLOOKUP($B140,'[2]TK KHOILUONG'!$B:$AH,21,0)</f>
        <v>0</v>
      </c>
      <c r="W140" s="8">
        <f>VLOOKUP($B140,'[2]TK KHOILUONG'!$B:$AH,22,0)</f>
        <v>0</v>
      </c>
      <c r="X140" s="8">
        <f>VLOOKUP($B140,'[2]TK KHOILUONG'!$B:$AH,23,0)</f>
        <v>0</v>
      </c>
      <c r="Y140" s="36">
        <f>VLOOKUP($B140,'[2]TK KHOILUONG'!$B:$AH,24,0)</f>
        <v>0</v>
      </c>
      <c r="Z140" s="8">
        <f>VLOOKUP($B140,'[2]TK KHOILUONG'!$B:$AH,25,0)</f>
        <v>0</v>
      </c>
      <c r="AA140" s="8">
        <f>VLOOKUP($B140,'[2]TK KHOILUONG'!$B:$AH,26,0)</f>
        <v>0</v>
      </c>
      <c r="AB140" s="36">
        <f>VLOOKUP($B140,'[2]TK KHOILUONG'!$B:$AH,27,0)</f>
        <v>0</v>
      </c>
      <c r="AC140" s="8">
        <f>VLOOKUP($B140,'[2]TK KHOILUONG'!$B:$AH,28,0)</f>
        <v>0</v>
      </c>
      <c r="AD140" s="8">
        <f>VLOOKUP($B140,'[2]TK KHOILUONG'!$B:$AH,29,0)</f>
        <v>0</v>
      </c>
      <c r="AE140" s="36">
        <f>VLOOKUP($B140,'[2]TK KHOILUONG'!$B:$AH,30,0)</f>
        <v>0</v>
      </c>
      <c r="AF140" s="36">
        <f>VLOOKUP($B140,'[2]TK KHOILUONG'!$B:$AH,31,0)</f>
        <v>0</v>
      </c>
      <c r="AG140" s="36">
        <f>VLOOKUP($B140,'[2]TK KHOILUONG'!$B:$AH,32,0)</f>
        <v>0</v>
      </c>
      <c r="AH140" s="64">
        <f t="shared" si="2"/>
        <v>24.55</v>
      </c>
    </row>
    <row r="141" spans="1:34" hidden="1">
      <c r="A141" s="32">
        <f>IF(D141="","",SUBTOTAL(3,$D$4:$D141))</f>
        <v>29</v>
      </c>
      <c r="B141" s="26" t="s">
        <v>411</v>
      </c>
      <c r="C141" s="27" t="s">
        <v>136</v>
      </c>
      <c r="D141" s="19" t="s">
        <v>144</v>
      </c>
      <c r="E141" s="8">
        <f>VLOOKUP($B141,'[2]TK KHOILUONG'!$B:$AH,4,0)</f>
        <v>4</v>
      </c>
      <c r="F141" s="8">
        <f>VLOOKUP($B141,'[2]TK KHOILUONG'!$B:$AH,5,0)</f>
        <v>0</v>
      </c>
      <c r="G141" s="8">
        <f>VLOOKUP($B141,'[2]TK KHOILUONG'!$B:$AH,6,0)</f>
        <v>0</v>
      </c>
      <c r="H141" s="8">
        <f>VLOOKUP($B141,'[2]TK KHOILUONG'!$B:$AH,7,0)</f>
        <v>0</v>
      </c>
      <c r="I141" s="36">
        <f>VLOOKUP($B141,'[2]TK KHOILUONG'!$B:$AH,8,0)</f>
        <v>4</v>
      </c>
      <c r="J141" s="8">
        <f>VLOOKUP($B141,'[2]TK KHOILUONG'!$B:$AH,9,0)</f>
        <v>1.6</v>
      </c>
      <c r="K141" s="8">
        <f>VLOOKUP($B141,'[2]TK KHOILUONG'!$B:$AH,10,0)</f>
        <v>7.6000000000000005</v>
      </c>
      <c r="L141" s="8">
        <f>VLOOKUP($B141,'[2]TK KHOILUONG'!$B:$AH,11,0)</f>
        <v>0</v>
      </c>
      <c r="M141" s="8">
        <f>VLOOKUP($B141,'[2]TK KHOILUONG'!$B:$AH,12,0)</f>
        <v>0</v>
      </c>
      <c r="N141" s="36">
        <f>VLOOKUP($B141,'[2]TK KHOILUONG'!$B:$AH,13,0)</f>
        <v>9.2000000000000011</v>
      </c>
      <c r="O141" s="8">
        <f>VLOOKUP($B141,'[2]TK KHOILUONG'!$B:$AH,14,0)</f>
        <v>114</v>
      </c>
      <c r="P141" s="8">
        <f>VLOOKUP($B141,'[2]TK KHOILUONG'!$B:$AH,15,0)</f>
        <v>158</v>
      </c>
      <c r="Q141" s="8">
        <f>VLOOKUP($B141,'[2]TK KHOILUONG'!$B:$AH,16,0)</f>
        <v>87</v>
      </c>
      <c r="R141" s="36">
        <f>VLOOKUP($B141,'[2]TK KHOILUONG'!$B:$AH,17,0)</f>
        <v>9.25</v>
      </c>
      <c r="S141" s="8">
        <f>VLOOKUP($B141,'[2]TK KHOILUONG'!$B:$AH,18,0)</f>
        <v>0</v>
      </c>
      <c r="T141" s="8">
        <f>VLOOKUP($B141,'[2]TK KHOILUONG'!$B:$AH,19,0)</f>
        <v>0</v>
      </c>
      <c r="U141" s="8">
        <f>VLOOKUP($B141,'[2]TK KHOILUONG'!$B:$AH,20,0)</f>
        <v>0</v>
      </c>
      <c r="V141" s="36">
        <f>VLOOKUP($B141,'[2]TK KHOILUONG'!$B:$AH,21,0)</f>
        <v>0</v>
      </c>
      <c r="W141" s="8">
        <f>VLOOKUP($B141,'[2]TK KHOILUONG'!$B:$AH,22,0)</f>
        <v>0</v>
      </c>
      <c r="X141" s="8">
        <f>VLOOKUP($B141,'[2]TK KHOILUONG'!$B:$AH,23,0)</f>
        <v>0</v>
      </c>
      <c r="Y141" s="36">
        <f>VLOOKUP($B141,'[2]TK KHOILUONG'!$B:$AH,24,0)</f>
        <v>0</v>
      </c>
      <c r="Z141" s="8">
        <f>VLOOKUP($B141,'[2]TK KHOILUONG'!$B:$AH,25,0)</f>
        <v>0</v>
      </c>
      <c r="AA141" s="8">
        <f>VLOOKUP($B141,'[2]TK KHOILUONG'!$B:$AH,26,0)</f>
        <v>0</v>
      </c>
      <c r="AB141" s="36">
        <f>VLOOKUP($B141,'[2]TK KHOILUONG'!$B:$AH,27,0)</f>
        <v>0</v>
      </c>
      <c r="AC141" s="8">
        <f>VLOOKUP($B141,'[2]TK KHOILUONG'!$B:$AH,28,0)</f>
        <v>0</v>
      </c>
      <c r="AD141" s="8">
        <f>VLOOKUP($B141,'[2]TK KHOILUONG'!$B:$AH,29,0)</f>
        <v>0</v>
      </c>
      <c r="AE141" s="36">
        <f>VLOOKUP($B141,'[2]TK KHOILUONG'!$B:$AH,30,0)</f>
        <v>0</v>
      </c>
      <c r="AF141" s="36">
        <f>VLOOKUP($B141,'[2]TK KHOILUONG'!$B:$AH,31,0)</f>
        <v>0</v>
      </c>
      <c r="AG141" s="36">
        <f>VLOOKUP($B141,'[2]TK KHOILUONG'!$B:$AH,32,0)</f>
        <v>0</v>
      </c>
      <c r="AH141" s="64">
        <f t="shared" si="2"/>
        <v>22.45</v>
      </c>
    </row>
    <row r="142" spans="1:34" hidden="1">
      <c r="A142" s="32">
        <f>IF(D142="","",SUBTOTAL(3,$D$4:$D142))</f>
        <v>29</v>
      </c>
      <c r="B142" s="26" t="s">
        <v>420</v>
      </c>
      <c r="C142" s="27" t="s">
        <v>136</v>
      </c>
      <c r="D142" s="19" t="s">
        <v>146</v>
      </c>
      <c r="E142" s="8">
        <f>VLOOKUP($B142,'[2]TK KHOILUONG'!$B:$AH,4,0)</f>
        <v>10</v>
      </c>
      <c r="F142" s="8">
        <f>VLOOKUP($B142,'[2]TK KHOILUONG'!$B:$AH,5,0)</f>
        <v>0</v>
      </c>
      <c r="G142" s="8">
        <f>VLOOKUP($B142,'[2]TK KHOILUONG'!$B:$AH,6,0)</f>
        <v>0</v>
      </c>
      <c r="H142" s="8">
        <f>VLOOKUP($B142,'[2]TK KHOILUONG'!$B:$AH,7,0)</f>
        <v>0</v>
      </c>
      <c r="I142" s="36">
        <f>VLOOKUP($B142,'[2]TK KHOILUONG'!$B:$AH,8,0)</f>
        <v>10</v>
      </c>
      <c r="J142" s="8">
        <f>VLOOKUP($B142,'[2]TK KHOILUONG'!$B:$AH,9,0)</f>
        <v>0</v>
      </c>
      <c r="K142" s="8">
        <f>VLOOKUP($B142,'[2]TK KHOILUONG'!$B:$AH,10,0)</f>
        <v>0</v>
      </c>
      <c r="L142" s="8">
        <f>VLOOKUP($B142,'[2]TK KHOILUONG'!$B:$AH,11,0)</f>
        <v>0</v>
      </c>
      <c r="M142" s="8">
        <f>VLOOKUP($B142,'[2]TK KHOILUONG'!$B:$AH,12,0)</f>
        <v>0</v>
      </c>
      <c r="N142" s="36">
        <f>VLOOKUP($B142,'[2]TK KHOILUONG'!$B:$AH,13,0)</f>
        <v>0</v>
      </c>
      <c r="O142" s="8">
        <f>VLOOKUP($B142,'[2]TK KHOILUONG'!$B:$AH,14,0)</f>
        <v>143</v>
      </c>
      <c r="P142" s="8">
        <f>VLOOKUP($B142,'[2]TK KHOILUONG'!$B:$AH,15,0)</f>
        <v>168</v>
      </c>
      <c r="Q142" s="8">
        <f>VLOOKUP($B142,'[2]TK KHOILUONG'!$B:$AH,16,0)</f>
        <v>121</v>
      </c>
      <c r="R142" s="36">
        <f>VLOOKUP($B142,'[2]TK KHOILUONG'!$B:$AH,17,0)</f>
        <v>9.5</v>
      </c>
      <c r="S142" s="8">
        <f>VLOOKUP($B142,'[2]TK KHOILUONG'!$B:$AH,18,0)</f>
        <v>0</v>
      </c>
      <c r="T142" s="8">
        <f>VLOOKUP($B142,'[2]TK KHOILUONG'!$B:$AH,19,0)</f>
        <v>48</v>
      </c>
      <c r="U142" s="8">
        <f>VLOOKUP($B142,'[2]TK KHOILUONG'!$B:$AH,20,0)</f>
        <v>0</v>
      </c>
      <c r="V142" s="36">
        <f>VLOOKUP($B142,'[2]TK KHOILUONG'!$B:$AH,21,0)</f>
        <v>4.8</v>
      </c>
      <c r="W142" s="8">
        <f>VLOOKUP($B142,'[2]TK KHOILUONG'!$B:$AH,22,0)</f>
        <v>0</v>
      </c>
      <c r="X142" s="8">
        <f>VLOOKUP($B142,'[2]TK KHOILUONG'!$B:$AH,23,0)</f>
        <v>0</v>
      </c>
      <c r="Y142" s="36">
        <f>VLOOKUP($B142,'[2]TK KHOILUONG'!$B:$AH,24,0)</f>
        <v>0</v>
      </c>
      <c r="Z142" s="8">
        <f>VLOOKUP($B142,'[2]TK KHOILUONG'!$B:$AH,25,0)</f>
        <v>0</v>
      </c>
      <c r="AA142" s="8">
        <f>VLOOKUP($B142,'[2]TK KHOILUONG'!$B:$AH,26,0)</f>
        <v>0</v>
      </c>
      <c r="AB142" s="36">
        <f>VLOOKUP($B142,'[2]TK KHOILUONG'!$B:$AH,27,0)</f>
        <v>0</v>
      </c>
      <c r="AC142" s="8">
        <f>VLOOKUP($B142,'[2]TK KHOILUONG'!$B:$AH,28,0)</f>
        <v>0</v>
      </c>
      <c r="AD142" s="8">
        <f>VLOOKUP($B142,'[2]TK KHOILUONG'!$B:$AH,29,0)</f>
        <v>0</v>
      </c>
      <c r="AE142" s="36">
        <f>VLOOKUP($B142,'[2]TK KHOILUONG'!$B:$AH,30,0)</f>
        <v>0</v>
      </c>
      <c r="AF142" s="36">
        <f>VLOOKUP($B142,'[2]TK KHOILUONG'!$B:$AH,31,0)</f>
        <v>0</v>
      </c>
      <c r="AG142" s="36">
        <f>VLOOKUP($B142,'[2]TK KHOILUONG'!$B:$AH,32,0)</f>
        <v>3.6</v>
      </c>
      <c r="AH142" s="64">
        <f t="shared" si="2"/>
        <v>27.9</v>
      </c>
    </row>
    <row r="143" spans="1:34" hidden="1">
      <c r="A143" s="32">
        <f>IF(D143="","",SUBTOTAL(3,$D$4:$D143))</f>
        <v>29</v>
      </c>
      <c r="B143" s="26" t="s">
        <v>461</v>
      </c>
      <c r="C143" s="27" t="s">
        <v>169</v>
      </c>
      <c r="D143" s="19" t="s">
        <v>197</v>
      </c>
      <c r="E143" s="8">
        <f>VLOOKUP($B143,'[2]TK KHOILUONG'!$B:$AH,4,0)</f>
        <v>0</v>
      </c>
      <c r="F143" s="8">
        <f>VLOOKUP($B143,'[2]TK KHOILUONG'!$B:$AH,5,0)</f>
        <v>0</v>
      </c>
      <c r="G143" s="8">
        <f>VLOOKUP($B143,'[2]TK KHOILUONG'!$B:$AH,6,0)</f>
        <v>0</v>
      </c>
      <c r="H143" s="8">
        <f>VLOOKUP($B143,'[2]TK KHOILUONG'!$B:$AH,7,0)</f>
        <v>0</v>
      </c>
      <c r="I143" s="36">
        <f>VLOOKUP($B143,'[2]TK KHOILUONG'!$B:$AH,8,0)</f>
        <v>0</v>
      </c>
      <c r="J143" s="8">
        <f>VLOOKUP($B143,'[2]TK KHOILUONG'!$B:$AH,9,0)</f>
        <v>0</v>
      </c>
      <c r="K143" s="8">
        <f>VLOOKUP($B143,'[2]TK KHOILUONG'!$B:$AH,10,0)</f>
        <v>0</v>
      </c>
      <c r="L143" s="8">
        <f>VLOOKUP($B143,'[2]TK KHOILUONG'!$B:$AH,11,0)</f>
        <v>0</v>
      </c>
      <c r="M143" s="8">
        <f>VLOOKUP($B143,'[2]TK KHOILUONG'!$B:$AH,12,0)</f>
        <v>0</v>
      </c>
      <c r="N143" s="36">
        <f>VLOOKUP($B143,'[2]TK KHOILUONG'!$B:$AH,13,0)</f>
        <v>0</v>
      </c>
      <c r="O143" s="8">
        <f>VLOOKUP($B143,'[2]TK KHOILUONG'!$B:$AH,14,0)</f>
        <v>34</v>
      </c>
      <c r="P143" s="8">
        <f>VLOOKUP($B143,'[2]TK KHOILUONG'!$B:$AH,15,0)</f>
        <v>0</v>
      </c>
      <c r="Q143" s="8">
        <f>VLOOKUP($B143,'[2]TK KHOILUONG'!$B:$AH,16,0)</f>
        <v>95</v>
      </c>
      <c r="R143" s="36">
        <f>VLOOKUP($B143,'[2]TK KHOILUONG'!$B:$AH,17,0)</f>
        <v>-3.05</v>
      </c>
      <c r="S143" s="8">
        <f>VLOOKUP($B143,'[2]TK KHOILUONG'!$B:$AH,18,0)</f>
        <v>0</v>
      </c>
      <c r="T143" s="8">
        <f>VLOOKUP($B143,'[2]TK KHOILUONG'!$B:$AH,19,0)</f>
        <v>0</v>
      </c>
      <c r="U143" s="8">
        <f>VLOOKUP($B143,'[2]TK KHOILUONG'!$B:$AH,20,0)</f>
        <v>0</v>
      </c>
      <c r="V143" s="36">
        <f>VLOOKUP($B143,'[2]TK KHOILUONG'!$B:$AH,21,0)</f>
        <v>0</v>
      </c>
      <c r="W143" s="8">
        <f>VLOOKUP($B143,'[2]TK KHOILUONG'!$B:$AH,22,0)</f>
        <v>0</v>
      </c>
      <c r="X143" s="8">
        <f>VLOOKUP($B143,'[2]TK KHOILUONG'!$B:$AH,23,0)</f>
        <v>0</v>
      </c>
      <c r="Y143" s="36">
        <f>VLOOKUP($B143,'[2]TK KHOILUONG'!$B:$AH,24,0)</f>
        <v>0</v>
      </c>
      <c r="Z143" s="8">
        <f>VLOOKUP($B143,'[2]TK KHOILUONG'!$B:$AH,25,0)</f>
        <v>0</v>
      </c>
      <c r="AA143" s="8">
        <f>VLOOKUP($B143,'[2]TK KHOILUONG'!$B:$AH,26,0)</f>
        <v>0</v>
      </c>
      <c r="AB143" s="36">
        <f>VLOOKUP($B143,'[2]TK KHOILUONG'!$B:$AH,27,0)</f>
        <v>0</v>
      </c>
      <c r="AC143" s="8">
        <f>VLOOKUP($B143,'[2]TK KHOILUONG'!$B:$AH,28,0)</f>
        <v>0</v>
      </c>
      <c r="AD143" s="8">
        <f>VLOOKUP($B143,'[2]TK KHOILUONG'!$B:$AH,29,0)</f>
        <v>0</v>
      </c>
      <c r="AE143" s="36">
        <f>VLOOKUP($B143,'[2]TK KHOILUONG'!$B:$AH,30,0)</f>
        <v>0</v>
      </c>
      <c r="AF143" s="36">
        <f>VLOOKUP($B143,'[2]TK KHOILUONG'!$B:$AH,31,0)</f>
        <v>0</v>
      </c>
      <c r="AG143" s="36">
        <f>VLOOKUP($B143,'[2]TK KHOILUONG'!$B:$AH,32,0)</f>
        <v>0</v>
      </c>
      <c r="AH143" s="64">
        <f t="shared" si="2"/>
        <v>-3.05</v>
      </c>
    </row>
    <row r="144" spans="1:34" hidden="1">
      <c r="A144" s="32">
        <f>IF(D144="","",SUBTOTAL(3,$D$4:$D144))</f>
        <v>29</v>
      </c>
      <c r="B144" s="26" t="s">
        <v>450</v>
      </c>
      <c r="C144" s="27" t="s">
        <v>169</v>
      </c>
      <c r="D144" s="19" t="s">
        <v>215</v>
      </c>
      <c r="E144" s="8">
        <f>VLOOKUP($B144,'[2]TK KHOILUONG'!$B:$AH,4,0)</f>
        <v>0</v>
      </c>
      <c r="F144" s="8">
        <f>VLOOKUP($B144,'[2]TK KHOILUONG'!$B:$AH,5,0)</f>
        <v>0</v>
      </c>
      <c r="G144" s="8">
        <f>VLOOKUP($B144,'[2]TK KHOILUONG'!$B:$AH,6,0)</f>
        <v>0</v>
      </c>
      <c r="H144" s="8">
        <f>VLOOKUP($B144,'[2]TK KHOILUONG'!$B:$AH,7,0)</f>
        <v>0</v>
      </c>
      <c r="I144" s="36">
        <f>VLOOKUP($B144,'[2]TK KHOILUONG'!$B:$AH,8,0)</f>
        <v>0</v>
      </c>
      <c r="J144" s="8">
        <f>VLOOKUP($B144,'[2]TK KHOILUONG'!$B:$AH,9,0)</f>
        <v>0</v>
      </c>
      <c r="K144" s="8">
        <f>VLOOKUP($B144,'[2]TK KHOILUONG'!$B:$AH,10,0)</f>
        <v>0</v>
      </c>
      <c r="L144" s="8">
        <f>VLOOKUP($B144,'[2]TK KHOILUONG'!$B:$AH,11,0)</f>
        <v>0</v>
      </c>
      <c r="M144" s="8">
        <f>VLOOKUP($B144,'[2]TK KHOILUONG'!$B:$AH,12,0)</f>
        <v>0</v>
      </c>
      <c r="N144" s="36">
        <f>VLOOKUP($B144,'[2]TK KHOILUONG'!$B:$AH,13,0)</f>
        <v>0</v>
      </c>
      <c r="O144" s="8">
        <f>VLOOKUP($B144,'[2]TK KHOILUONG'!$B:$AH,14,0)</f>
        <v>0</v>
      </c>
      <c r="P144" s="8">
        <f>VLOOKUP($B144,'[2]TK KHOILUONG'!$B:$AH,15,0)</f>
        <v>164</v>
      </c>
      <c r="Q144" s="8">
        <f>VLOOKUP($B144,'[2]TK KHOILUONG'!$B:$AH,16,0)</f>
        <v>223</v>
      </c>
      <c r="R144" s="36">
        <f>VLOOKUP($B144,'[2]TK KHOILUONG'!$B:$AH,17,0)</f>
        <v>-2.95</v>
      </c>
      <c r="S144" s="8">
        <f>VLOOKUP($B144,'[2]TK KHOILUONG'!$B:$AH,18,0)</f>
        <v>0</v>
      </c>
      <c r="T144" s="8">
        <f>VLOOKUP($B144,'[2]TK KHOILUONG'!$B:$AH,19,0)</f>
        <v>0</v>
      </c>
      <c r="U144" s="8">
        <f>VLOOKUP($B144,'[2]TK KHOILUONG'!$B:$AH,20,0)</f>
        <v>0</v>
      </c>
      <c r="V144" s="36">
        <f>VLOOKUP($B144,'[2]TK KHOILUONG'!$B:$AH,21,0)</f>
        <v>0</v>
      </c>
      <c r="W144" s="8">
        <f>VLOOKUP($B144,'[2]TK KHOILUONG'!$B:$AH,22,0)</f>
        <v>0</v>
      </c>
      <c r="X144" s="8">
        <f>VLOOKUP($B144,'[2]TK KHOILUONG'!$B:$AH,23,0)</f>
        <v>0</v>
      </c>
      <c r="Y144" s="36">
        <f>VLOOKUP($B144,'[2]TK KHOILUONG'!$B:$AH,24,0)</f>
        <v>0</v>
      </c>
      <c r="Z144" s="8">
        <f>VLOOKUP($B144,'[2]TK KHOILUONG'!$B:$AH,25,0)</f>
        <v>0</v>
      </c>
      <c r="AA144" s="8">
        <f>VLOOKUP($B144,'[2]TK KHOILUONG'!$B:$AH,26,0)</f>
        <v>0</v>
      </c>
      <c r="AB144" s="36">
        <f>VLOOKUP($B144,'[2]TK KHOILUONG'!$B:$AH,27,0)</f>
        <v>0</v>
      </c>
      <c r="AC144" s="8">
        <f>VLOOKUP($B144,'[2]TK KHOILUONG'!$B:$AH,28,0)</f>
        <v>0</v>
      </c>
      <c r="AD144" s="8">
        <f>VLOOKUP($B144,'[2]TK KHOILUONG'!$B:$AH,29,0)</f>
        <v>0</v>
      </c>
      <c r="AE144" s="36">
        <f>VLOOKUP($B144,'[2]TK KHOILUONG'!$B:$AH,30,0)</f>
        <v>0</v>
      </c>
      <c r="AF144" s="36">
        <f>VLOOKUP($B144,'[2]TK KHOILUONG'!$B:$AH,31,0)</f>
        <v>0</v>
      </c>
      <c r="AG144" s="36">
        <f>VLOOKUP($B144,'[2]TK KHOILUONG'!$B:$AH,32,0)</f>
        <v>0</v>
      </c>
      <c r="AH144" s="64">
        <f t="shared" si="2"/>
        <v>-2.95</v>
      </c>
    </row>
    <row r="145" spans="1:34" hidden="1">
      <c r="A145" s="32">
        <f>IF(D145="","",SUBTOTAL(3,$D$4:$D145))</f>
        <v>29</v>
      </c>
      <c r="B145" s="26" t="s">
        <v>451</v>
      </c>
      <c r="C145" s="27" t="s">
        <v>169</v>
      </c>
      <c r="D145" s="19" t="s">
        <v>191</v>
      </c>
      <c r="E145" s="8">
        <f>VLOOKUP($B145,'[2]TK KHOILUONG'!$B:$AH,4,0)</f>
        <v>0</v>
      </c>
      <c r="F145" s="8">
        <f>VLOOKUP($B145,'[2]TK KHOILUONG'!$B:$AH,5,0)</f>
        <v>0</v>
      </c>
      <c r="G145" s="8">
        <f>VLOOKUP($B145,'[2]TK KHOILUONG'!$B:$AH,6,0)</f>
        <v>0</v>
      </c>
      <c r="H145" s="8">
        <f>VLOOKUP($B145,'[2]TK KHOILUONG'!$B:$AH,7,0)</f>
        <v>0</v>
      </c>
      <c r="I145" s="36">
        <f>VLOOKUP($B145,'[2]TK KHOILUONG'!$B:$AH,8,0)</f>
        <v>0</v>
      </c>
      <c r="J145" s="8">
        <f>VLOOKUP($B145,'[2]TK KHOILUONG'!$B:$AH,9,0)</f>
        <v>0</v>
      </c>
      <c r="K145" s="8">
        <f>VLOOKUP($B145,'[2]TK KHOILUONG'!$B:$AH,10,0)</f>
        <v>0</v>
      </c>
      <c r="L145" s="8">
        <f>VLOOKUP($B145,'[2]TK KHOILUONG'!$B:$AH,11,0)</f>
        <v>0</v>
      </c>
      <c r="M145" s="8">
        <f>VLOOKUP($B145,'[2]TK KHOILUONG'!$B:$AH,12,0)</f>
        <v>0</v>
      </c>
      <c r="N145" s="36">
        <f>VLOOKUP($B145,'[2]TK KHOILUONG'!$B:$AH,13,0)</f>
        <v>0</v>
      </c>
      <c r="O145" s="8">
        <f>VLOOKUP($B145,'[2]TK KHOILUONG'!$B:$AH,14,0)</f>
        <v>0</v>
      </c>
      <c r="P145" s="8">
        <f>VLOOKUP($B145,'[2]TK KHOILUONG'!$B:$AH,15,0)</f>
        <v>0</v>
      </c>
      <c r="Q145" s="8">
        <f>VLOOKUP($B145,'[2]TK KHOILUONG'!$B:$AH,16,0)</f>
        <v>222</v>
      </c>
      <c r="R145" s="36">
        <f>VLOOKUP($B145,'[2]TK KHOILUONG'!$B:$AH,17,0)</f>
        <v>-11.1</v>
      </c>
      <c r="S145" s="8">
        <f>VLOOKUP($B145,'[2]TK KHOILUONG'!$B:$AH,18,0)</f>
        <v>0</v>
      </c>
      <c r="T145" s="8">
        <f>VLOOKUP($B145,'[2]TK KHOILUONG'!$B:$AH,19,0)</f>
        <v>0</v>
      </c>
      <c r="U145" s="8">
        <f>VLOOKUP($B145,'[2]TK KHOILUONG'!$B:$AH,20,0)</f>
        <v>0</v>
      </c>
      <c r="V145" s="36">
        <f>VLOOKUP($B145,'[2]TK KHOILUONG'!$B:$AH,21,0)</f>
        <v>0</v>
      </c>
      <c r="W145" s="8">
        <f>VLOOKUP($B145,'[2]TK KHOILUONG'!$B:$AH,22,0)</f>
        <v>0</v>
      </c>
      <c r="X145" s="8">
        <f>VLOOKUP($B145,'[2]TK KHOILUONG'!$B:$AH,23,0)</f>
        <v>0</v>
      </c>
      <c r="Y145" s="36">
        <f>VLOOKUP($B145,'[2]TK KHOILUONG'!$B:$AH,24,0)</f>
        <v>0</v>
      </c>
      <c r="Z145" s="8">
        <f>VLOOKUP($B145,'[2]TK KHOILUONG'!$B:$AH,25,0)</f>
        <v>0</v>
      </c>
      <c r="AA145" s="8">
        <f>VLOOKUP($B145,'[2]TK KHOILUONG'!$B:$AH,26,0)</f>
        <v>0</v>
      </c>
      <c r="AB145" s="36">
        <f>VLOOKUP($B145,'[2]TK KHOILUONG'!$B:$AH,27,0)</f>
        <v>0</v>
      </c>
      <c r="AC145" s="8">
        <f>VLOOKUP($B145,'[2]TK KHOILUONG'!$B:$AH,28,0)</f>
        <v>0</v>
      </c>
      <c r="AD145" s="8">
        <f>VLOOKUP($B145,'[2]TK KHOILUONG'!$B:$AH,29,0)</f>
        <v>0</v>
      </c>
      <c r="AE145" s="36">
        <f>VLOOKUP($B145,'[2]TK KHOILUONG'!$B:$AH,30,0)</f>
        <v>0</v>
      </c>
      <c r="AF145" s="36">
        <f>VLOOKUP($B145,'[2]TK KHOILUONG'!$B:$AH,31,0)</f>
        <v>0</v>
      </c>
      <c r="AG145" s="36">
        <f>VLOOKUP($B145,'[2]TK KHOILUONG'!$B:$AH,32,0)</f>
        <v>0</v>
      </c>
      <c r="AH145" s="64">
        <f t="shared" si="2"/>
        <v>-11.1</v>
      </c>
    </row>
    <row r="146" spans="1:34" hidden="1">
      <c r="A146" s="32">
        <f>IF(D146="","",SUBTOTAL(3,$D$4:$D146))</f>
        <v>29</v>
      </c>
      <c r="B146" s="26" t="s">
        <v>467</v>
      </c>
      <c r="C146" s="27" t="s">
        <v>169</v>
      </c>
      <c r="D146" s="19" t="s">
        <v>200</v>
      </c>
      <c r="E146" s="8">
        <f>VLOOKUP($B146,'[2]TK KHOILUONG'!$B:$AH,4,0)</f>
        <v>2</v>
      </c>
      <c r="F146" s="8">
        <f>VLOOKUP($B146,'[2]TK KHOILUONG'!$B:$AH,5,0)</f>
        <v>0</v>
      </c>
      <c r="G146" s="8">
        <f>VLOOKUP($B146,'[2]TK KHOILUONG'!$B:$AH,6,0)</f>
        <v>0</v>
      </c>
      <c r="H146" s="8">
        <f>VLOOKUP($B146,'[2]TK KHOILUONG'!$B:$AH,7,0)</f>
        <v>0</v>
      </c>
      <c r="I146" s="36">
        <f>VLOOKUP($B146,'[2]TK KHOILUONG'!$B:$AH,8,0)</f>
        <v>2</v>
      </c>
      <c r="J146" s="8">
        <f>VLOOKUP($B146,'[2]TK KHOILUONG'!$B:$AH,9,0)</f>
        <v>19.199999999999996</v>
      </c>
      <c r="K146" s="8">
        <f>VLOOKUP($B146,'[2]TK KHOILUONG'!$B:$AH,10,0)</f>
        <v>1.2</v>
      </c>
      <c r="L146" s="8">
        <f>VLOOKUP($B146,'[2]TK KHOILUONG'!$B:$AH,11,0)</f>
        <v>0</v>
      </c>
      <c r="M146" s="8">
        <f>VLOOKUP($B146,'[2]TK KHOILUONG'!$B:$AH,12,0)</f>
        <v>0</v>
      </c>
      <c r="N146" s="36">
        <f>VLOOKUP($B146,'[2]TK KHOILUONG'!$B:$AH,13,0)</f>
        <v>20.399999999999995</v>
      </c>
      <c r="O146" s="8">
        <f>VLOOKUP($B146,'[2]TK KHOILUONG'!$B:$AH,14,0)</f>
        <v>169</v>
      </c>
      <c r="P146" s="8">
        <f>VLOOKUP($B146,'[2]TK KHOILUONG'!$B:$AH,15,0)</f>
        <v>194</v>
      </c>
      <c r="Q146" s="8">
        <f>VLOOKUP($B146,'[2]TK KHOILUONG'!$B:$AH,16,0)</f>
        <v>92</v>
      </c>
      <c r="R146" s="36">
        <f>VLOOKUP($B146,'[2]TK KHOILUONG'!$B:$AH,17,0)</f>
        <v>13.55</v>
      </c>
      <c r="S146" s="8">
        <f>VLOOKUP($B146,'[2]TK KHOILUONG'!$B:$AH,18,0)</f>
        <v>0</v>
      </c>
      <c r="T146" s="8">
        <f>VLOOKUP($B146,'[2]TK KHOILUONG'!$B:$AH,19,0)</f>
        <v>0</v>
      </c>
      <c r="U146" s="8">
        <f>VLOOKUP($B146,'[2]TK KHOILUONG'!$B:$AH,20,0)</f>
        <v>0</v>
      </c>
      <c r="V146" s="36">
        <f>VLOOKUP($B146,'[2]TK KHOILUONG'!$B:$AH,21,0)</f>
        <v>0</v>
      </c>
      <c r="W146" s="8">
        <f>VLOOKUP($B146,'[2]TK KHOILUONG'!$B:$AH,22,0)</f>
        <v>0</v>
      </c>
      <c r="X146" s="8">
        <f>VLOOKUP($B146,'[2]TK KHOILUONG'!$B:$AH,23,0)</f>
        <v>0</v>
      </c>
      <c r="Y146" s="36">
        <f>VLOOKUP($B146,'[2]TK KHOILUONG'!$B:$AH,24,0)</f>
        <v>0</v>
      </c>
      <c r="Z146" s="8">
        <f>VLOOKUP($B146,'[2]TK KHOILUONG'!$B:$AH,25,0)</f>
        <v>0</v>
      </c>
      <c r="AA146" s="8">
        <f>VLOOKUP($B146,'[2]TK KHOILUONG'!$B:$AH,26,0)</f>
        <v>0</v>
      </c>
      <c r="AB146" s="36">
        <f>VLOOKUP($B146,'[2]TK KHOILUONG'!$B:$AH,27,0)</f>
        <v>0</v>
      </c>
      <c r="AC146" s="8">
        <f>VLOOKUP($B146,'[2]TK KHOILUONG'!$B:$AH,28,0)</f>
        <v>0</v>
      </c>
      <c r="AD146" s="8">
        <f>VLOOKUP($B146,'[2]TK KHOILUONG'!$B:$AH,29,0)</f>
        <v>0</v>
      </c>
      <c r="AE146" s="36">
        <f>VLOOKUP($B146,'[2]TK KHOILUONG'!$B:$AH,30,0)</f>
        <v>0</v>
      </c>
      <c r="AF146" s="36">
        <f>VLOOKUP($B146,'[2]TK KHOILUONG'!$B:$AH,31,0)</f>
        <v>1.2</v>
      </c>
      <c r="AG146" s="36">
        <f>VLOOKUP($B146,'[2]TK KHOILUONG'!$B:$AH,32,0)</f>
        <v>0</v>
      </c>
      <c r="AH146" s="64">
        <f t="shared" si="2"/>
        <v>37.15</v>
      </c>
    </row>
    <row r="147" spans="1:34" hidden="1">
      <c r="A147" s="32">
        <f>IF(D147="","",SUBTOTAL(3,$D$4:$D147))</f>
        <v>29</v>
      </c>
      <c r="B147" s="26" t="s">
        <v>452</v>
      </c>
      <c r="C147" s="27" t="s">
        <v>169</v>
      </c>
      <c r="D147" s="19" t="s">
        <v>192</v>
      </c>
      <c r="E147" s="8">
        <f>VLOOKUP($B147,'[2]TK KHOILUONG'!$B:$AH,4,0)</f>
        <v>0</v>
      </c>
      <c r="F147" s="8">
        <f>VLOOKUP($B147,'[2]TK KHOILUONG'!$B:$AH,5,0)</f>
        <v>0</v>
      </c>
      <c r="G147" s="8">
        <f>VLOOKUP($B147,'[2]TK KHOILUONG'!$B:$AH,6,0)</f>
        <v>0</v>
      </c>
      <c r="H147" s="8">
        <f>VLOOKUP($B147,'[2]TK KHOILUONG'!$B:$AH,7,0)</f>
        <v>0</v>
      </c>
      <c r="I147" s="36">
        <f>VLOOKUP($B147,'[2]TK KHOILUONG'!$B:$AH,8,0)</f>
        <v>0</v>
      </c>
      <c r="J147" s="8">
        <f>VLOOKUP($B147,'[2]TK KHOILUONG'!$B:$AH,9,0)</f>
        <v>16.799999999999997</v>
      </c>
      <c r="K147" s="8">
        <f>VLOOKUP($B147,'[2]TK KHOILUONG'!$B:$AH,10,0)</f>
        <v>0</v>
      </c>
      <c r="L147" s="8">
        <f>VLOOKUP($B147,'[2]TK KHOILUONG'!$B:$AH,11,0)</f>
        <v>0</v>
      </c>
      <c r="M147" s="8">
        <f>VLOOKUP($B147,'[2]TK KHOILUONG'!$B:$AH,12,0)</f>
        <v>0</v>
      </c>
      <c r="N147" s="36">
        <f>VLOOKUP($B147,'[2]TK KHOILUONG'!$B:$AH,13,0)</f>
        <v>16.799999999999997</v>
      </c>
      <c r="O147" s="8">
        <f>VLOOKUP($B147,'[2]TK KHOILUONG'!$B:$AH,14,0)</f>
        <v>391</v>
      </c>
      <c r="P147" s="8">
        <f>VLOOKUP($B147,'[2]TK KHOILUONG'!$B:$AH,15,0)</f>
        <v>603</v>
      </c>
      <c r="Q147" s="8">
        <f>VLOOKUP($B147,'[2]TK KHOILUONG'!$B:$AH,16,0)</f>
        <v>340</v>
      </c>
      <c r="R147" s="36">
        <f>VLOOKUP($B147,'[2]TK KHOILUONG'!$B:$AH,17,0)</f>
        <v>32.700000000000003</v>
      </c>
      <c r="S147" s="8">
        <f>VLOOKUP($B147,'[2]TK KHOILUONG'!$B:$AH,18,0)</f>
        <v>0</v>
      </c>
      <c r="T147" s="8">
        <f>VLOOKUP($B147,'[2]TK KHOILUONG'!$B:$AH,19,0)</f>
        <v>0</v>
      </c>
      <c r="U147" s="8">
        <f>VLOOKUP($B147,'[2]TK KHOILUONG'!$B:$AH,20,0)</f>
        <v>0</v>
      </c>
      <c r="V147" s="36">
        <f>VLOOKUP($B147,'[2]TK KHOILUONG'!$B:$AH,21,0)</f>
        <v>0</v>
      </c>
      <c r="W147" s="8">
        <f>VLOOKUP($B147,'[2]TK KHOILUONG'!$B:$AH,22,0)</f>
        <v>0</v>
      </c>
      <c r="X147" s="8">
        <f>VLOOKUP($B147,'[2]TK KHOILUONG'!$B:$AH,23,0)</f>
        <v>0</v>
      </c>
      <c r="Y147" s="36">
        <f>VLOOKUP($B147,'[2]TK KHOILUONG'!$B:$AH,24,0)</f>
        <v>0</v>
      </c>
      <c r="Z147" s="8">
        <f>VLOOKUP($B147,'[2]TK KHOILUONG'!$B:$AH,25,0)</f>
        <v>0</v>
      </c>
      <c r="AA147" s="8">
        <f>VLOOKUP($B147,'[2]TK KHOILUONG'!$B:$AH,26,0)</f>
        <v>0</v>
      </c>
      <c r="AB147" s="36">
        <f>VLOOKUP($B147,'[2]TK KHOILUONG'!$B:$AH,27,0)</f>
        <v>0</v>
      </c>
      <c r="AC147" s="8">
        <f>VLOOKUP($B147,'[2]TK KHOILUONG'!$B:$AH,28,0)</f>
        <v>0</v>
      </c>
      <c r="AD147" s="8">
        <f>VLOOKUP($B147,'[2]TK KHOILUONG'!$B:$AH,29,0)</f>
        <v>0</v>
      </c>
      <c r="AE147" s="36">
        <f>VLOOKUP($B147,'[2]TK KHOILUONG'!$B:$AH,30,0)</f>
        <v>0</v>
      </c>
      <c r="AF147" s="36">
        <f>VLOOKUP($B147,'[2]TK KHOILUONG'!$B:$AH,31,0)</f>
        <v>0</v>
      </c>
      <c r="AG147" s="36">
        <f>VLOOKUP($B147,'[2]TK KHOILUONG'!$B:$AH,32,0)</f>
        <v>0</v>
      </c>
      <c r="AH147" s="64">
        <f t="shared" si="2"/>
        <v>49.5</v>
      </c>
    </row>
    <row r="148" spans="1:34" hidden="1">
      <c r="A148" s="32">
        <f>IF(D148="","",SUBTOTAL(3,$D$4:$D148))</f>
        <v>29</v>
      </c>
      <c r="B148" s="24" t="s">
        <v>453</v>
      </c>
      <c r="C148" s="24" t="s">
        <v>169</v>
      </c>
      <c r="D148" s="24" t="s">
        <v>554</v>
      </c>
      <c r="E148" s="8">
        <f>VLOOKUP($B148,'[2]TK KHOILUONG'!$B:$AH,4,0)</f>
        <v>0</v>
      </c>
      <c r="F148" s="8">
        <f>VLOOKUP($B148,'[2]TK KHOILUONG'!$B:$AH,5,0)</f>
        <v>0</v>
      </c>
      <c r="G148" s="8">
        <f>VLOOKUP($B148,'[2]TK KHOILUONG'!$B:$AH,6,0)</f>
        <v>0</v>
      </c>
      <c r="H148" s="8">
        <f>VLOOKUP($B148,'[2]TK KHOILUONG'!$B:$AH,7,0)</f>
        <v>0</v>
      </c>
      <c r="I148" s="36">
        <f>VLOOKUP($B148,'[2]TK KHOILUONG'!$B:$AH,8,0)</f>
        <v>0</v>
      </c>
      <c r="J148" s="8">
        <f>VLOOKUP($B148,'[2]TK KHOILUONG'!$B:$AH,9,0)</f>
        <v>0</v>
      </c>
      <c r="K148" s="8">
        <f>VLOOKUP($B148,'[2]TK KHOILUONG'!$B:$AH,10,0)</f>
        <v>0</v>
      </c>
      <c r="L148" s="8">
        <f>VLOOKUP($B148,'[2]TK KHOILUONG'!$B:$AH,11,0)</f>
        <v>0</v>
      </c>
      <c r="M148" s="8">
        <f>VLOOKUP($B148,'[2]TK KHOILUONG'!$B:$AH,12,0)</f>
        <v>0</v>
      </c>
      <c r="N148" s="36">
        <f>VLOOKUP($B148,'[2]TK KHOILUONG'!$B:$AH,13,0)</f>
        <v>0</v>
      </c>
      <c r="O148" s="8">
        <f>VLOOKUP($B148,'[2]TK KHOILUONG'!$B:$AH,14,0)</f>
        <v>197</v>
      </c>
      <c r="P148" s="8">
        <f>VLOOKUP($B148,'[2]TK KHOILUONG'!$B:$AH,15,0)</f>
        <v>0</v>
      </c>
      <c r="Q148" s="8">
        <f>VLOOKUP($B148,'[2]TK KHOILUONG'!$B:$AH,16,0)</f>
        <v>77</v>
      </c>
      <c r="R148" s="36">
        <f>VLOOKUP($B148,'[2]TK KHOILUONG'!$B:$AH,17,0)</f>
        <v>6</v>
      </c>
      <c r="S148" s="8">
        <f>VLOOKUP($B148,'[2]TK KHOILUONG'!$B:$AH,18,0)</f>
        <v>0</v>
      </c>
      <c r="T148" s="8">
        <f>VLOOKUP($B148,'[2]TK KHOILUONG'!$B:$AH,19,0)</f>
        <v>0</v>
      </c>
      <c r="U148" s="8">
        <f>VLOOKUP($B148,'[2]TK KHOILUONG'!$B:$AH,20,0)</f>
        <v>0</v>
      </c>
      <c r="V148" s="36">
        <f>VLOOKUP($B148,'[2]TK KHOILUONG'!$B:$AH,21,0)</f>
        <v>0</v>
      </c>
      <c r="W148" s="8">
        <f>VLOOKUP($B148,'[2]TK KHOILUONG'!$B:$AH,22,0)</f>
        <v>0</v>
      </c>
      <c r="X148" s="8">
        <f>VLOOKUP($B148,'[2]TK KHOILUONG'!$B:$AH,23,0)</f>
        <v>0</v>
      </c>
      <c r="Y148" s="36">
        <f>VLOOKUP($B148,'[2]TK KHOILUONG'!$B:$AH,24,0)</f>
        <v>0</v>
      </c>
      <c r="Z148" s="8">
        <f>VLOOKUP($B148,'[2]TK KHOILUONG'!$B:$AH,25,0)</f>
        <v>0</v>
      </c>
      <c r="AA148" s="8">
        <f>VLOOKUP($B148,'[2]TK KHOILUONG'!$B:$AH,26,0)</f>
        <v>0</v>
      </c>
      <c r="AB148" s="36">
        <f>VLOOKUP($B148,'[2]TK KHOILUONG'!$B:$AH,27,0)</f>
        <v>0</v>
      </c>
      <c r="AC148" s="8">
        <f>VLOOKUP($B148,'[2]TK KHOILUONG'!$B:$AH,28,0)</f>
        <v>0</v>
      </c>
      <c r="AD148" s="8">
        <f>VLOOKUP($B148,'[2]TK KHOILUONG'!$B:$AH,29,0)</f>
        <v>0</v>
      </c>
      <c r="AE148" s="36">
        <f>VLOOKUP($B148,'[2]TK KHOILUONG'!$B:$AH,30,0)</f>
        <v>0</v>
      </c>
      <c r="AF148" s="36">
        <f>VLOOKUP($B148,'[2]TK KHOILUONG'!$B:$AH,31,0)</f>
        <v>0</v>
      </c>
      <c r="AG148" s="36">
        <f>VLOOKUP($B148,'[2]TK KHOILUONG'!$B:$AH,32,0)</f>
        <v>0</v>
      </c>
      <c r="AH148" s="64">
        <f t="shared" si="2"/>
        <v>6</v>
      </c>
    </row>
    <row r="149" spans="1:34" hidden="1">
      <c r="A149" s="32">
        <f>IF(D149="","",SUBTOTAL(3,$D$4:$D149))</f>
        <v>29</v>
      </c>
      <c r="B149" s="26" t="s">
        <v>422</v>
      </c>
      <c r="C149" s="27" t="s">
        <v>169</v>
      </c>
      <c r="D149" s="19" t="s">
        <v>170</v>
      </c>
      <c r="E149" s="8">
        <f>VLOOKUP($B149,'[2]TK KHOILUONG'!$B:$AH,4,0)</f>
        <v>0</v>
      </c>
      <c r="F149" s="8">
        <f>VLOOKUP($B149,'[2]TK KHOILUONG'!$B:$AH,5,0)</f>
        <v>2</v>
      </c>
      <c r="G149" s="8">
        <f>VLOOKUP($B149,'[2]TK KHOILUONG'!$B:$AH,6,0)</f>
        <v>0</v>
      </c>
      <c r="H149" s="8">
        <f>VLOOKUP($B149,'[2]TK KHOILUONG'!$B:$AH,7,0)</f>
        <v>0</v>
      </c>
      <c r="I149" s="36">
        <f>VLOOKUP($B149,'[2]TK KHOILUONG'!$B:$AH,8,0)</f>
        <v>4</v>
      </c>
      <c r="J149" s="8">
        <f>VLOOKUP($B149,'[2]TK KHOILUONG'!$B:$AH,9,0)</f>
        <v>2.4</v>
      </c>
      <c r="K149" s="8">
        <f>VLOOKUP($B149,'[2]TK KHOILUONG'!$B:$AH,10,0)</f>
        <v>29.999999999999989</v>
      </c>
      <c r="L149" s="8">
        <f>VLOOKUP($B149,'[2]TK KHOILUONG'!$B:$AH,11,0)</f>
        <v>0</v>
      </c>
      <c r="M149" s="8">
        <f>VLOOKUP($B149,'[2]TK KHOILUONG'!$B:$AH,12,0)</f>
        <v>0</v>
      </c>
      <c r="N149" s="36">
        <f>VLOOKUP($B149,'[2]TK KHOILUONG'!$B:$AH,13,0)</f>
        <v>32.399999999999991</v>
      </c>
      <c r="O149" s="8">
        <f>VLOOKUP($B149,'[2]TK KHOILUONG'!$B:$AH,14,0)</f>
        <v>0</v>
      </c>
      <c r="P149" s="8">
        <f>VLOOKUP($B149,'[2]TK KHOILUONG'!$B:$AH,15,0)</f>
        <v>0</v>
      </c>
      <c r="Q149" s="8">
        <f>VLOOKUP($B149,'[2]TK KHOILUONG'!$B:$AH,16,0)</f>
        <v>0</v>
      </c>
      <c r="R149" s="36">
        <f>VLOOKUP($B149,'[2]TK KHOILUONG'!$B:$AH,17,0)</f>
        <v>0</v>
      </c>
      <c r="S149" s="8">
        <f>VLOOKUP($B149,'[2]TK KHOILUONG'!$B:$AH,18,0)</f>
        <v>0</v>
      </c>
      <c r="T149" s="8">
        <f>VLOOKUP($B149,'[2]TK KHOILUONG'!$B:$AH,19,0)</f>
        <v>0</v>
      </c>
      <c r="U149" s="8">
        <f>VLOOKUP($B149,'[2]TK KHOILUONG'!$B:$AH,20,0)</f>
        <v>0</v>
      </c>
      <c r="V149" s="36">
        <f>VLOOKUP($B149,'[2]TK KHOILUONG'!$B:$AH,21,0)</f>
        <v>0</v>
      </c>
      <c r="W149" s="8">
        <f>VLOOKUP($B149,'[2]TK KHOILUONG'!$B:$AH,22,0)</f>
        <v>0</v>
      </c>
      <c r="X149" s="8">
        <f>VLOOKUP($B149,'[2]TK KHOILUONG'!$B:$AH,23,0)</f>
        <v>0</v>
      </c>
      <c r="Y149" s="36">
        <f>VLOOKUP($B149,'[2]TK KHOILUONG'!$B:$AH,24,0)</f>
        <v>0</v>
      </c>
      <c r="Z149" s="8">
        <f>VLOOKUP($B149,'[2]TK KHOILUONG'!$B:$AH,25,0)</f>
        <v>0</v>
      </c>
      <c r="AA149" s="8">
        <f>VLOOKUP($B149,'[2]TK KHOILUONG'!$B:$AH,26,0)</f>
        <v>0</v>
      </c>
      <c r="AB149" s="36">
        <f>VLOOKUP($B149,'[2]TK KHOILUONG'!$B:$AH,27,0)</f>
        <v>0</v>
      </c>
      <c r="AC149" s="8">
        <f>VLOOKUP($B149,'[2]TK KHOILUONG'!$B:$AH,28,0)</f>
        <v>0</v>
      </c>
      <c r="AD149" s="8">
        <f>VLOOKUP($B149,'[2]TK KHOILUONG'!$B:$AH,29,0)</f>
        <v>0</v>
      </c>
      <c r="AE149" s="36">
        <f>VLOOKUP($B149,'[2]TK KHOILUONG'!$B:$AH,30,0)</f>
        <v>0</v>
      </c>
      <c r="AF149" s="36">
        <f>VLOOKUP($B149,'[2]TK KHOILUONG'!$B:$AH,31,0)</f>
        <v>1.2</v>
      </c>
      <c r="AG149" s="36">
        <f>VLOOKUP($B149,'[2]TK KHOILUONG'!$B:$AH,32,0)</f>
        <v>0</v>
      </c>
      <c r="AH149" s="64">
        <f t="shared" si="2"/>
        <v>37.6</v>
      </c>
    </row>
    <row r="150" spans="1:34" hidden="1">
      <c r="A150" s="32">
        <f>IF(D150="","",SUBTOTAL(3,$D$4:$D150))</f>
        <v>29</v>
      </c>
      <c r="B150" s="26" t="s">
        <v>454</v>
      </c>
      <c r="C150" s="27" t="s">
        <v>169</v>
      </c>
      <c r="D150" s="19" t="s">
        <v>208</v>
      </c>
      <c r="E150" s="8">
        <f>VLOOKUP($B150,'[2]TK KHOILUONG'!$B:$AH,4,0)</f>
        <v>0</v>
      </c>
      <c r="F150" s="8">
        <f>VLOOKUP($B150,'[2]TK KHOILUONG'!$B:$AH,5,0)</f>
        <v>0</v>
      </c>
      <c r="G150" s="8">
        <f>VLOOKUP($B150,'[2]TK KHOILUONG'!$B:$AH,6,0)</f>
        <v>0</v>
      </c>
      <c r="H150" s="8">
        <f>VLOOKUP($B150,'[2]TK KHOILUONG'!$B:$AH,7,0)</f>
        <v>0</v>
      </c>
      <c r="I150" s="36">
        <f>VLOOKUP($B150,'[2]TK KHOILUONG'!$B:$AH,8,0)</f>
        <v>0</v>
      </c>
      <c r="J150" s="8">
        <f>VLOOKUP($B150,'[2]TK KHOILUONG'!$B:$AH,9,0)</f>
        <v>0</v>
      </c>
      <c r="K150" s="8">
        <f>VLOOKUP($B150,'[2]TK KHOILUONG'!$B:$AH,10,0)</f>
        <v>0</v>
      </c>
      <c r="L150" s="8">
        <f>VLOOKUP($B150,'[2]TK KHOILUONG'!$B:$AH,11,0)</f>
        <v>0</v>
      </c>
      <c r="M150" s="8">
        <f>VLOOKUP($B150,'[2]TK KHOILUONG'!$B:$AH,12,0)</f>
        <v>0</v>
      </c>
      <c r="N150" s="36">
        <f>VLOOKUP($B150,'[2]TK KHOILUONG'!$B:$AH,13,0)</f>
        <v>0</v>
      </c>
      <c r="O150" s="8">
        <f>VLOOKUP($B150,'[2]TK KHOILUONG'!$B:$AH,14,0)</f>
        <v>0</v>
      </c>
      <c r="P150" s="8">
        <f>VLOOKUP($B150,'[2]TK KHOILUONG'!$B:$AH,15,0)</f>
        <v>0</v>
      </c>
      <c r="Q150" s="8">
        <f>VLOOKUP($B150,'[2]TK KHOILUONG'!$B:$AH,16,0)</f>
        <v>0</v>
      </c>
      <c r="R150" s="36">
        <f>VLOOKUP($B150,'[2]TK KHOILUONG'!$B:$AH,17,0)</f>
        <v>0</v>
      </c>
      <c r="S150" s="8">
        <f>VLOOKUP($B150,'[2]TK KHOILUONG'!$B:$AH,18,0)</f>
        <v>0</v>
      </c>
      <c r="T150" s="8">
        <f>VLOOKUP($B150,'[2]TK KHOILUONG'!$B:$AH,19,0)</f>
        <v>0</v>
      </c>
      <c r="U150" s="8">
        <f>VLOOKUP($B150,'[2]TK KHOILUONG'!$B:$AH,20,0)</f>
        <v>0</v>
      </c>
      <c r="V150" s="36">
        <f>VLOOKUP($B150,'[2]TK KHOILUONG'!$B:$AH,21,0)</f>
        <v>0</v>
      </c>
      <c r="W150" s="8">
        <f>VLOOKUP($B150,'[2]TK KHOILUONG'!$B:$AH,22,0)</f>
        <v>0</v>
      </c>
      <c r="X150" s="8">
        <f>VLOOKUP($B150,'[2]TK KHOILUONG'!$B:$AH,23,0)</f>
        <v>0</v>
      </c>
      <c r="Y150" s="36">
        <f>VLOOKUP($B150,'[2]TK KHOILUONG'!$B:$AH,24,0)</f>
        <v>0</v>
      </c>
      <c r="Z150" s="8">
        <f>VLOOKUP($B150,'[2]TK KHOILUONG'!$B:$AH,25,0)</f>
        <v>0</v>
      </c>
      <c r="AA150" s="8">
        <f>VLOOKUP($B150,'[2]TK KHOILUONG'!$B:$AH,26,0)</f>
        <v>0</v>
      </c>
      <c r="AB150" s="36">
        <f>VLOOKUP($B150,'[2]TK KHOILUONG'!$B:$AH,27,0)</f>
        <v>0</v>
      </c>
      <c r="AC150" s="8">
        <f>VLOOKUP($B150,'[2]TK KHOILUONG'!$B:$AH,28,0)</f>
        <v>0</v>
      </c>
      <c r="AD150" s="8">
        <f>VLOOKUP($B150,'[2]TK KHOILUONG'!$B:$AH,29,0)</f>
        <v>0</v>
      </c>
      <c r="AE150" s="36">
        <f>VLOOKUP($B150,'[2]TK KHOILUONG'!$B:$AH,30,0)</f>
        <v>0</v>
      </c>
      <c r="AF150" s="36">
        <f>VLOOKUP($B150,'[2]TK KHOILUONG'!$B:$AH,31,0)</f>
        <v>0</v>
      </c>
      <c r="AG150" s="36">
        <f>VLOOKUP($B150,'[2]TK KHOILUONG'!$B:$AH,32,0)</f>
        <v>0</v>
      </c>
      <c r="AH150" s="64">
        <f t="shared" si="2"/>
        <v>0</v>
      </c>
    </row>
    <row r="151" spans="1:34" hidden="1">
      <c r="A151" s="32">
        <f>IF(D151="","",SUBTOTAL(3,$D$4:$D151))</f>
        <v>29</v>
      </c>
      <c r="B151" s="26" t="s">
        <v>462</v>
      </c>
      <c r="C151" s="27" t="s">
        <v>169</v>
      </c>
      <c r="D151" s="19" t="s">
        <v>216</v>
      </c>
      <c r="E151" s="8">
        <f>VLOOKUP($B151,'[2]TK KHOILUONG'!$B:$AH,4,0)</f>
        <v>0</v>
      </c>
      <c r="F151" s="8">
        <f>VLOOKUP($B151,'[2]TK KHOILUONG'!$B:$AH,5,0)</f>
        <v>0</v>
      </c>
      <c r="G151" s="8">
        <f>VLOOKUP($B151,'[2]TK KHOILUONG'!$B:$AH,6,0)</f>
        <v>0</v>
      </c>
      <c r="H151" s="8">
        <f>VLOOKUP($B151,'[2]TK KHOILUONG'!$B:$AH,7,0)</f>
        <v>0</v>
      </c>
      <c r="I151" s="36">
        <f>VLOOKUP($B151,'[2]TK KHOILUONG'!$B:$AH,8,0)</f>
        <v>0</v>
      </c>
      <c r="J151" s="8">
        <f>VLOOKUP($B151,'[2]TK KHOILUONG'!$B:$AH,9,0)</f>
        <v>0</v>
      </c>
      <c r="K151" s="8">
        <f>VLOOKUP($B151,'[2]TK KHOILUONG'!$B:$AH,10,0)</f>
        <v>0</v>
      </c>
      <c r="L151" s="8">
        <f>VLOOKUP($B151,'[2]TK KHOILUONG'!$B:$AH,11,0)</f>
        <v>0</v>
      </c>
      <c r="M151" s="8">
        <f>VLOOKUP($B151,'[2]TK KHOILUONG'!$B:$AH,12,0)</f>
        <v>0</v>
      </c>
      <c r="N151" s="36">
        <f>VLOOKUP($B151,'[2]TK KHOILUONG'!$B:$AH,13,0)</f>
        <v>0</v>
      </c>
      <c r="O151" s="8">
        <f>VLOOKUP($B151,'[2]TK KHOILUONG'!$B:$AH,14,0)</f>
        <v>98</v>
      </c>
      <c r="P151" s="8">
        <f>VLOOKUP($B151,'[2]TK KHOILUONG'!$B:$AH,15,0)</f>
        <v>0</v>
      </c>
      <c r="Q151" s="8">
        <f>VLOOKUP($B151,'[2]TK KHOILUONG'!$B:$AH,16,0)</f>
        <v>98</v>
      </c>
      <c r="R151" s="36">
        <f>VLOOKUP($B151,'[2]TK KHOILUONG'!$B:$AH,17,0)</f>
        <v>0</v>
      </c>
      <c r="S151" s="8">
        <f>VLOOKUP($B151,'[2]TK KHOILUONG'!$B:$AH,18,0)</f>
        <v>0</v>
      </c>
      <c r="T151" s="8">
        <f>VLOOKUP($B151,'[2]TK KHOILUONG'!$B:$AH,19,0)</f>
        <v>0</v>
      </c>
      <c r="U151" s="8">
        <f>VLOOKUP($B151,'[2]TK KHOILUONG'!$B:$AH,20,0)</f>
        <v>0</v>
      </c>
      <c r="V151" s="36">
        <f>VLOOKUP($B151,'[2]TK KHOILUONG'!$B:$AH,21,0)</f>
        <v>0</v>
      </c>
      <c r="W151" s="8">
        <f>VLOOKUP($B151,'[2]TK KHOILUONG'!$B:$AH,22,0)</f>
        <v>0</v>
      </c>
      <c r="X151" s="8">
        <f>VLOOKUP($B151,'[2]TK KHOILUONG'!$B:$AH,23,0)</f>
        <v>0</v>
      </c>
      <c r="Y151" s="36">
        <f>VLOOKUP($B151,'[2]TK KHOILUONG'!$B:$AH,24,0)</f>
        <v>0</v>
      </c>
      <c r="Z151" s="8">
        <f>VLOOKUP($B151,'[2]TK KHOILUONG'!$B:$AH,25,0)</f>
        <v>0</v>
      </c>
      <c r="AA151" s="8">
        <f>VLOOKUP($B151,'[2]TK KHOILUONG'!$B:$AH,26,0)</f>
        <v>0</v>
      </c>
      <c r="AB151" s="36">
        <f>VLOOKUP($B151,'[2]TK KHOILUONG'!$B:$AH,27,0)</f>
        <v>0</v>
      </c>
      <c r="AC151" s="8">
        <f>VLOOKUP($B151,'[2]TK KHOILUONG'!$B:$AH,28,0)</f>
        <v>0</v>
      </c>
      <c r="AD151" s="8">
        <f>VLOOKUP($B151,'[2]TK KHOILUONG'!$B:$AH,29,0)</f>
        <v>0</v>
      </c>
      <c r="AE151" s="36">
        <f>VLOOKUP($B151,'[2]TK KHOILUONG'!$B:$AH,30,0)</f>
        <v>0</v>
      </c>
      <c r="AF151" s="36">
        <f>VLOOKUP($B151,'[2]TK KHOILUONG'!$B:$AH,31,0)</f>
        <v>0</v>
      </c>
      <c r="AG151" s="36">
        <f>VLOOKUP($B151,'[2]TK KHOILUONG'!$B:$AH,32,0)</f>
        <v>0</v>
      </c>
      <c r="AH151" s="64">
        <f t="shared" si="2"/>
        <v>0</v>
      </c>
    </row>
    <row r="152" spans="1:34" hidden="1">
      <c r="A152" s="32">
        <f>IF(D152="","",SUBTOTAL(3,$D$4:$D152))</f>
        <v>29</v>
      </c>
      <c r="B152" s="26" t="s">
        <v>468</v>
      </c>
      <c r="C152" s="27" t="s">
        <v>169</v>
      </c>
      <c r="D152" s="19" t="s">
        <v>201</v>
      </c>
      <c r="E152" s="8">
        <f>VLOOKUP($B152,'[2]TK KHOILUONG'!$B:$AH,4,0)</f>
        <v>2</v>
      </c>
      <c r="F152" s="8">
        <f>VLOOKUP($B152,'[2]TK KHOILUONG'!$B:$AH,5,0)</f>
        <v>0</v>
      </c>
      <c r="G152" s="8">
        <f>VLOOKUP($B152,'[2]TK KHOILUONG'!$B:$AH,6,0)</f>
        <v>0</v>
      </c>
      <c r="H152" s="8">
        <f>VLOOKUP($B152,'[2]TK KHOILUONG'!$B:$AH,7,0)</f>
        <v>0</v>
      </c>
      <c r="I152" s="36">
        <f>VLOOKUP($B152,'[2]TK KHOILUONG'!$B:$AH,8,0)</f>
        <v>2</v>
      </c>
      <c r="J152" s="8">
        <f>VLOOKUP($B152,'[2]TK KHOILUONG'!$B:$AH,9,0)</f>
        <v>8.4</v>
      </c>
      <c r="K152" s="8">
        <f>VLOOKUP($B152,'[2]TK KHOILUONG'!$B:$AH,10,0)</f>
        <v>11.999999999999998</v>
      </c>
      <c r="L152" s="8">
        <f>VLOOKUP($B152,'[2]TK KHOILUONG'!$B:$AH,11,0)</f>
        <v>0</v>
      </c>
      <c r="M152" s="8">
        <f>VLOOKUP($B152,'[2]TK KHOILUONG'!$B:$AH,12,0)</f>
        <v>0</v>
      </c>
      <c r="N152" s="36">
        <f>VLOOKUP($B152,'[2]TK KHOILUONG'!$B:$AH,13,0)</f>
        <v>20.399999999999999</v>
      </c>
      <c r="O152" s="8">
        <f>VLOOKUP($B152,'[2]TK KHOILUONG'!$B:$AH,14,0)</f>
        <v>461</v>
      </c>
      <c r="P152" s="8">
        <f>VLOOKUP($B152,'[2]TK KHOILUONG'!$B:$AH,15,0)</f>
        <v>350</v>
      </c>
      <c r="Q152" s="8">
        <f>VLOOKUP($B152,'[2]TK KHOILUONG'!$B:$AH,16,0)</f>
        <v>350</v>
      </c>
      <c r="R152" s="36">
        <f>VLOOKUP($B152,'[2]TK KHOILUONG'!$B:$AH,17,0)</f>
        <v>23.05</v>
      </c>
      <c r="S152" s="8">
        <f>VLOOKUP($B152,'[2]TK KHOILUONG'!$B:$AH,18,0)</f>
        <v>0</v>
      </c>
      <c r="T152" s="8">
        <f>VLOOKUP($B152,'[2]TK KHOILUONG'!$B:$AH,19,0)</f>
        <v>0</v>
      </c>
      <c r="U152" s="8">
        <f>VLOOKUP($B152,'[2]TK KHOILUONG'!$B:$AH,20,0)</f>
        <v>0</v>
      </c>
      <c r="V152" s="36">
        <f>VLOOKUP($B152,'[2]TK KHOILUONG'!$B:$AH,21,0)</f>
        <v>0</v>
      </c>
      <c r="W152" s="8">
        <f>VLOOKUP($B152,'[2]TK KHOILUONG'!$B:$AH,22,0)</f>
        <v>0</v>
      </c>
      <c r="X152" s="8">
        <f>VLOOKUP($B152,'[2]TK KHOILUONG'!$B:$AH,23,0)</f>
        <v>0</v>
      </c>
      <c r="Y152" s="36">
        <f>VLOOKUP($B152,'[2]TK KHOILUONG'!$B:$AH,24,0)</f>
        <v>0</v>
      </c>
      <c r="Z152" s="8">
        <f>VLOOKUP($B152,'[2]TK KHOILUONG'!$B:$AH,25,0)</f>
        <v>0</v>
      </c>
      <c r="AA152" s="8">
        <f>VLOOKUP($B152,'[2]TK KHOILUONG'!$B:$AH,26,0)</f>
        <v>0</v>
      </c>
      <c r="AB152" s="36">
        <f>VLOOKUP($B152,'[2]TK KHOILUONG'!$B:$AH,27,0)</f>
        <v>0</v>
      </c>
      <c r="AC152" s="8">
        <f>VLOOKUP($B152,'[2]TK KHOILUONG'!$B:$AH,28,0)</f>
        <v>0</v>
      </c>
      <c r="AD152" s="8">
        <f>VLOOKUP($B152,'[2]TK KHOILUONG'!$B:$AH,29,0)</f>
        <v>0</v>
      </c>
      <c r="AE152" s="36">
        <f>VLOOKUP($B152,'[2]TK KHOILUONG'!$B:$AH,30,0)</f>
        <v>0</v>
      </c>
      <c r="AF152" s="36">
        <f>VLOOKUP($B152,'[2]TK KHOILUONG'!$B:$AH,31,0)</f>
        <v>1.2</v>
      </c>
      <c r="AG152" s="36">
        <f>VLOOKUP($B152,'[2]TK KHOILUONG'!$B:$AH,32,0)</f>
        <v>0</v>
      </c>
      <c r="AH152" s="64">
        <f t="shared" si="2"/>
        <v>46.65</v>
      </c>
    </row>
    <row r="153" spans="1:34" hidden="1">
      <c r="A153" s="32">
        <f>IF(D153="","",SUBTOTAL(3,$D$4:$D153))</f>
        <v>29</v>
      </c>
      <c r="B153" s="26" t="s">
        <v>436</v>
      </c>
      <c r="C153" s="27" t="s">
        <v>169</v>
      </c>
      <c r="D153" s="19" t="s">
        <v>181</v>
      </c>
      <c r="E153" s="8">
        <f>VLOOKUP($B153,'[2]TK KHOILUONG'!$B:$AH,4,0)</f>
        <v>0</v>
      </c>
      <c r="F153" s="8">
        <f>VLOOKUP($B153,'[2]TK KHOILUONG'!$B:$AH,5,0)</f>
        <v>0</v>
      </c>
      <c r="G153" s="8">
        <f>VLOOKUP($B153,'[2]TK KHOILUONG'!$B:$AH,6,0)</f>
        <v>0</v>
      </c>
      <c r="H153" s="8">
        <f>VLOOKUP($B153,'[2]TK KHOILUONG'!$B:$AH,7,0)</f>
        <v>0</v>
      </c>
      <c r="I153" s="36">
        <f>VLOOKUP($B153,'[2]TK KHOILUONG'!$B:$AH,8,0)</f>
        <v>0</v>
      </c>
      <c r="J153" s="8">
        <f>VLOOKUP($B153,'[2]TK KHOILUONG'!$B:$AH,9,0)</f>
        <v>0</v>
      </c>
      <c r="K153" s="8">
        <f>VLOOKUP($B153,'[2]TK KHOILUONG'!$B:$AH,10,0)</f>
        <v>0</v>
      </c>
      <c r="L153" s="8">
        <f>VLOOKUP($B153,'[2]TK KHOILUONG'!$B:$AH,11,0)</f>
        <v>0</v>
      </c>
      <c r="M153" s="8">
        <f>VLOOKUP($B153,'[2]TK KHOILUONG'!$B:$AH,12,0)</f>
        <v>0</v>
      </c>
      <c r="N153" s="36">
        <f>VLOOKUP($B153,'[2]TK KHOILUONG'!$B:$AH,13,0)</f>
        <v>0</v>
      </c>
      <c r="O153" s="8">
        <f>VLOOKUP($B153,'[2]TK KHOILUONG'!$B:$AH,14,0)</f>
        <v>0</v>
      </c>
      <c r="P153" s="8">
        <f>VLOOKUP($B153,'[2]TK KHOILUONG'!$B:$AH,15,0)</f>
        <v>0</v>
      </c>
      <c r="Q153" s="8">
        <f>VLOOKUP($B153,'[2]TK KHOILUONG'!$B:$AH,16,0)</f>
        <v>0</v>
      </c>
      <c r="R153" s="36">
        <f>VLOOKUP($B153,'[2]TK KHOILUONG'!$B:$AH,17,0)</f>
        <v>0</v>
      </c>
      <c r="S153" s="8">
        <f>VLOOKUP($B153,'[2]TK KHOILUONG'!$B:$AH,18,0)</f>
        <v>0</v>
      </c>
      <c r="T153" s="8">
        <f>VLOOKUP($B153,'[2]TK KHOILUONG'!$B:$AH,19,0)</f>
        <v>0</v>
      </c>
      <c r="U153" s="8">
        <f>VLOOKUP($B153,'[2]TK KHOILUONG'!$B:$AH,20,0)</f>
        <v>0</v>
      </c>
      <c r="V153" s="36">
        <f>VLOOKUP($B153,'[2]TK KHOILUONG'!$B:$AH,21,0)</f>
        <v>0</v>
      </c>
      <c r="W153" s="8">
        <f>VLOOKUP($B153,'[2]TK KHOILUONG'!$B:$AH,22,0)</f>
        <v>0</v>
      </c>
      <c r="X153" s="8">
        <f>VLOOKUP($B153,'[2]TK KHOILUONG'!$B:$AH,23,0)</f>
        <v>0</v>
      </c>
      <c r="Y153" s="36">
        <f>VLOOKUP($B153,'[2]TK KHOILUONG'!$B:$AH,24,0)</f>
        <v>0</v>
      </c>
      <c r="Z153" s="8">
        <f>VLOOKUP($B153,'[2]TK KHOILUONG'!$B:$AH,25,0)</f>
        <v>0</v>
      </c>
      <c r="AA153" s="8">
        <f>VLOOKUP($B153,'[2]TK KHOILUONG'!$B:$AH,26,0)</f>
        <v>0</v>
      </c>
      <c r="AB153" s="36">
        <f>VLOOKUP($B153,'[2]TK KHOILUONG'!$B:$AH,27,0)</f>
        <v>0</v>
      </c>
      <c r="AC153" s="8">
        <f>VLOOKUP($B153,'[2]TK KHOILUONG'!$B:$AH,28,0)</f>
        <v>0</v>
      </c>
      <c r="AD153" s="8">
        <f>VLOOKUP($B153,'[2]TK KHOILUONG'!$B:$AH,29,0)</f>
        <v>0</v>
      </c>
      <c r="AE153" s="36">
        <f>VLOOKUP($B153,'[2]TK KHOILUONG'!$B:$AH,30,0)</f>
        <v>0</v>
      </c>
      <c r="AF153" s="36">
        <f>VLOOKUP($B153,'[2]TK KHOILUONG'!$B:$AH,31,0)</f>
        <v>0</v>
      </c>
      <c r="AG153" s="36">
        <f>VLOOKUP($B153,'[2]TK KHOILUONG'!$B:$AH,32,0)</f>
        <v>0</v>
      </c>
      <c r="AH153" s="64">
        <f t="shared" si="2"/>
        <v>0</v>
      </c>
    </row>
    <row r="154" spans="1:34" hidden="1">
      <c r="A154" s="32">
        <f>IF(D154="","",SUBTOTAL(3,$D$4:$D154))</f>
        <v>29</v>
      </c>
      <c r="B154" s="26" t="s">
        <v>469</v>
      </c>
      <c r="C154" s="27" t="s">
        <v>169</v>
      </c>
      <c r="D154" s="19" t="s">
        <v>202</v>
      </c>
      <c r="E154" s="8">
        <f>VLOOKUP($B154,'[2]TK KHOILUONG'!$B:$AH,4,0)</f>
        <v>4</v>
      </c>
      <c r="F154" s="8">
        <f>VLOOKUP($B154,'[2]TK KHOILUONG'!$B:$AH,5,0)</f>
        <v>0</v>
      </c>
      <c r="G154" s="8">
        <f>VLOOKUP($B154,'[2]TK KHOILUONG'!$B:$AH,6,0)</f>
        <v>0</v>
      </c>
      <c r="H154" s="8">
        <f>VLOOKUP($B154,'[2]TK KHOILUONG'!$B:$AH,7,0)</f>
        <v>0</v>
      </c>
      <c r="I154" s="36">
        <f>VLOOKUP($B154,'[2]TK KHOILUONG'!$B:$AH,8,0)</f>
        <v>4</v>
      </c>
      <c r="J154" s="8">
        <f>VLOOKUP($B154,'[2]TK KHOILUONG'!$B:$AH,9,0)</f>
        <v>14.399999999999997</v>
      </c>
      <c r="K154" s="8">
        <f>VLOOKUP($B154,'[2]TK KHOILUONG'!$B:$AH,10,0)</f>
        <v>1.2</v>
      </c>
      <c r="L154" s="8">
        <f>VLOOKUP($B154,'[2]TK KHOILUONG'!$B:$AH,11,0)</f>
        <v>0</v>
      </c>
      <c r="M154" s="8">
        <f>VLOOKUP($B154,'[2]TK KHOILUONG'!$B:$AH,12,0)</f>
        <v>0</v>
      </c>
      <c r="N154" s="36">
        <f>VLOOKUP($B154,'[2]TK KHOILUONG'!$B:$AH,13,0)</f>
        <v>15.599999999999996</v>
      </c>
      <c r="O154" s="8">
        <f>VLOOKUP($B154,'[2]TK KHOILUONG'!$B:$AH,14,0)</f>
        <v>465</v>
      </c>
      <c r="P154" s="8">
        <f>VLOOKUP($B154,'[2]TK KHOILUONG'!$B:$AH,15,0)</f>
        <v>422</v>
      </c>
      <c r="Q154" s="8">
        <f>VLOOKUP($B154,'[2]TK KHOILUONG'!$B:$AH,16,0)</f>
        <v>490</v>
      </c>
      <c r="R154" s="36">
        <f>VLOOKUP($B154,'[2]TK KHOILUONG'!$B:$AH,17,0)</f>
        <v>19.850000000000001</v>
      </c>
      <c r="S154" s="8">
        <f>VLOOKUP($B154,'[2]TK KHOILUONG'!$B:$AH,18,0)</f>
        <v>0</v>
      </c>
      <c r="T154" s="8">
        <f>VLOOKUP($B154,'[2]TK KHOILUONG'!$B:$AH,19,0)</f>
        <v>0</v>
      </c>
      <c r="U154" s="8">
        <f>VLOOKUP($B154,'[2]TK KHOILUONG'!$B:$AH,20,0)</f>
        <v>0</v>
      </c>
      <c r="V154" s="36">
        <f>VLOOKUP($B154,'[2]TK KHOILUONG'!$B:$AH,21,0)</f>
        <v>0</v>
      </c>
      <c r="W154" s="8">
        <f>VLOOKUP($B154,'[2]TK KHOILUONG'!$B:$AH,22,0)</f>
        <v>0</v>
      </c>
      <c r="X154" s="8">
        <f>VLOOKUP($B154,'[2]TK KHOILUONG'!$B:$AH,23,0)</f>
        <v>0</v>
      </c>
      <c r="Y154" s="36">
        <f>VLOOKUP($B154,'[2]TK KHOILUONG'!$B:$AH,24,0)</f>
        <v>0</v>
      </c>
      <c r="Z154" s="8">
        <f>VLOOKUP($B154,'[2]TK KHOILUONG'!$B:$AH,25,0)</f>
        <v>0</v>
      </c>
      <c r="AA154" s="8">
        <f>VLOOKUP($B154,'[2]TK KHOILUONG'!$B:$AH,26,0)</f>
        <v>0</v>
      </c>
      <c r="AB154" s="36">
        <f>VLOOKUP($B154,'[2]TK KHOILUONG'!$B:$AH,27,0)</f>
        <v>0</v>
      </c>
      <c r="AC154" s="8">
        <f>VLOOKUP($B154,'[2]TK KHOILUONG'!$B:$AH,28,0)</f>
        <v>0</v>
      </c>
      <c r="AD154" s="8">
        <f>VLOOKUP($B154,'[2]TK KHOILUONG'!$B:$AH,29,0)</f>
        <v>0</v>
      </c>
      <c r="AE154" s="36">
        <f>VLOOKUP($B154,'[2]TK KHOILUONG'!$B:$AH,30,0)</f>
        <v>0</v>
      </c>
      <c r="AF154" s="36">
        <f>VLOOKUP($B154,'[2]TK KHOILUONG'!$B:$AH,31,0)</f>
        <v>3.6</v>
      </c>
      <c r="AG154" s="36">
        <f>VLOOKUP($B154,'[2]TK KHOILUONG'!$B:$AH,32,0)</f>
        <v>0</v>
      </c>
      <c r="AH154" s="64">
        <f t="shared" si="2"/>
        <v>43.05</v>
      </c>
    </row>
    <row r="155" spans="1:34" hidden="1">
      <c r="A155" s="32">
        <f>IF(D155="","",SUBTOTAL(3,$D$4:$D155))</f>
        <v>29</v>
      </c>
      <c r="B155" s="26" t="s">
        <v>470</v>
      </c>
      <c r="C155" s="27" t="s">
        <v>169</v>
      </c>
      <c r="D155" s="19" t="s">
        <v>561</v>
      </c>
      <c r="E155" s="8">
        <f>VLOOKUP($B155,'[2]TK KHOILUONG'!$B:$AH,4,0)</f>
        <v>0</v>
      </c>
      <c r="F155" s="8">
        <f>VLOOKUP($B155,'[2]TK KHOILUONG'!$B:$AH,5,0)</f>
        <v>0</v>
      </c>
      <c r="G155" s="8">
        <f>VLOOKUP($B155,'[2]TK KHOILUONG'!$B:$AH,6,0)</f>
        <v>0</v>
      </c>
      <c r="H155" s="8">
        <f>VLOOKUP($B155,'[2]TK KHOILUONG'!$B:$AH,7,0)</f>
        <v>0</v>
      </c>
      <c r="I155" s="36">
        <f>VLOOKUP($B155,'[2]TK KHOILUONG'!$B:$AH,8,0)</f>
        <v>0</v>
      </c>
      <c r="J155" s="8">
        <f>VLOOKUP($B155,'[2]TK KHOILUONG'!$B:$AH,9,0)</f>
        <v>0</v>
      </c>
      <c r="K155" s="8">
        <f>VLOOKUP($B155,'[2]TK KHOILUONG'!$B:$AH,10,0)</f>
        <v>0</v>
      </c>
      <c r="L155" s="8">
        <f>VLOOKUP($B155,'[2]TK KHOILUONG'!$B:$AH,11,0)</f>
        <v>0</v>
      </c>
      <c r="M155" s="8">
        <f>VLOOKUP($B155,'[2]TK KHOILUONG'!$B:$AH,12,0)</f>
        <v>0</v>
      </c>
      <c r="N155" s="36">
        <f>VLOOKUP($B155,'[2]TK KHOILUONG'!$B:$AH,13,0)</f>
        <v>0</v>
      </c>
      <c r="O155" s="8">
        <f>VLOOKUP($B155,'[2]TK KHOILUONG'!$B:$AH,14,0)</f>
        <v>95</v>
      </c>
      <c r="P155" s="8">
        <f>VLOOKUP($B155,'[2]TK KHOILUONG'!$B:$AH,15,0)</f>
        <v>98</v>
      </c>
      <c r="Q155" s="8">
        <f>VLOOKUP($B155,'[2]TK KHOILUONG'!$B:$AH,16,0)</f>
        <v>67</v>
      </c>
      <c r="R155" s="36">
        <f>VLOOKUP($B155,'[2]TK KHOILUONG'!$B:$AH,17,0)</f>
        <v>6.3</v>
      </c>
      <c r="S155" s="8">
        <f>VLOOKUP($B155,'[2]TK KHOILUONG'!$B:$AH,18,0)</f>
        <v>0</v>
      </c>
      <c r="T155" s="8">
        <f>VLOOKUP($B155,'[2]TK KHOILUONG'!$B:$AH,19,0)</f>
        <v>0</v>
      </c>
      <c r="U155" s="8">
        <f>VLOOKUP($B155,'[2]TK KHOILUONG'!$B:$AH,20,0)</f>
        <v>0</v>
      </c>
      <c r="V155" s="36">
        <f>VLOOKUP($B155,'[2]TK KHOILUONG'!$B:$AH,21,0)</f>
        <v>0</v>
      </c>
      <c r="W155" s="8">
        <f>VLOOKUP($B155,'[2]TK KHOILUONG'!$B:$AH,22,0)</f>
        <v>0</v>
      </c>
      <c r="X155" s="8">
        <f>VLOOKUP($B155,'[2]TK KHOILUONG'!$B:$AH,23,0)</f>
        <v>0</v>
      </c>
      <c r="Y155" s="36">
        <f>VLOOKUP($B155,'[2]TK KHOILUONG'!$B:$AH,24,0)</f>
        <v>0</v>
      </c>
      <c r="Z155" s="8">
        <f>VLOOKUP($B155,'[2]TK KHOILUONG'!$B:$AH,25,0)</f>
        <v>0</v>
      </c>
      <c r="AA155" s="8">
        <f>VLOOKUP($B155,'[2]TK KHOILUONG'!$B:$AH,26,0)</f>
        <v>0</v>
      </c>
      <c r="AB155" s="36">
        <f>VLOOKUP($B155,'[2]TK KHOILUONG'!$B:$AH,27,0)</f>
        <v>0</v>
      </c>
      <c r="AC155" s="8">
        <f>VLOOKUP($B155,'[2]TK KHOILUONG'!$B:$AH,28,0)</f>
        <v>0</v>
      </c>
      <c r="AD155" s="8">
        <f>VLOOKUP($B155,'[2]TK KHOILUONG'!$B:$AH,29,0)</f>
        <v>0</v>
      </c>
      <c r="AE155" s="36">
        <f>VLOOKUP($B155,'[2]TK KHOILUONG'!$B:$AH,30,0)</f>
        <v>0</v>
      </c>
      <c r="AF155" s="36">
        <f>VLOOKUP($B155,'[2]TK KHOILUONG'!$B:$AH,31,0)</f>
        <v>0</v>
      </c>
      <c r="AG155" s="36">
        <f>VLOOKUP($B155,'[2]TK KHOILUONG'!$B:$AH,32,0)</f>
        <v>0</v>
      </c>
      <c r="AH155" s="64">
        <f t="shared" si="2"/>
        <v>6.3</v>
      </c>
    </row>
    <row r="156" spans="1:34" hidden="1">
      <c r="A156" s="32">
        <f>IF(D156="","",SUBTOTAL(3,$D$4:$D156))</f>
        <v>29</v>
      </c>
      <c r="B156" s="24" t="s">
        <v>471</v>
      </c>
      <c r="C156" s="24" t="s">
        <v>169</v>
      </c>
      <c r="D156" s="24" t="s">
        <v>557</v>
      </c>
      <c r="E156" s="8">
        <f>VLOOKUP($B156,'[2]TK KHOILUONG'!$B:$AH,4,0)</f>
        <v>0</v>
      </c>
      <c r="F156" s="8">
        <f>VLOOKUP($B156,'[2]TK KHOILUONG'!$B:$AH,5,0)</f>
        <v>0</v>
      </c>
      <c r="G156" s="8">
        <f>VLOOKUP($B156,'[2]TK KHOILUONG'!$B:$AH,6,0)</f>
        <v>0</v>
      </c>
      <c r="H156" s="8">
        <f>VLOOKUP($B156,'[2]TK KHOILUONG'!$B:$AH,7,0)</f>
        <v>0</v>
      </c>
      <c r="I156" s="36">
        <f>VLOOKUP($B156,'[2]TK KHOILUONG'!$B:$AH,8,0)</f>
        <v>0</v>
      </c>
      <c r="J156" s="8">
        <f>VLOOKUP($B156,'[2]TK KHOILUONG'!$B:$AH,9,0)</f>
        <v>0</v>
      </c>
      <c r="K156" s="8">
        <f>VLOOKUP($B156,'[2]TK KHOILUONG'!$B:$AH,10,0)</f>
        <v>0</v>
      </c>
      <c r="L156" s="8">
        <f>VLOOKUP($B156,'[2]TK KHOILUONG'!$B:$AH,11,0)</f>
        <v>0</v>
      </c>
      <c r="M156" s="8">
        <f>VLOOKUP($B156,'[2]TK KHOILUONG'!$B:$AH,12,0)</f>
        <v>0</v>
      </c>
      <c r="N156" s="36">
        <f>VLOOKUP($B156,'[2]TK KHOILUONG'!$B:$AH,13,0)</f>
        <v>0</v>
      </c>
      <c r="O156" s="8">
        <f>VLOOKUP($B156,'[2]TK KHOILUONG'!$B:$AH,14,0)</f>
        <v>155</v>
      </c>
      <c r="P156" s="8">
        <f>VLOOKUP($B156,'[2]TK KHOILUONG'!$B:$AH,15,0)</f>
        <v>127</v>
      </c>
      <c r="Q156" s="8">
        <f>VLOOKUP($B156,'[2]TK KHOILUONG'!$B:$AH,16,0)</f>
        <v>167</v>
      </c>
      <c r="R156" s="36">
        <f>VLOOKUP($B156,'[2]TK KHOILUONG'!$B:$AH,17,0)</f>
        <v>5.75</v>
      </c>
      <c r="S156" s="8">
        <f>VLOOKUP($B156,'[2]TK KHOILUONG'!$B:$AH,18,0)</f>
        <v>0</v>
      </c>
      <c r="T156" s="8">
        <f>VLOOKUP($B156,'[2]TK KHOILUONG'!$B:$AH,19,0)</f>
        <v>0</v>
      </c>
      <c r="U156" s="8">
        <f>VLOOKUP($B156,'[2]TK KHOILUONG'!$B:$AH,20,0)</f>
        <v>0</v>
      </c>
      <c r="V156" s="36">
        <f>VLOOKUP($B156,'[2]TK KHOILUONG'!$B:$AH,21,0)</f>
        <v>0</v>
      </c>
      <c r="W156" s="8">
        <f>VLOOKUP($B156,'[2]TK KHOILUONG'!$B:$AH,22,0)</f>
        <v>0</v>
      </c>
      <c r="X156" s="8">
        <f>VLOOKUP($B156,'[2]TK KHOILUONG'!$B:$AH,23,0)</f>
        <v>0</v>
      </c>
      <c r="Y156" s="36">
        <f>VLOOKUP($B156,'[2]TK KHOILUONG'!$B:$AH,24,0)</f>
        <v>0</v>
      </c>
      <c r="Z156" s="8">
        <f>VLOOKUP($B156,'[2]TK KHOILUONG'!$B:$AH,25,0)</f>
        <v>0</v>
      </c>
      <c r="AA156" s="8">
        <f>VLOOKUP($B156,'[2]TK KHOILUONG'!$B:$AH,26,0)</f>
        <v>0</v>
      </c>
      <c r="AB156" s="36">
        <f>VLOOKUP($B156,'[2]TK KHOILUONG'!$B:$AH,27,0)</f>
        <v>0</v>
      </c>
      <c r="AC156" s="8">
        <f>VLOOKUP($B156,'[2]TK KHOILUONG'!$B:$AH,28,0)</f>
        <v>0</v>
      </c>
      <c r="AD156" s="8">
        <f>VLOOKUP($B156,'[2]TK KHOILUONG'!$B:$AH,29,0)</f>
        <v>0</v>
      </c>
      <c r="AE156" s="36">
        <f>VLOOKUP($B156,'[2]TK KHOILUONG'!$B:$AH,30,0)</f>
        <v>0</v>
      </c>
      <c r="AF156" s="36">
        <f>VLOOKUP($B156,'[2]TK KHOILUONG'!$B:$AH,31,0)</f>
        <v>0</v>
      </c>
      <c r="AG156" s="36">
        <f>VLOOKUP($B156,'[2]TK KHOILUONG'!$B:$AH,32,0)</f>
        <v>0</v>
      </c>
      <c r="AH156" s="64">
        <f t="shared" si="2"/>
        <v>5.75</v>
      </c>
    </row>
    <row r="157" spans="1:34" hidden="1">
      <c r="A157" s="32">
        <f>IF(D157="","",SUBTOTAL(3,$D$4:$D157))</f>
        <v>29</v>
      </c>
      <c r="B157" s="49" t="s">
        <v>455</v>
      </c>
      <c r="C157" s="50" t="s">
        <v>169</v>
      </c>
      <c r="D157" s="50" t="s">
        <v>555</v>
      </c>
      <c r="E157" s="8">
        <f>VLOOKUP($B157,'[2]TK KHOILUONG'!$B:$AH,4,0)</f>
        <v>0</v>
      </c>
      <c r="F157" s="8">
        <f>VLOOKUP($B157,'[2]TK KHOILUONG'!$B:$AH,5,0)</f>
        <v>0</v>
      </c>
      <c r="G157" s="8">
        <f>VLOOKUP($B157,'[2]TK KHOILUONG'!$B:$AH,6,0)</f>
        <v>0</v>
      </c>
      <c r="H157" s="8">
        <f>VLOOKUP($B157,'[2]TK KHOILUONG'!$B:$AH,7,0)</f>
        <v>0</v>
      </c>
      <c r="I157" s="36">
        <f>VLOOKUP($B157,'[2]TK KHOILUONG'!$B:$AH,8,0)</f>
        <v>0</v>
      </c>
      <c r="J157" s="8">
        <f>VLOOKUP($B157,'[2]TK KHOILUONG'!$B:$AH,9,0)</f>
        <v>0</v>
      </c>
      <c r="K157" s="8">
        <f>VLOOKUP($B157,'[2]TK KHOILUONG'!$B:$AH,10,0)</f>
        <v>0</v>
      </c>
      <c r="L157" s="8">
        <f>VLOOKUP($B157,'[2]TK KHOILUONG'!$B:$AH,11,0)</f>
        <v>0</v>
      </c>
      <c r="M157" s="8">
        <f>VLOOKUP($B157,'[2]TK KHOILUONG'!$B:$AH,12,0)</f>
        <v>0</v>
      </c>
      <c r="N157" s="36">
        <f>VLOOKUP($B157,'[2]TK KHOILUONG'!$B:$AH,13,0)</f>
        <v>0</v>
      </c>
      <c r="O157" s="8">
        <f>VLOOKUP($B157,'[2]TK KHOILUONG'!$B:$AH,14,0)</f>
        <v>137</v>
      </c>
      <c r="P157" s="8">
        <f>VLOOKUP($B157,'[2]TK KHOILUONG'!$B:$AH,15,0)</f>
        <v>0</v>
      </c>
      <c r="Q157" s="8">
        <f>VLOOKUP($B157,'[2]TK KHOILUONG'!$B:$AH,16,0)</f>
        <v>117</v>
      </c>
      <c r="R157" s="36">
        <f>VLOOKUP($B157,'[2]TK KHOILUONG'!$B:$AH,17,0)</f>
        <v>1</v>
      </c>
      <c r="S157" s="8">
        <f>VLOOKUP($B157,'[2]TK KHOILUONG'!$B:$AH,18,0)</f>
        <v>0</v>
      </c>
      <c r="T157" s="8">
        <f>VLOOKUP($B157,'[2]TK KHOILUONG'!$B:$AH,19,0)</f>
        <v>0</v>
      </c>
      <c r="U157" s="8">
        <f>VLOOKUP($B157,'[2]TK KHOILUONG'!$B:$AH,20,0)</f>
        <v>0</v>
      </c>
      <c r="V157" s="36">
        <f>VLOOKUP($B157,'[2]TK KHOILUONG'!$B:$AH,21,0)</f>
        <v>0</v>
      </c>
      <c r="W157" s="8">
        <f>VLOOKUP($B157,'[2]TK KHOILUONG'!$B:$AH,22,0)</f>
        <v>0</v>
      </c>
      <c r="X157" s="8">
        <f>VLOOKUP($B157,'[2]TK KHOILUONG'!$B:$AH,23,0)</f>
        <v>0</v>
      </c>
      <c r="Y157" s="36">
        <f>VLOOKUP($B157,'[2]TK KHOILUONG'!$B:$AH,24,0)</f>
        <v>0</v>
      </c>
      <c r="Z157" s="8">
        <f>VLOOKUP($B157,'[2]TK KHOILUONG'!$B:$AH,25,0)</f>
        <v>0</v>
      </c>
      <c r="AA157" s="8">
        <f>VLOOKUP($B157,'[2]TK KHOILUONG'!$B:$AH,26,0)</f>
        <v>0</v>
      </c>
      <c r="AB157" s="36">
        <f>VLOOKUP($B157,'[2]TK KHOILUONG'!$B:$AH,27,0)</f>
        <v>0</v>
      </c>
      <c r="AC157" s="8">
        <f>VLOOKUP($B157,'[2]TK KHOILUONG'!$B:$AH,28,0)</f>
        <v>0</v>
      </c>
      <c r="AD157" s="8">
        <f>VLOOKUP($B157,'[2]TK KHOILUONG'!$B:$AH,29,0)</f>
        <v>0</v>
      </c>
      <c r="AE157" s="36">
        <f>VLOOKUP($B157,'[2]TK KHOILUONG'!$B:$AH,30,0)</f>
        <v>0</v>
      </c>
      <c r="AF157" s="36">
        <f>VLOOKUP($B157,'[2]TK KHOILUONG'!$B:$AH,31,0)</f>
        <v>0</v>
      </c>
      <c r="AG157" s="36">
        <f>VLOOKUP($B157,'[2]TK KHOILUONG'!$B:$AH,32,0)</f>
        <v>0</v>
      </c>
      <c r="AH157" s="64">
        <f t="shared" si="2"/>
        <v>1</v>
      </c>
    </row>
    <row r="158" spans="1:34" hidden="1">
      <c r="A158" s="32">
        <f>IF(D158="","",SUBTOTAL(3,$D$4:$D158))</f>
        <v>29</v>
      </c>
      <c r="B158" s="26" t="s">
        <v>423</v>
      </c>
      <c r="C158" s="27" t="s">
        <v>169</v>
      </c>
      <c r="D158" s="19" t="s">
        <v>171</v>
      </c>
      <c r="E158" s="8">
        <f>VLOOKUP($B158,'[2]TK KHOILUONG'!$B:$AH,4,0)</f>
        <v>0</v>
      </c>
      <c r="F158" s="8">
        <f>VLOOKUP($B158,'[2]TK KHOILUONG'!$B:$AH,5,0)</f>
        <v>0</v>
      </c>
      <c r="G158" s="8">
        <f>VLOOKUP($B158,'[2]TK KHOILUONG'!$B:$AH,6,0)</f>
        <v>0</v>
      </c>
      <c r="H158" s="8">
        <f>VLOOKUP($B158,'[2]TK KHOILUONG'!$B:$AH,7,0)</f>
        <v>0</v>
      </c>
      <c r="I158" s="36">
        <f>VLOOKUP($B158,'[2]TK KHOILUONG'!$B:$AH,8,0)</f>
        <v>0</v>
      </c>
      <c r="J158" s="8">
        <f>VLOOKUP($B158,'[2]TK KHOILUONG'!$B:$AH,9,0)</f>
        <v>20.399999999999995</v>
      </c>
      <c r="K158" s="8">
        <f>VLOOKUP($B158,'[2]TK KHOILUONG'!$B:$AH,10,0)</f>
        <v>1.2</v>
      </c>
      <c r="L158" s="8">
        <f>VLOOKUP($B158,'[2]TK KHOILUONG'!$B:$AH,11,0)</f>
        <v>0</v>
      </c>
      <c r="M158" s="8">
        <f>VLOOKUP($B158,'[2]TK KHOILUONG'!$B:$AH,12,0)</f>
        <v>0</v>
      </c>
      <c r="N158" s="36">
        <f>VLOOKUP($B158,'[2]TK KHOILUONG'!$B:$AH,13,0)</f>
        <v>21.599999999999994</v>
      </c>
      <c r="O158" s="8">
        <f>VLOOKUP($B158,'[2]TK KHOILUONG'!$B:$AH,14,0)</f>
        <v>0</v>
      </c>
      <c r="P158" s="8">
        <f>VLOOKUP($B158,'[2]TK KHOILUONG'!$B:$AH,15,0)</f>
        <v>0</v>
      </c>
      <c r="Q158" s="8">
        <f>VLOOKUP($B158,'[2]TK KHOILUONG'!$B:$AH,16,0)</f>
        <v>0</v>
      </c>
      <c r="R158" s="36">
        <f>VLOOKUP($B158,'[2]TK KHOILUONG'!$B:$AH,17,0)</f>
        <v>0</v>
      </c>
      <c r="S158" s="8">
        <f>VLOOKUP($B158,'[2]TK KHOILUONG'!$B:$AH,18,0)</f>
        <v>0</v>
      </c>
      <c r="T158" s="8">
        <f>VLOOKUP($B158,'[2]TK KHOILUONG'!$B:$AH,19,0)</f>
        <v>0</v>
      </c>
      <c r="U158" s="8">
        <f>VLOOKUP($B158,'[2]TK KHOILUONG'!$B:$AH,20,0)</f>
        <v>0</v>
      </c>
      <c r="V158" s="36">
        <f>VLOOKUP($B158,'[2]TK KHOILUONG'!$B:$AH,21,0)</f>
        <v>0</v>
      </c>
      <c r="W158" s="8">
        <f>VLOOKUP($B158,'[2]TK KHOILUONG'!$B:$AH,22,0)</f>
        <v>0</v>
      </c>
      <c r="X158" s="8">
        <f>VLOOKUP($B158,'[2]TK KHOILUONG'!$B:$AH,23,0)</f>
        <v>0</v>
      </c>
      <c r="Y158" s="36">
        <f>VLOOKUP($B158,'[2]TK KHOILUONG'!$B:$AH,24,0)</f>
        <v>0</v>
      </c>
      <c r="Z158" s="8">
        <f>VLOOKUP($B158,'[2]TK KHOILUONG'!$B:$AH,25,0)</f>
        <v>0</v>
      </c>
      <c r="AA158" s="8">
        <f>VLOOKUP($B158,'[2]TK KHOILUONG'!$B:$AH,26,0)</f>
        <v>0</v>
      </c>
      <c r="AB158" s="36">
        <f>VLOOKUP($B158,'[2]TK KHOILUONG'!$B:$AH,27,0)</f>
        <v>0</v>
      </c>
      <c r="AC158" s="8">
        <f>VLOOKUP($B158,'[2]TK KHOILUONG'!$B:$AH,28,0)</f>
        <v>0</v>
      </c>
      <c r="AD158" s="8">
        <f>VLOOKUP($B158,'[2]TK KHOILUONG'!$B:$AH,29,0)</f>
        <v>0</v>
      </c>
      <c r="AE158" s="36">
        <f>VLOOKUP($B158,'[2]TK KHOILUONG'!$B:$AH,30,0)</f>
        <v>0</v>
      </c>
      <c r="AF158" s="36">
        <f>VLOOKUP($B158,'[2]TK KHOILUONG'!$B:$AH,31,0)</f>
        <v>1.2</v>
      </c>
      <c r="AG158" s="36">
        <f>VLOOKUP($B158,'[2]TK KHOILUONG'!$B:$AH,32,0)</f>
        <v>0</v>
      </c>
      <c r="AH158" s="64">
        <f t="shared" si="2"/>
        <v>22.8</v>
      </c>
    </row>
    <row r="159" spans="1:34" hidden="1">
      <c r="A159" s="32">
        <f>IF(D159="","",SUBTOTAL(3,$D$4:$D159))</f>
        <v>29</v>
      </c>
      <c r="B159" s="26" t="s">
        <v>480</v>
      </c>
      <c r="C159" s="27" t="s">
        <v>169</v>
      </c>
      <c r="D159" s="19" t="s">
        <v>280</v>
      </c>
      <c r="E159" s="8">
        <f>VLOOKUP($B159,'[2]TK KHOILUONG'!$B:$AH,4,0)</f>
        <v>0</v>
      </c>
      <c r="F159" s="8">
        <f>VLOOKUP($B159,'[2]TK KHOILUONG'!$B:$AH,5,0)</f>
        <v>0</v>
      </c>
      <c r="G159" s="8">
        <f>VLOOKUP($B159,'[2]TK KHOILUONG'!$B:$AH,6,0)</f>
        <v>0</v>
      </c>
      <c r="H159" s="8">
        <f>VLOOKUP($B159,'[2]TK KHOILUONG'!$B:$AH,7,0)</f>
        <v>0</v>
      </c>
      <c r="I159" s="36">
        <f>VLOOKUP($B159,'[2]TK KHOILUONG'!$B:$AH,8,0)</f>
        <v>0</v>
      </c>
      <c r="J159" s="8">
        <f>VLOOKUP($B159,'[2]TK KHOILUONG'!$B:$AH,9,0)</f>
        <v>0</v>
      </c>
      <c r="K159" s="8">
        <f>VLOOKUP($B159,'[2]TK KHOILUONG'!$B:$AH,10,0)</f>
        <v>0</v>
      </c>
      <c r="L159" s="8">
        <f>VLOOKUP($B159,'[2]TK KHOILUONG'!$B:$AH,11,0)</f>
        <v>0</v>
      </c>
      <c r="M159" s="8">
        <f>VLOOKUP($B159,'[2]TK KHOILUONG'!$B:$AH,12,0)</f>
        <v>0</v>
      </c>
      <c r="N159" s="36">
        <f>VLOOKUP($B159,'[2]TK KHOILUONG'!$B:$AH,13,0)</f>
        <v>0</v>
      </c>
      <c r="O159" s="8">
        <f>VLOOKUP($B159,'[2]TK KHOILUONG'!$B:$AH,14,0)</f>
        <v>0</v>
      </c>
      <c r="P159" s="8">
        <f>VLOOKUP($B159,'[2]TK KHOILUONG'!$B:$AH,15,0)</f>
        <v>0</v>
      </c>
      <c r="Q159" s="8">
        <f>VLOOKUP($B159,'[2]TK KHOILUONG'!$B:$AH,16,0)</f>
        <v>0</v>
      </c>
      <c r="R159" s="36">
        <f>VLOOKUP($B159,'[2]TK KHOILUONG'!$B:$AH,17,0)</f>
        <v>0</v>
      </c>
      <c r="S159" s="8">
        <f>VLOOKUP($B159,'[2]TK KHOILUONG'!$B:$AH,18,0)</f>
        <v>0</v>
      </c>
      <c r="T159" s="8">
        <f>VLOOKUP($B159,'[2]TK KHOILUONG'!$B:$AH,19,0)</f>
        <v>0</v>
      </c>
      <c r="U159" s="8">
        <f>VLOOKUP($B159,'[2]TK KHOILUONG'!$B:$AH,20,0)</f>
        <v>0</v>
      </c>
      <c r="V159" s="36">
        <f>VLOOKUP($B159,'[2]TK KHOILUONG'!$B:$AH,21,0)</f>
        <v>0</v>
      </c>
      <c r="W159" s="8">
        <f>VLOOKUP($B159,'[2]TK KHOILUONG'!$B:$AH,22,0)</f>
        <v>0</v>
      </c>
      <c r="X159" s="8">
        <f>VLOOKUP($B159,'[2]TK KHOILUONG'!$B:$AH,23,0)</f>
        <v>0</v>
      </c>
      <c r="Y159" s="36">
        <f>VLOOKUP($B159,'[2]TK KHOILUONG'!$B:$AH,24,0)</f>
        <v>0</v>
      </c>
      <c r="Z159" s="8">
        <f>VLOOKUP($B159,'[2]TK KHOILUONG'!$B:$AH,25,0)</f>
        <v>0</v>
      </c>
      <c r="AA159" s="8">
        <f>VLOOKUP($B159,'[2]TK KHOILUONG'!$B:$AH,26,0)</f>
        <v>0</v>
      </c>
      <c r="AB159" s="36">
        <f>VLOOKUP($B159,'[2]TK KHOILUONG'!$B:$AH,27,0)</f>
        <v>0</v>
      </c>
      <c r="AC159" s="8">
        <f>VLOOKUP($B159,'[2]TK KHOILUONG'!$B:$AH,28,0)</f>
        <v>0</v>
      </c>
      <c r="AD159" s="8">
        <f>VLOOKUP($B159,'[2]TK KHOILUONG'!$B:$AH,29,0)</f>
        <v>0</v>
      </c>
      <c r="AE159" s="36">
        <f>VLOOKUP($B159,'[2]TK KHOILUONG'!$B:$AH,30,0)</f>
        <v>0</v>
      </c>
      <c r="AF159" s="36">
        <f>VLOOKUP($B159,'[2]TK KHOILUONG'!$B:$AH,31,0)</f>
        <v>0</v>
      </c>
      <c r="AG159" s="36">
        <f>VLOOKUP($B159,'[2]TK KHOILUONG'!$B:$AH,32,0)</f>
        <v>0</v>
      </c>
      <c r="AH159" s="64">
        <f t="shared" si="2"/>
        <v>0</v>
      </c>
    </row>
    <row r="160" spans="1:34" hidden="1">
      <c r="A160" s="32">
        <f>IF(D160="","",SUBTOTAL(3,$D$4:$D160))</f>
        <v>29</v>
      </c>
      <c r="B160" s="26" t="s">
        <v>437</v>
      </c>
      <c r="C160" s="27" t="s">
        <v>169</v>
      </c>
      <c r="D160" s="19" t="s">
        <v>553</v>
      </c>
      <c r="E160" s="8">
        <f>VLOOKUP($B160,'[2]TK KHOILUONG'!$B:$AH,4,0)</f>
        <v>0</v>
      </c>
      <c r="F160" s="8">
        <f>VLOOKUP($B160,'[2]TK KHOILUONG'!$B:$AH,5,0)</f>
        <v>0</v>
      </c>
      <c r="G160" s="8">
        <f>VLOOKUP($B160,'[2]TK KHOILUONG'!$B:$AH,6,0)</f>
        <v>0</v>
      </c>
      <c r="H160" s="8">
        <f>VLOOKUP($B160,'[2]TK KHOILUONG'!$B:$AH,7,0)</f>
        <v>0</v>
      </c>
      <c r="I160" s="36">
        <f>VLOOKUP($B160,'[2]TK KHOILUONG'!$B:$AH,8,0)</f>
        <v>0</v>
      </c>
      <c r="J160" s="8">
        <f>VLOOKUP($B160,'[2]TK KHOILUONG'!$B:$AH,9,0)</f>
        <v>0</v>
      </c>
      <c r="K160" s="8">
        <f>VLOOKUP($B160,'[2]TK KHOILUONG'!$B:$AH,10,0)</f>
        <v>0</v>
      </c>
      <c r="L160" s="8">
        <f>VLOOKUP($B160,'[2]TK KHOILUONG'!$B:$AH,11,0)</f>
        <v>0</v>
      </c>
      <c r="M160" s="8">
        <f>VLOOKUP($B160,'[2]TK KHOILUONG'!$B:$AH,12,0)</f>
        <v>0</v>
      </c>
      <c r="N160" s="36">
        <f>VLOOKUP($B160,'[2]TK KHOILUONG'!$B:$AH,13,0)</f>
        <v>0</v>
      </c>
      <c r="O160" s="8">
        <f>VLOOKUP($B160,'[2]TK KHOILUONG'!$B:$AH,14,0)</f>
        <v>0</v>
      </c>
      <c r="P160" s="8">
        <f>VLOOKUP($B160,'[2]TK KHOILUONG'!$B:$AH,15,0)</f>
        <v>0</v>
      </c>
      <c r="Q160" s="8">
        <f>VLOOKUP($B160,'[2]TK KHOILUONG'!$B:$AH,16,0)</f>
        <v>0</v>
      </c>
      <c r="R160" s="36">
        <f>VLOOKUP($B160,'[2]TK KHOILUONG'!$B:$AH,17,0)</f>
        <v>0</v>
      </c>
      <c r="S160" s="8">
        <f>VLOOKUP($B160,'[2]TK KHOILUONG'!$B:$AH,18,0)</f>
        <v>0</v>
      </c>
      <c r="T160" s="8">
        <f>VLOOKUP($B160,'[2]TK KHOILUONG'!$B:$AH,19,0)</f>
        <v>0</v>
      </c>
      <c r="U160" s="8">
        <f>VLOOKUP($B160,'[2]TK KHOILUONG'!$B:$AH,20,0)</f>
        <v>0</v>
      </c>
      <c r="V160" s="36">
        <f>VLOOKUP($B160,'[2]TK KHOILUONG'!$B:$AH,21,0)</f>
        <v>0</v>
      </c>
      <c r="W160" s="8">
        <f>VLOOKUP($B160,'[2]TK KHOILUONG'!$B:$AH,22,0)</f>
        <v>0</v>
      </c>
      <c r="X160" s="8">
        <f>VLOOKUP($B160,'[2]TK KHOILUONG'!$B:$AH,23,0)</f>
        <v>0</v>
      </c>
      <c r="Y160" s="36">
        <f>VLOOKUP($B160,'[2]TK KHOILUONG'!$B:$AH,24,0)</f>
        <v>0</v>
      </c>
      <c r="Z160" s="8">
        <f>VLOOKUP($B160,'[2]TK KHOILUONG'!$B:$AH,25,0)</f>
        <v>0</v>
      </c>
      <c r="AA160" s="8">
        <f>VLOOKUP($B160,'[2]TK KHOILUONG'!$B:$AH,26,0)</f>
        <v>0</v>
      </c>
      <c r="AB160" s="36">
        <f>VLOOKUP($B160,'[2]TK KHOILUONG'!$B:$AH,27,0)</f>
        <v>0</v>
      </c>
      <c r="AC160" s="8">
        <f>VLOOKUP($B160,'[2]TK KHOILUONG'!$B:$AH,28,0)</f>
        <v>0</v>
      </c>
      <c r="AD160" s="8">
        <f>VLOOKUP($B160,'[2]TK KHOILUONG'!$B:$AH,29,0)</f>
        <v>0</v>
      </c>
      <c r="AE160" s="36">
        <f>VLOOKUP($B160,'[2]TK KHOILUONG'!$B:$AH,30,0)</f>
        <v>0</v>
      </c>
      <c r="AF160" s="36">
        <f>VLOOKUP($B160,'[2]TK KHOILUONG'!$B:$AH,31,0)</f>
        <v>0</v>
      </c>
      <c r="AG160" s="36">
        <f>VLOOKUP($B160,'[2]TK KHOILUONG'!$B:$AH,32,0)</f>
        <v>0</v>
      </c>
      <c r="AH160" s="64">
        <f t="shared" si="2"/>
        <v>0</v>
      </c>
    </row>
    <row r="161" spans="1:34" hidden="1">
      <c r="A161" s="32">
        <f>IF(D161="","",SUBTOTAL(3,$D$4:$D161))</f>
        <v>29</v>
      </c>
      <c r="B161" s="26" t="s">
        <v>442</v>
      </c>
      <c r="C161" s="27" t="s">
        <v>169</v>
      </c>
      <c r="D161" s="19" t="s">
        <v>182</v>
      </c>
      <c r="E161" s="8">
        <f>VLOOKUP($B161,'[2]TK KHOILUONG'!$B:$AH,4,0)</f>
        <v>0</v>
      </c>
      <c r="F161" s="8">
        <f>VLOOKUP($B161,'[2]TK KHOILUONG'!$B:$AH,5,0)</f>
        <v>0</v>
      </c>
      <c r="G161" s="8">
        <f>VLOOKUP($B161,'[2]TK KHOILUONG'!$B:$AH,6,0)</f>
        <v>0</v>
      </c>
      <c r="H161" s="8">
        <f>VLOOKUP($B161,'[2]TK KHOILUONG'!$B:$AH,7,0)</f>
        <v>0</v>
      </c>
      <c r="I161" s="36">
        <f>VLOOKUP($B161,'[2]TK KHOILUONG'!$B:$AH,8,0)</f>
        <v>0</v>
      </c>
      <c r="J161" s="8">
        <f>VLOOKUP($B161,'[2]TK KHOILUONG'!$B:$AH,9,0)</f>
        <v>0</v>
      </c>
      <c r="K161" s="8">
        <f>VLOOKUP($B161,'[2]TK KHOILUONG'!$B:$AH,10,0)</f>
        <v>0</v>
      </c>
      <c r="L161" s="8">
        <f>VLOOKUP($B161,'[2]TK KHOILUONG'!$B:$AH,11,0)</f>
        <v>0</v>
      </c>
      <c r="M161" s="8">
        <f>VLOOKUP($B161,'[2]TK KHOILUONG'!$B:$AH,12,0)</f>
        <v>0</v>
      </c>
      <c r="N161" s="36">
        <f>VLOOKUP($B161,'[2]TK KHOILUONG'!$B:$AH,13,0)</f>
        <v>0</v>
      </c>
      <c r="O161" s="8">
        <f>VLOOKUP($B161,'[2]TK KHOILUONG'!$B:$AH,14,0)</f>
        <v>0</v>
      </c>
      <c r="P161" s="8">
        <f>VLOOKUP($B161,'[2]TK KHOILUONG'!$B:$AH,15,0)</f>
        <v>0</v>
      </c>
      <c r="Q161" s="8">
        <f>VLOOKUP($B161,'[2]TK KHOILUONG'!$B:$AH,16,0)</f>
        <v>0</v>
      </c>
      <c r="R161" s="36">
        <f>VLOOKUP($B161,'[2]TK KHOILUONG'!$B:$AH,17,0)</f>
        <v>0</v>
      </c>
      <c r="S161" s="8">
        <f>VLOOKUP($B161,'[2]TK KHOILUONG'!$B:$AH,18,0)</f>
        <v>0</v>
      </c>
      <c r="T161" s="8">
        <f>VLOOKUP($B161,'[2]TK KHOILUONG'!$B:$AH,19,0)</f>
        <v>0</v>
      </c>
      <c r="U161" s="8">
        <f>VLOOKUP($B161,'[2]TK KHOILUONG'!$B:$AH,20,0)</f>
        <v>0</v>
      </c>
      <c r="V161" s="36">
        <f>VLOOKUP($B161,'[2]TK KHOILUONG'!$B:$AH,21,0)</f>
        <v>0</v>
      </c>
      <c r="W161" s="8">
        <f>VLOOKUP($B161,'[2]TK KHOILUONG'!$B:$AH,22,0)</f>
        <v>0</v>
      </c>
      <c r="X161" s="8">
        <f>VLOOKUP($B161,'[2]TK KHOILUONG'!$B:$AH,23,0)</f>
        <v>0</v>
      </c>
      <c r="Y161" s="36">
        <f>VLOOKUP($B161,'[2]TK KHOILUONG'!$B:$AH,24,0)</f>
        <v>0</v>
      </c>
      <c r="Z161" s="8">
        <f>VLOOKUP($B161,'[2]TK KHOILUONG'!$B:$AH,25,0)</f>
        <v>0</v>
      </c>
      <c r="AA161" s="8">
        <f>VLOOKUP($B161,'[2]TK KHOILUONG'!$B:$AH,26,0)</f>
        <v>0</v>
      </c>
      <c r="AB161" s="36">
        <f>VLOOKUP($B161,'[2]TK KHOILUONG'!$B:$AH,27,0)</f>
        <v>0</v>
      </c>
      <c r="AC161" s="8">
        <f>VLOOKUP($B161,'[2]TK KHOILUONG'!$B:$AH,28,0)</f>
        <v>0</v>
      </c>
      <c r="AD161" s="8">
        <f>VLOOKUP($B161,'[2]TK KHOILUONG'!$B:$AH,29,0)</f>
        <v>0</v>
      </c>
      <c r="AE161" s="36">
        <f>VLOOKUP($B161,'[2]TK KHOILUONG'!$B:$AH,30,0)</f>
        <v>0</v>
      </c>
      <c r="AF161" s="36">
        <f>VLOOKUP($B161,'[2]TK KHOILUONG'!$B:$AH,31,0)</f>
        <v>0</v>
      </c>
      <c r="AG161" s="36">
        <f>VLOOKUP($B161,'[2]TK KHOILUONG'!$B:$AH,32,0)</f>
        <v>0</v>
      </c>
      <c r="AH161" s="64">
        <f t="shared" si="2"/>
        <v>0</v>
      </c>
    </row>
    <row r="162" spans="1:34" hidden="1">
      <c r="A162" s="32">
        <f>IF(D162="","",SUBTOTAL(3,$D$4:$D162))</f>
        <v>29</v>
      </c>
      <c r="B162" s="26" t="s">
        <v>443</v>
      </c>
      <c r="C162" s="27" t="s">
        <v>169</v>
      </c>
      <c r="D162" s="19" t="s">
        <v>281</v>
      </c>
      <c r="E162" s="8">
        <f>VLOOKUP($B162,'[2]TK KHOILUONG'!$B:$AH,4,0)</f>
        <v>0</v>
      </c>
      <c r="F162" s="8">
        <f>VLOOKUP($B162,'[2]TK KHOILUONG'!$B:$AH,5,0)</f>
        <v>0</v>
      </c>
      <c r="G162" s="8">
        <f>VLOOKUP($B162,'[2]TK KHOILUONG'!$B:$AH,6,0)</f>
        <v>0</v>
      </c>
      <c r="H162" s="8">
        <f>VLOOKUP($B162,'[2]TK KHOILUONG'!$B:$AH,7,0)</f>
        <v>0</v>
      </c>
      <c r="I162" s="36">
        <f>VLOOKUP($B162,'[2]TK KHOILUONG'!$B:$AH,8,0)</f>
        <v>0</v>
      </c>
      <c r="J162" s="8">
        <f>VLOOKUP($B162,'[2]TK KHOILUONG'!$B:$AH,9,0)</f>
        <v>0</v>
      </c>
      <c r="K162" s="8">
        <f>VLOOKUP($B162,'[2]TK KHOILUONG'!$B:$AH,10,0)</f>
        <v>19.199999999999996</v>
      </c>
      <c r="L162" s="8">
        <f>VLOOKUP($B162,'[2]TK KHOILUONG'!$B:$AH,11,0)</f>
        <v>0</v>
      </c>
      <c r="M162" s="8">
        <f>VLOOKUP($B162,'[2]TK KHOILUONG'!$B:$AH,12,0)</f>
        <v>0</v>
      </c>
      <c r="N162" s="36">
        <f>VLOOKUP($B162,'[2]TK KHOILUONG'!$B:$AH,13,0)</f>
        <v>19.199999999999996</v>
      </c>
      <c r="O162" s="8">
        <f>VLOOKUP($B162,'[2]TK KHOILUONG'!$B:$AH,14,0)</f>
        <v>315</v>
      </c>
      <c r="P162" s="8">
        <f>VLOOKUP($B162,'[2]TK KHOILUONG'!$B:$AH,15,0)</f>
        <v>93</v>
      </c>
      <c r="Q162" s="8">
        <f>VLOOKUP($B162,'[2]TK KHOILUONG'!$B:$AH,16,0)</f>
        <v>170</v>
      </c>
      <c r="R162" s="36">
        <f>VLOOKUP($B162,'[2]TK KHOILUONG'!$B:$AH,17,0)</f>
        <v>11.9</v>
      </c>
      <c r="S162" s="8">
        <f>VLOOKUP($B162,'[2]TK KHOILUONG'!$B:$AH,18,0)</f>
        <v>0</v>
      </c>
      <c r="T162" s="8">
        <f>VLOOKUP($B162,'[2]TK KHOILUONG'!$B:$AH,19,0)</f>
        <v>0</v>
      </c>
      <c r="U162" s="8">
        <f>VLOOKUP($B162,'[2]TK KHOILUONG'!$B:$AH,20,0)</f>
        <v>0</v>
      </c>
      <c r="V162" s="36">
        <f>VLOOKUP($B162,'[2]TK KHOILUONG'!$B:$AH,21,0)</f>
        <v>0</v>
      </c>
      <c r="W162" s="8">
        <f>VLOOKUP($B162,'[2]TK KHOILUONG'!$B:$AH,22,0)</f>
        <v>0</v>
      </c>
      <c r="X162" s="8">
        <f>VLOOKUP($B162,'[2]TK KHOILUONG'!$B:$AH,23,0)</f>
        <v>0</v>
      </c>
      <c r="Y162" s="36">
        <f>VLOOKUP($B162,'[2]TK KHOILUONG'!$B:$AH,24,0)</f>
        <v>0</v>
      </c>
      <c r="Z162" s="8">
        <f>VLOOKUP($B162,'[2]TK KHOILUONG'!$B:$AH,25,0)</f>
        <v>0</v>
      </c>
      <c r="AA162" s="8">
        <f>VLOOKUP($B162,'[2]TK KHOILUONG'!$B:$AH,26,0)</f>
        <v>0</v>
      </c>
      <c r="AB162" s="36">
        <f>VLOOKUP($B162,'[2]TK KHOILUONG'!$B:$AH,27,0)</f>
        <v>0</v>
      </c>
      <c r="AC162" s="8">
        <f>VLOOKUP($B162,'[2]TK KHOILUONG'!$B:$AH,28,0)</f>
        <v>0</v>
      </c>
      <c r="AD162" s="8">
        <f>VLOOKUP($B162,'[2]TK KHOILUONG'!$B:$AH,29,0)</f>
        <v>0</v>
      </c>
      <c r="AE162" s="36">
        <f>VLOOKUP($B162,'[2]TK KHOILUONG'!$B:$AH,30,0)</f>
        <v>0</v>
      </c>
      <c r="AF162" s="36">
        <f>VLOOKUP($B162,'[2]TK KHOILUONG'!$B:$AH,31,0)</f>
        <v>0</v>
      </c>
      <c r="AG162" s="36">
        <f>VLOOKUP($B162,'[2]TK KHOILUONG'!$B:$AH,32,0)</f>
        <v>0</v>
      </c>
      <c r="AH162" s="64">
        <f t="shared" si="2"/>
        <v>31.1</v>
      </c>
    </row>
    <row r="163" spans="1:34" hidden="1">
      <c r="A163" s="32">
        <f>IF(D163="","",SUBTOTAL(3,$D$4:$D163))</f>
        <v>29</v>
      </c>
      <c r="B163" s="26" t="s">
        <v>444</v>
      </c>
      <c r="C163" s="27" t="s">
        <v>169</v>
      </c>
      <c r="D163" s="19" t="s">
        <v>209</v>
      </c>
      <c r="E163" s="8">
        <f>VLOOKUP($B163,'[2]TK KHOILUONG'!$B:$AH,4,0)</f>
        <v>2</v>
      </c>
      <c r="F163" s="8">
        <f>VLOOKUP($B163,'[2]TK KHOILUONG'!$B:$AH,5,0)</f>
        <v>0</v>
      </c>
      <c r="G163" s="8">
        <f>VLOOKUP($B163,'[2]TK KHOILUONG'!$B:$AH,6,0)</f>
        <v>0</v>
      </c>
      <c r="H163" s="8">
        <f>VLOOKUP($B163,'[2]TK KHOILUONG'!$B:$AH,7,0)</f>
        <v>0</v>
      </c>
      <c r="I163" s="36">
        <f>VLOOKUP($B163,'[2]TK KHOILUONG'!$B:$AH,8,0)</f>
        <v>2</v>
      </c>
      <c r="J163" s="8">
        <f>VLOOKUP($B163,'[2]TK KHOILUONG'!$B:$AH,9,0)</f>
        <v>0</v>
      </c>
      <c r="K163" s="8">
        <f>VLOOKUP($B163,'[2]TK KHOILUONG'!$B:$AH,10,0)</f>
        <v>17.999999999999996</v>
      </c>
      <c r="L163" s="8">
        <f>VLOOKUP($B163,'[2]TK KHOILUONG'!$B:$AH,11,0)</f>
        <v>0</v>
      </c>
      <c r="M163" s="8">
        <f>VLOOKUP($B163,'[2]TK KHOILUONG'!$B:$AH,12,0)</f>
        <v>0</v>
      </c>
      <c r="N163" s="36">
        <f>VLOOKUP($B163,'[2]TK KHOILUONG'!$B:$AH,13,0)</f>
        <v>17.999999999999996</v>
      </c>
      <c r="O163" s="8">
        <f>VLOOKUP($B163,'[2]TK KHOILUONG'!$B:$AH,14,0)</f>
        <v>429</v>
      </c>
      <c r="P163" s="8">
        <f>VLOOKUP($B163,'[2]TK KHOILUONG'!$B:$AH,15,0)</f>
        <v>0</v>
      </c>
      <c r="Q163" s="8">
        <f>VLOOKUP($B163,'[2]TK KHOILUONG'!$B:$AH,16,0)</f>
        <v>230</v>
      </c>
      <c r="R163" s="36">
        <f>VLOOKUP($B163,'[2]TK KHOILUONG'!$B:$AH,17,0)</f>
        <v>9.9499999999999993</v>
      </c>
      <c r="S163" s="8">
        <f>VLOOKUP($B163,'[2]TK KHOILUONG'!$B:$AH,18,0)</f>
        <v>0</v>
      </c>
      <c r="T163" s="8">
        <f>VLOOKUP($B163,'[2]TK KHOILUONG'!$B:$AH,19,0)</f>
        <v>0</v>
      </c>
      <c r="U163" s="8">
        <f>VLOOKUP($B163,'[2]TK KHOILUONG'!$B:$AH,20,0)</f>
        <v>0</v>
      </c>
      <c r="V163" s="36">
        <f>VLOOKUP($B163,'[2]TK KHOILUONG'!$B:$AH,21,0)</f>
        <v>0</v>
      </c>
      <c r="W163" s="8">
        <f>VLOOKUP($B163,'[2]TK KHOILUONG'!$B:$AH,22,0)</f>
        <v>0</v>
      </c>
      <c r="X163" s="8">
        <f>VLOOKUP($B163,'[2]TK KHOILUONG'!$B:$AH,23,0)</f>
        <v>0</v>
      </c>
      <c r="Y163" s="36">
        <f>VLOOKUP($B163,'[2]TK KHOILUONG'!$B:$AH,24,0)</f>
        <v>0</v>
      </c>
      <c r="Z163" s="8">
        <f>VLOOKUP($B163,'[2]TK KHOILUONG'!$B:$AH,25,0)</f>
        <v>0</v>
      </c>
      <c r="AA163" s="8">
        <f>VLOOKUP($B163,'[2]TK KHOILUONG'!$B:$AH,26,0)</f>
        <v>0</v>
      </c>
      <c r="AB163" s="36">
        <f>VLOOKUP($B163,'[2]TK KHOILUONG'!$B:$AH,27,0)</f>
        <v>0</v>
      </c>
      <c r="AC163" s="8">
        <f>VLOOKUP($B163,'[2]TK KHOILUONG'!$B:$AH,28,0)</f>
        <v>0</v>
      </c>
      <c r="AD163" s="8">
        <f>VLOOKUP($B163,'[2]TK KHOILUONG'!$B:$AH,29,0)</f>
        <v>0</v>
      </c>
      <c r="AE163" s="36">
        <f>VLOOKUP($B163,'[2]TK KHOILUONG'!$B:$AH,30,0)</f>
        <v>0</v>
      </c>
      <c r="AF163" s="36">
        <f>VLOOKUP($B163,'[2]TK KHOILUONG'!$B:$AH,31,0)</f>
        <v>0</v>
      </c>
      <c r="AG163" s="36">
        <f>VLOOKUP($B163,'[2]TK KHOILUONG'!$B:$AH,32,0)</f>
        <v>0</v>
      </c>
      <c r="AH163" s="64">
        <f t="shared" si="2"/>
        <v>29.95</v>
      </c>
    </row>
    <row r="164" spans="1:34" hidden="1">
      <c r="A164" s="32">
        <f>IF(D164="","",SUBTOTAL(3,$D$4:$D164))</f>
        <v>29</v>
      </c>
      <c r="B164" s="26" t="s">
        <v>438</v>
      </c>
      <c r="C164" s="27" t="s">
        <v>169</v>
      </c>
      <c r="D164" s="19" t="s">
        <v>282</v>
      </c>
      <c r="E164" s="8">
        <f>VLOOKUP($B164,'[2]TK KHOILUONG'!$B:$AH,4,0)</f>
        <v>0</v>
      </c>
      <c r="F164" s="8">
        <f>VLOOKUP($B164,'[2]TK KHOILUONG'!$B:$AH,5,0)</f>
        <v>0</v>
      </c>
      <c r="G164" s="8">
        <f>VLOOKUP($B164,'[2]TK KHOILUONG'!$B:$AH,6,0)</f>
        <v>0</v>
      </c>
      <c r="H164" s="8">
        <f>VLOOKUP($B164,'[2]TK KHOILUONG'!$B:$AH,7,0)</f>
        <v>0</v>
      </c>
      <c r="I164" s="36">
        <f>VLOOKUP($B164,'[2]TK KHOILUONG'!$B:$AH,8,0)</f>
        <v>0</v>
      </c>
      <c r="J164" s="8">
        <f>VLOOKUP($B164,'[2]TK KHOILUONG'!$B:$AH,9,0)</f>
        <v>0</v>
      </c>
      <c r="K164" s="8">
        <f>VLOOKUP($B164,'[2]TK KHOILUONG'!$B:$AH,10,0)</f>
        <v>0</v>
      </c>
      <c r="L164" s="8">
        <f>VLOOKUP($B164,'[2]TK KHOILUONG'!$B:$AH,11,0)</f>
        <v>0</v>
      </c>
      <c r="M164" s="8">
        <f>VLOOKUP($B164,'[2]TK KHOILUONG'!$B:$AH,12,0)</f>
        <v>0</v>
      </c>
      <c r="N164" s="36">
        <f>VLOOKUP($B164,'[2]TK KHOILUONG'!$B:$AH,13,0)</f>
        <v>0</v>
      </c>
      <c r="O164" s="8">
        <f>VLOOKUP($B164,'[2]TK KHOILUONG'!$B:$AH,14,0)</f>
        <v>0</v>
      </c>
      <c r="P164" s="8">
        <f>VLOOKUP($B164,'[2]TK KHOILUONG'!$B:$AH,15,0)</f>
        <v>0</v>
      </c>
      <c r="Q164" s="8">
        <f>VLOOKUP($B164,'[2]TK KHOILUONG'!$B:$AH,16,0)</f>
        <v>0</v>
      </c>
      <c r="R164" s="36">
        <f>VLOOKUP($B164,'[2]TK KHOILUONG'!$B:$AH,17,0)</f>
        <v>0</v>
      </c>
      <c r="S164" s="8">
        <f>VLOOKUP($B164,'[2]TK KHOILUONG'!$B:$AH,18,0)</f>
        <v>0</v>
      </c>
      <c r="T164" s="8">
        <f>VLOOKUP($B164,'[2]TK KHOILUONG'!$B:$AH,19,0)</f>
        <v>0</v>
      </c>
      <c r="U164" s="8">
        <f>VLOOKUP($B164,'[2]TK KHOILUONG'!$B:$AH,20,0)</f>
        <v>0</v>
      </c>
      <c r="V164" s="36">
        <f>VLOOKUP($B164,'[2]TK KHOILUONG'!$B:$AH,21,0)</f>
        <v>0</v>
      </c>
      <c r="W164" s="8">
        <f>VLOOKUP($B164,'[2]TK KHOILUONG'!$B:$AH,22,0)</f>
        <v>0</v>
      </c>
      <c r="X164" s="8">
        <f>VLOOKUP($B164,'[2]TK KHOILUONG'!$B:$AH,23,0)</f>
        <v>0</v>
      </c>
      <c r="Y164" s="36">
        <f>VLOOKUP($B164,'[2]TK KHOILUONG'!$B:$AH,24,0)</f>
        <v>0</v>
      </c>
      <c r="Z164" s="8">
        <f>VLOOKUP($B164,'[2]TK KHOILUONG'!$B:$AH,25,0)</f>
        <v>0</v>
      </c>
      <c r="AA164" s="8">
        <f>VLOOKUP($B164,'[2]TK KHOILUONG'!$B:$AH,26,0)</f>
        <v>0</v>
      </c>
      <c r="AB164" s="36">
        <f>VLOOKUP($B164,'[2]TK KHOILUONG'!$B:$AH,27,0)</f>
        <v>0</v>
      </c>
      <c r="AC164" s="8">
        <f>VLOOKUP($B164,'[2]TK KHOILUONG'!$B:$AH,28,0)</f>
        <v>0</v>
      </c>
      <c r="AD164" s="8">
        <f>VLOOKUP($B164,'[2]TK KHOILUONG'!$B:$AH,29,0)</f>
        <v>0</v>
      </c>
      <c r="AE164" s="36">
        <f>VLOOKUP($B164,'[2]TK KHOILUONG'!$B:$AH,30,0)</f>
        <v>0</v>
      </c>
      <c r="AF164" s="36">
        <f>VLOOKUP($B164,'[2]TK KHOILUONG'!$B:$AH,31,0)</f>
        <v>0</v>
      </c>
      <c r="AG164" s="36">
        <f>VLOOKUP($B164,'[2]TK KHOILUONG'!$B:$AH,32,0)</f>
        <v>0</v>
      </c>
      <c r="AH164" s="64">
        <f t="shared" si="2"/>
        <v>0</v>
      </c>
    </row>
    <row r="165" spans="1:34" hidden="1">
      <c r="A165" s="32">
        <f>IF(D165="","",SUBTOTAL(3,$D$4:$D165))</f>
        <v>29</v>
      </c>
      <c r="B165" s="26" t="s">
        <v>439</v>
      </c>
      <c r="C165" s="27" t="s">
        <v>169</v>
      </c>
      <c r="D165" s="19" t="s">
        <v>183</v>
      </c>
      <c r="E165" s="8">
        <f>VLOOKUP($B165,'[2]TK KHOILUONG'!$B:$AH,4,0)</f>
        <v>0</v>
      </c>
      <c r="F165" s="8">
        <f>VLOOKUP($B165,'[2]TK KHOILUONG'!$B:$AH,5,0)</f>
        <v>0</v>
      </c>
      <c r="G165" s="8">
        <f>VLOOKUP($B165,'[2]TK KHOILUONG'!$B:$AH,6,0)</f>
        <v>0</v>
      </c>
      <c r="H165" s="8">
        <f>VLOOKUP($B165,'[2]TK KHOILUONG'!$B:$AH,7,0)</f>
        <v>0</v>
      </c>
      <c r="I165" s="36">
        <f>VLOOKUP($B165,'[2]TK KHOILUONG'!$B:$AH,8,0)</f>
        <v>0</v>
      </c>
      <c r="J165" s="8">
        <f>VLOOKUP($B165,'[2]TK KHOILUONG'!$B:$AH,9,0)</f>
        <v>0</v>
      </c>
      <c r="K165" s="8">
        <f>VLOOKUP($B165,'[2]TK KHOILUONG'!$B:$AH,10,0)</f>
        <v>0</v>
      </c>
      <c r="L165" s="8">
        <f>VLOOKUP($B165,'[2]TK KHOILUONG'!$B:$AH,11,0)</f>
        <v>0</v>
      </c>
      <c r="M165" s="8">
        <f>VLOOKUP($B165,'[2]TK KHOILUONG'!$B:$AH,12,0)</f>
        <v>0</v>
      </c>
      <c r="N165" s="36">
        <f>VLOOKUP($B165,'[2]TK KHOILUONG'!$B:$AH,13,0)</f>
        <v>0</v>
      </c>
      <c r="O165" s="8">
        <f>VLOOKUP($B165,'[2]TK KHOILUONG'!$B:$AH,14,0)</f>
        <v>0</v>
      </c>
      <c r="P165" s="8">
        <f>VLOOKUP($B165,'[2]TK KHOILUONG'!$B:$AH,15,0)</f>
        <v>0</v>
      </c>
      <c r="Q165" s="8">
        <f>VLOOKUP($B165,'[2]TK KHOILUONG'!$B:$AH,16,0)</f>
        <v>0</v>
      </c>
      <c r="R165" s="36">
        <f>VLOOKUP($B165,'[2]TK KHOILUONG'!$B:$AH,17,0)</f>
        <v>0</v>
      </c>
      <c r="S165" s="8">
        <f>VLOOKUP($B165,'[2]TK KHOILUONG'!$B:$AH,18,0)</f>
        <v>0</v>
      </c>
      <c r="T165" s="8">
        <f>VLOOKUP($B165,'[2]TK KHOILUONG'!$B:$AH,19,0)</f>
        <v>0</v>
      </c>
      <c r="U165" s="8">
        <f>VLOOKUP($B165,'[2]TK KHOILUONG'!$B:$AH,20,0)</f>
        <v>0</v>
      </c>
      <c r="V165" s="36">
        <f>VLOOKUP($B165,'[2]TK KHOILUONG'!$B:$AH,21,0)</f>
        <v>0</v>
      </c>
      <c r="W165" s="8">
        <f>VLOOKUP($B165,'[2]TK KHOILUONG'!$B:$AH,22,0)</f>
        <v>0</v>
      </c>
      <c r="X165" s="8">
        <f>VLOOKUP($B165,'[2]TK KHOILUONG'!$B:$AH,23,0)</f>
        <v>0</v>
      </c>
      <c r="Y165" s="36">
        <f>VLOOKUP($B165,'[2]TK KHOILUONG'!$B:$AH,24,0)</f>
        <v>0</v>
      </c>
      <c r="Z165" s="8">
        <f>VLOOKUP($B165,'[2]TK KHOILUONG'!$B:$AH,25,0)</f>
        <v>0</v>
      </c>
      <c r="AA165" s="8">
        <f>VLOOKUP($B165,'[2]TK KHOILUONG'!$B:$AH,26,0)</f>
        <v>0</v>
      </c>
      <c r="AB165" s="36">
        <f>VLOOKUP($B165,'[2]TK KHOILUONG'!$B:$AH,27,0)</f>
        <v>0</v>
      </c>
      <c r="AC165" s="8">
        <f>VLOOKUP($B165,'[2]TK KHOILUONG'!$B:$AH,28,0)</f>
        <v>0</v>
      </c>
      <c r="AD165" s="8">
        <f>VLOOKUP($B165,'[2]TK KHOILUONG'!$B:$AH,29,0)</f>
        <v>0</v>
      </c>
      <c r="AE165" s="36">
        <f>VLOOKUP($B165,'[2]TK KHOILUONG'!$B:$AH,30,0)</f>
        <v>0</v>
      </c>
      <c r="AF165" s="36">
        <f>VLOOKUP($B165,'[2]TK KHOILUONG'!$B:$AH,31,0)</f>
        <v>0</v>
      </c>
      <c r="AG165" s="36">
        <f>VLOOKUP($B165,'[2]TK KHOILUONG'!$B:$AH,32,0)</f>
        <v>0</v>
      </c>
      <c r="AH165" s="64">
        <f t="shared" si="2"/>
        <v>0</v>
      </c>
    </row>
    <row r="166" spans="1:34" hidden="1">
      <c r="A166" s="32">
        <f>IF(D166="","",SUBTOTAL(3,$D$4:$D166))</f>
        <v>29</v>
      </c>
      <c r="B166" s="26" t="s">
        <v>445</v>
      </c>
      <c r="C166" s="27" t="s">
        <v>169</v>
      </c>
      <c r="D166" s="19" t="s">
        <v>186</v>
      </c>
      <c r="E166" s="8">
        <f>VLOOKUP($B166,'[2]TK KHOILUONG'!$B:$AH,4,0)</f>
        <v>2</v>
      </c>
      <c r="F166" s="8">
        <f>VLOOKUP($B166,'[2]TK KHOILUONG'!$B:$AH,5,0)</f>
        <v>0</v>
      </c>
      <c r="G166" s="8">
        <f>VLOOKUP($B166,'[2]TK KHOILUONG'!$B:$AH,6,0)</f>
        <v>0</v>
      </c>
      <c r="H166" s="8">
        <f>VLOOKUP($B166,'[2]TK KHOILUONG'!$B:$AH,7,0)</f>
        <v>0</v>
      </c>
      <c r="I166" s="36">
        <f>VLOOKUP($B166,'[2]TK KHOILUONG'!$B:$AH,8,0)</f>
        <v>2</v>
      </c>
      <c r="J166" s="8">
        <f>VLOOKUP($B166,'[2]TK KHOILUONG'!$B:$AH,9,0)</f>
        <v>11.2</v>
      </c>
      <c r="K166" s="8">
        <f>VLOOKUP($B166,'[2]TK KHOILUONG'!$B:$AH,10,0)</f>
        <v>2.4</v>
      </c>
      <c r="L166" s="8">
        <f>VLOOKUP($B166,'[2]TK KHOILUONG'!$B:$AH,11,0)</f>
        <v>0</v>
      </c>
      <c r="M166" s="8">
        <f>VLOOKUP($B166,'[2]TK KHOILUONG'!$B:$AH,12,0)</f>
        <v>0</v>
      </c>
      <c r="N166" s="36">
        <f>VLOOKUP($B166,'[2]TK KHOILUONG'!$B:$AH,13,0)</f>
        <v>13.6</v>
      </c>
      <c r="O166" s="8">
        <f>VLOOKUP($B166,'[2]TK KHOILUONG'!$B:$AH,14,0)</f>
        <v>510</v>
      </c>
      <c r="P166" s="8">
        <f>VLOOKUP($B166,'[2]TK KHOILUONG'!$B:$AH,15,0)</f>
        <v>356</v>
      </c>
      <c r="Q166" s="8">
        <f>VLOOKUP($B166,'[2]TK KHOILUONG'!$B:$AH,16,0)</f>
        <v>353</v>
      </c>
      <c r="R166" s="36">
        <f>VLOOKUP($B166,'[2]TK KHOILUONG'!$B:$AH,17,0)</f>
        <v>25.65</v>
      </c>
      <c r="S166" s="8">
        <f>VLOOKUP($B166,'[2]TK KHOILUONG'!$B:$AH,18,0)</f>
        <v>0</v>
      </c>
      <c r="T166" s="8">
        <f>VLOOKUP($B166,'[2]TK KHOILUONG'!$B:$AH,19,0)</f>
        <v>0</v>
      </c>
      <c r="U166" s="8">
        <f>VLOOKUP($B166,'[2]TK KHOILUONG'!$B:$AH,20,0)</f>
        <v>0</v>
      </c>
      <c r="V166" s="36">
        <f>VLOOKUP($B166,'[2]TK KHOILUONG'!$B:$AH,21,0)</f>
        <v>0</v>
      </c>
      <c r="W166" s="8">
        <f>VLOOKUP($B166,'[2]TK KHOILUONG'!$B:$AH,22,0)</f>
        <v>0</v>
      </c>
      <c r="X166" s="8">
        <f>VLOOKUP($B166,'[2]TK KHOILUONG'!$B:$AH,23,0)</f>
        <v>0</v>
      </c>
      <c r="Y166" s="36">
        <f>VLOOKUP($B166,'[2]TK KHOILUONG'!$B:$AH,24,0)</f>
        <v>0</v>
      </c>
      <c r="Z166" s="8">
        <f>VLOOKUP($B166,'[2]TK KHOILUONG'!$B:$AH,25,0)</f>
        <v>0</v>
      </c>
      <c r="AA166" s="8">
        <f>VLOOKUP($B166,'[2]TK KHOILUONG'!$B:$AH,26,0)</f>
        <v>0</v>
      </c>
      <c r="AB166" s="36">
        <f>VLOOKUP($B166,'[2]TK KHOILUONG'!$B:$AH,27,0)</f>
        <v>0</v>
      </c>
      <c r="AC166" s="8">
        <f>VLOOKUP($B166,'[2]TK KHOILUONG'!$B:$AH,28,0)</f>
        <v>0</v>
      </c>
      <c r="AD166" s="8">
        <f>VLOOKUP($B166,'[2]TK KHOILUONG'!$B:$AH,29,0)</f>
        <v>0</v>
      </c>
      <c r="AE166" s="36">
        <f>VLOOKUP($B166,'[2]TK KHOILUONG'!$B:$AH,30,0)</f>
        <v>0</v>
      </c>
      <c r="AF166" s="36">
        <f>VLOOKUP($B166,'[2]TK KHOILUONG'!$B:$AH,31,0)</f>
        <v>1.2</v>
      </c>
      <c r="AG166" s="36">
        <f>VLOOKUP($B166,'[2]TK KHOILUONG'!$B:$AH,32,0)</f>
        <v>0</v>
      </c>
      <c r="AH166" s="64">
        <f t="shared" si="2"/>
        <v>42.45</v>
      </c>
    </row>
    <row r="167" spans="1:34" hidden="1">
      <c r="A167" s="32">
        <f>IF(D167="","",SUBTOTAL(3,$D$4:$D167))</f>
        <v>29</v>
      </c>
      <c r="B167" s="26" t="s">
        <v>440</v>
      </c>
      <c r="C167" s="27" t="s">
        <v>169</v>
      </c>
      <c r="D167" s="19" t="s">
        <v>184</v>
      </c>
      <c r="E167" s="8">
        <f>VLOOKUP($B167,'[2]TK KHOILUONG'!$B:$AH,4,0)</f>
        <v>0</v>
      </c>
      <c r="F167" s="8">
        <f>VLOOKUP($B167,'[2]TK KHOILUONG'!$B:$AH,5,0)</f>
        <v>0</v>
      </c>
      <c r="G167" s="8">
        <f>VLOOKUP($B167,'[2]TK KHOILUONG'!$B:$AH,6,0)</f>
        <v>0</v>
      </c>
      <c r="H167" s="8">
        <f>VLOOKUP($B167,'[2]TK KHOILUONG'!$B:$AH,7,0)</f>
        <v>0</v>
      </c>
      <c r="I167" s="36">
        <f>VLOOKUP($B167,'[2]TK KHOILUONG'!$B:$AH,8,0)</f>
        <v>0</v>
      </c>
      <c r="J167" s="8">
        <f>VLOOKUP($B167,'[2]TK KHOILUONG'!$B:$AH,9,0)</f>
        <v>0</v>
      </c>
      <c r="K167" s="8">
        <f>VLOOKUP($B167,'[2]TK KHOILUONG'!$B:$AH,10,0)</f>
        <v>0</v>
      </c>
      <c r="L167" s="8">
        <f>VLOOKUP($B167,'[2]TK KHOILUONG'!$B:$AH,11,0)</f>
        <v>0</v>
      </c>
      <c r="M167" s="8">
        <f>VLOOKUP($B167,'[2]TK KHOILUONG'!$B:$AH,12,0)</f>
        <v>0</v>
      </c>
      <c r="N167" s="36">
        <f>VLOOKUP($B167,'[2]TK KHOILUONG'!$B:$AH,13,0)</f>
        <v>0</v>
      </c>
      <c r="O167" s="8">
        <f>VLOOKUP($B167,'[2]TK KHOILUONG'!$B:$AH,14,0)</f>
        <v>0</v>
      </c>
      <c r="P167" s="8">
        <f>VLOOKUP($B167,'[2]TK KHOILUONG'!$B:$AH,15,0)</f>
        <v>0</v>
      </c>
      <c r="Q167" s="8">
        <f>VLOOKUP($B167,'[2]TK KHOILUONG'!$B:$AH,16,0)</f>
        <v>0</v>
      </c>
      <c r="R167" s="36">
        <f>VLOOKUP($B167,'[2]TK KHOILUONG'!$B:$AH,17,0)</f>
        <v>0</v>
      </c>
      <c r="S167" s="8">
        <f>VLOOKUP($B167,'[2]TK KHOILUONG'!$B:$AH,18,0)</f>
        <v>0</v>
      </c>
      <c r="T167" s="8">
        <f>VLOOKUP($B167,'[2]TK KHOILUONG'!$B:$AH,19,0)</f>
        <v>0</v>
      </c>
      <c r="U167" s="8">
        <f>VLOOKUP($B167,'[2]TK KHOILUONG'!$B:$AH,20,0)</f>
        <v>0</v>
      </c>
      <c r="V167" s="36">
        <f>VLOOKUP($B167,'[2]TK KHOILUONG'!$B:$AH,21,0)</f>
        <v>0</v>
      </c>
      <c r="W167" s="8">
        <f>VLOOKUP($B167,'[2]TK KHOILUONG'!$B:$AH,22,0)</f>
        <v>0</v>
      </c>
      <c r="X167" s="8">
        <f>VLOOKUP($B167,'[2]TK KHOILUONG'!$B:$AH,23,0)</f>
        <v>0</v>
      </c>
      <c r="Y167" s="36">
        <f>VLOOKUP($B167,'[2]TK KHOILUONG'!$B:$AH,24,0)</f>
        <v>0</v>
      </c>
      <c r="Z167" s="8">
        <f>VLOOKUP($B167,'[2]TK KHOILUONG'!$B:$AH,25,0)</f>
        <v>0</v>
      </c>
      <c r="AA167" s="8">
        <f>VLOOKUP($B167,'[2]TK KHOILUONG'!$B:$AH,26,0)</f>
        <v>0</v>
      </c>
      <c r="AB167" s="36">
        <f>VLOOKUP($B167,'[2]TK KHOILUONG'!$B:$AH,27,0)</f>
        <v>0</v>
      </c>
      <c r="AC167" s="8">
        <f>VLOOKUP($B167,'[2]TK KHOILUONG'!$B:$AH,28,0)</f>
        <v>0</v>
      </c>
      <c r="AD167" s="8">
        <f>VLOOKUP($B167,'[2]TK KHOILUONG'!$B:$AH,29,0)</f>
        <v>0</v>
      </c>
      <c r="AE167" s="36">
        <f>VLOOKUP($B167,'[2]TK KHOILUONG'!$B:$AH,30,0)</f>
        <v>0</v>
      </c>
      <c r="AF167" s="36">
        <f>VLOOKUP($B167,'[2]TK KHOILUONG'!$B:$AH,31,0)</f>
        <v>0</v>
      </c>
      <c r="AG167" s="36">
        <f>VLOOKUP($B167,'[2]TK KHOILUONG'!$B:$AH,32,0)</f>
        <v>0</v>
      </c>
      <c r="AH167" s="64">
        <f t="shared" si="2"/>
        <v>0</v>
      </c>
    </row>
    <row r="168" spans="1:34" hidden="1">
      <c r="A168" s="32">
        <f>IF(D168="","",SUBTOTAL(3,$D$4:$D168))</f>
        <v>29</v>
      </c>
      <c r="B168" s="26" t="s">
        <v>441</v>
      </c>
      <c r="C168" s="27" t="s">
        <v>169</v>
      </c>
      <c r="D168" s="19" t="s">
        <v>185</v>
      </c>
      <c r="E168" s="8">
        <f>VLOOKUP($B168,'[2]TK KHOILUONG'!$B:$AH,4,0)</f>
        <v>0</v>
      </c>
      <c r="F168" s="8">
        <f>VLOOKUP($B168,'[2]TK KHOILUONG'!$B:$AH,5,0)</f>
        <v>0</v>
      </c>
      <c r="G168" s="8">
        <f>VLOOKUP($B168,'[2]TK KHOILUONG'!$B:$AH,6,0)</f>
        <v>0</v>
      </c>
      <c r="H168" s="8">
        <f>VLOOKUP($B168,'[2]TK KHOILUONG'!$B:$AH,7,0)</f>
        <v>0</v>
      </c>
      <c r="I168" s="36">
        <f>VLOOKUP($B168,'[2]TK KHOILUONG'!$B:$AH,8,0)</f>
        <v>0</v>
      </c>
      <c r="J168" s="8">
        <f>VLOOKUP($B168,'[2]TK KHOILUONG'!$B:$AH,9,0)</f>
        <v>0</v>
      </c>
      <c r="K168" s="8">
        <f>VLOOKUP($B168,'[2]TK KHOILUONG'!$B:$AH,10,0)</f>
        <v>0</v>
      </c>
      <c r="L168" s="8">
        <f>VLOOKUP($B168,'[2]TK KHOILUONG'!$B:$AH,11,0)</f>
        <v>0</v>
      </c>
      <c r="M168" s="8">
        <f>VLOOKUP($B168,'[2]TK KHOILUONG'!$B:$AH,12,0)</f>
        <v>0</v>
      </c>
      <c r="N168" s="36">
        <f>VLOOKUP($B168,'[2]TK KHOILUONG'!$B:$AH,13,0)</f>
        <v>0</v>
      </c>
      <c r="O168" s="8">
        <f>VLOOKUP($B168,'[2]TK KHOILUONG'!$B:$AH,14,0)</f>
        <v>0</v>
      </c>
      <c r="P168" s="8">
        <f>VLOOKUP($B168,'[2]TK KHOILUONG'!$B:$AH,15,0)</f>
        <v>0</v>
      </c>
      <c r="Q168" s="8">
        <f>VLOOKUP($B168,'[2]TK KHOILUONG'!$B:$AH,16,0)</f>
        <v>0</v>
      </c>
      <c r="R168" s="36">
        <f>VLOOKUP($B168,'[2]TK KHOILUONG'!$B:$AH,17,0)</f>
        <v>0</v>
      </c>
      <c r="S168" s="8">
        <f>VLOOKUP($B168,'[2]TK KHOILUONG'!$B:$AH,18,0)</f>
        <v>0</v>
      </c>
      <c r="T168" s="8">
        <f>VLOOKUP($B168,'[2]TK KHOILUONG'!$B:$AH,19,0)</f>
        <v>0</v>
      </c>
      <c r="U168" s="8">
        <f>VLOOKUP($B168,'[2]TK KHOILUONG'!$B:$AH,20,0)</f>
        <v>0</v>
      </c>
      <c r="V168" s="36">
        <f>VLOOKUP($B168,'[2]TK KHOILUONG'!$B:$AH,21,0)</f>
        <v>0</v>
      </c>
      <c r="W168" s="8">
        <f>VLOOKUP($B168,'[2]TK KHOILUONG'!$B:$AH,22,0)</f>
        <v>0</v>
      </c>
      <c r="X168" s="8">
        <f>VLOOKUP($B168,'[2]TK KHOILUONG'!$B:$AH,23,0)</f>
        <v>0</v>
      </c>
      <c r="Y168" s="36">
        <f>VLOOKUP($B168,'[2]TK KHOILUONG'!$B:$AH,24,0)</f>
        <v>0</v>
      </c>
      <c r="Z168" s="8">
        <f>VLOOKUP($B168,'[2]TK KHOILUONG'!$B:$AH,25,0)</f>
        <v>0</v>
      </c>
      <c r="AA168" s="8">
        <f>VLOOKUP($B168,'[2]TK KHOILUONG'!$B:$AH,26,0)</f>
        <v>0</v>
      </c>
      <c r="AB168" s="36">
        <f>VLOOKUP($B168,'[2]TK KHOILUONG'!$B:$AH,27,0)</f>
        <v>0</v>
      </c>
      <c r="AC168" s="8">
        <f>VLOOKUP($B168,'[2]TK KHOILUONG'!$B:$AH,28,0)</f>
        <v>0</v>
      </c>
      <c r="AD168" s="8">
        <f>VLOOKUP($B168,'[2]TK KHOILUONG'!$B:$AH,29,0)</f>
        <v>0</v>
      </c>
      <c r="AE168" s="36">
        <f>VLOOKUP($B168,'[2]TK KHOILUONG'!$B:$AH,30,0)</f>
        <v>0</v>
      </c>
      <c r="AF168" s="36">
        <f>VLOOKUP($B168,'[2]TK KHOILUONG'!$B:$AH,31,0)</f>
        <v>0</v>
      </c>
      <c r="AG168" s="36">
        <f>VLOOKUP($B168,'[2]TK KHOILUONG'!$B:$AH,32,0)</f>
        <v>0</v>
      </c>
      <c r="AH168" s="64">
        <f t="shared" si="2"/>
        <v>0</v>
      </c>
    </row>
    <row r="169" spans="1:34" hidden="1">
      <c r="A169" s="32">
        <f>IF(D169="","",SUBTOTAL(3,$D$4:$D169))</f>
        <v>29</v>
      </c>
      <c r="B169" s="26" t="s">
        <v>446</v>
      </c>
      <c r="C169" s="27" t="s">
        <v>169</v>
      </c>
      <c r="D169" s="19" t="s">
        <v>190</v>
      </c>
      <c r="E169" s="8">
        <f>VLOOKUP($B169,'[2]TK KHOILUONG'!$B:$AH,4,0)</f>
        <v>2</v>
      </c>
      <c r="F169" s="8">
        <f>VLOOKUP($B169,'[2]TK KHOILUONG'!$B:$AH,5,0)</f>
        <v>0</v>
      </c>
      <c r="G169" s="8">
        <f>VLOOKUP($B169,'[2]TK KHOILUONG'!$B:$AH,6,0)</f>
        <v>0</v>
      </c>
      <c r="H169" s="8">
        <f>VLOOKUP($B169,'[2]TK KHOILUONG'!$B:$AH,7,0)</f>
        <v>0</v>
      </c>
      <c r="I169" s="36">
        <f>VLOOKUP($B169,'[2]TK KHOILUONG'!$B:$AH,8,0)</f>
        <v>2</v>
      </c>
      <c r="J169" s="8">
        <f>VLOOKUP($B169,'[2]TK KHOILUONG'!$B:$AH,9,0)</f>
        <v>10.799999999999999</v>
      </c>
      <c r="K169" s="8">
        <f>VLOOKUP($B169,'[2]TK KHOILUONG'!$B:$AH,10,0)</f>
        <v>3.5999999999999996</v>
      </c>
      <c r="L169" s="8">
        <f>VLOOKUP($B169,'[2]TK KHOILUONG'!$B:$AH,11,0)</f>
        <v>0</v>
      </c>
      <c r="M169" s="8">
        <f>VLOOKUP($B169,'[2]TK KHOILUONG'!$B:$AH,12,0)</f>
        <v>0</v>
      </c>
      <c r="N169" s="36">
        <f>VLOOKUP($B169,'[2]TK KHOILUONG'!$B:$AH,13,0)</f>
        <v>14.399999999999999</v>
      </c>
      <c r="O169" s="8">
        <f>VLOOKUP($B169,'[2]TK KHOILUONG'!$B:$AH,14,0)</f>
        <v>359</v>
      </c>
      <c r="P169" s="8">
        <f>VLOOKUP($B169,'[2]TK KHOILUONG'!$B:$AH,15,0)</f>
        <v>0</v>
      </c>
      <c r="Q169" s="8">
        <f>VLOOKUP($B169,'[2]TK KHOILUONG'!$B:$AH,16,0)</f>
        <v>371</v>
      </c>
      <c r="R169" s="36">
        <f>VLOOKUP($B169,'[2]TK KHOILUONG'!$B:$AH,17,0)</f>
        <v>-0.6</v>
      </c>
      <c r="S169" s="8">
        <f>VLOOKUP($B169,'[2]TK KHOILUONG'!$B:$AH,18,0)</f>
        <v>0</v>
      </c>
      <c r="T169" s="8">
        <f>VLOOKUP($B169,'[2]TK KHOILUONG'!$B:$AH,19,0)</f>
        <v>0</v>
      </c>
      <c r="U169" s="8">
        <f>VLOOKUP($B169,'[2]TK KHOILUONG'!$B:$AH,20,0)</f>
        <v>0</v>
      </c>
      <c r="V169" s="36">
        <f>VLOOKUP($B169,'[2]TK KHOILUONG'!$B:$AH,21,0)</f>
        <v>0</v>
      </c>
      <c r="W169" s="8">
        <f>VLOOKUP($B169,'[2]TK KHOILUONG'!$B:$AH,22,0)</f>
        <v>0</v>
      </c>
      <c r="X169" s="8">
        <f>VLOOKUP($B169,'[2]TK KHOILUONG'!$B:$AH,23,0)</f>
        <v>0</v>
      </c>
      <c r="Y169" s="36">
        <f>VLOOKUP($B169,'[2]TK KHOILUONG'!$B:$AH,24,0)</f>
        <v>0</v>
      </c>
      <c r="Z169" s="8">
        <f>VLOOKUP($B169,'[2]TK KHOILUONG'!$B:$AH,25,0)</f>
        <v>0</v>
      </c>
      <c r="AA169" s="8">
        <f>VLOOKUP($B169,'[2]TK KHOILUONG'!$B:$AH,26,0)</f>
        <v>0</v>
      </c>
      <c r="AB169" s="36">
        <f>VLOOKUP($B169,'[2]TK KHOILUONG'!$B:$AH,27,0)</f>
        <v>0</v>
      </c>
      <c r="AC169" s="8">
        <f>VLOOKUP($B169,'[2]TK KHOILUONG'!$B:$AH,28,0)</f>
        <v>0</v>
      </c>
      <c r="AD169" s="8">
        <f>VLOOKUP($B169,'[2]TK KHOILUONG'!$B:$AH,29,0)</f>
        <v>0</v>
      </c>
      <c r="AE169" s="36">
        <f>VLOOKUP($B169,'[2]TK KHOILUONG'!$B:$AH,30,0)</f>
        <v>0</v>
      </c>
      <c r="AF169" s="36">
        <f>VLOOKUP($B169,'[2]TK KHOILUONG'!$B:$AH,31,0)</f>
        <v>1.2</v>
      </c>
      <c r="AG169" s="36">
        <f>VLOOKUP($B169,'[2]TK KHOILUONG'!$B:$AH,32,0)</f>
        <v>0</v>
      </c>
      <c r="AH169" s="64">
        <f t="shared" si="2"/>
        <v>17</v>
      </c>
    </row>
    <row r="170" spans="1:34" hidden="1">
      <c r="A170" s="32">
        <f>IF(D170="","",SUBTOTAL(3,$D$4:$D170))</f>
        <v>29</v>
      </c>
      <c r="B170" s="26" t="s">
        <v>460</v>
      </c>
      <c r="C170" s="27" t="s">
        <v>169</v>
      </c>
      <c r="D170" s="19" t="s">
        <v>193</v>
      </c>
      <c r="E170" s="8">
        <f>VLOOKUP($B170,'[2]TK KHOILUONG'!$B:$AH,4,0)</f>
        <v>0</v>
      </c>
      <c r="F170" s="8">
        <f>VLOOKUP($B170,'[2]TK KHOILUONG'!$B:$AH,5,0)</f>
        <v>0</v>
      </c>
      <c r="G170" s="8">
        <f>VLOOKUP($B170,'[2]TK KHOILUONG'!$B:$AH,6,0)</f>
        <v>0</v>
      </c>
      <c r="H170" s="8">
        <f>VLOOKUP($B170,'[2]TK KHOILUONG'!$B:$AH,7,0)</f>
        <v>0</v>
      </c>
      <c r="I170" s="36">
        <f>VLOOKUP($B170,'[2]TK KHOILUONG'!$B:$AH,8,0)</f>
        <v>0</v>
      </c>
      <c r="J170" s="8">
        <f>VLOOKUP($B170,'[2]TK KHOILUONG'!$B:$AH,9,0)</f>
        <v>0</v>
      </c>
      <c r="K170" s="8">
        <f>VLOOKUP($B170,'[2]TK KHOILUONG'!$B:$AH,10,0)</f>
        <v>0</v>
      </c>
      <c r="L170" s="8">
        <f>VLOOKUP($B170,'[2]TK KHOILUONG'!$B:$AH,11,0)</f>
        <v>0</v>
      </c>
      <c r="M170" s="8">
        <f>VLOOKUP($B170,'[2]TK KHOILUONG'!$B:$AH,12,0)</f>
        <v>0</v>
      </c>
      <c r="N170" s="36">
        <f>VLOOKUP($B170,'[2]TK KHOILUONG'!$B:$AH,13,0)</f>
        <v>0</v>
      </c>
      <c r="O170" s="8">
        <f>VLOOKUP($B170,'[2]TK KHOILUONG'!$B:$AH,14,0)</f>
        <v>374</v>
      </c>
      <c r="P170" s="8">
        <f>VLOOKUP($B170,'[2]TK KHOILUONG'!$B:$AH,15,0)</f>
        <v>0</v>
      </c>
      <c r="Q170" s="8">
        <f>VLOOKUP($B170,'[2]TK KHOILUONG'!$B:$AH,16,0)</f>
        <v>74</v>
      </c>
      <c r="R170" s="36">
        <f>VLOOKUP($B170,'[2]TK KHOILUONG'!$B:$AH,17,0)</f>
        <v>15</v>
      </c>
      <c r="S170" s="8">
        <f>VLOOKUP($B170,'[2]TK KHOILUONG'!$B:$AH,18,0)</f>
        <v>0</v>
      </c>
      <c r="T170" s="8">
        <f>VLOOKUP($B170,'[2]TK KHOILUONG'!$B:$AH,19,0)</f>
        <v>0</v>
      </c>
      <c r="U170" s="8">
        <f>VLOOKUP($B170,'[2]TK KHOILUONG'!$B:$AH,20,0)</f>
        <v>0</v>
      </c>
      <c r="V170" s="36">
        <f>VLOOKUP($B170,'[2]TK KHOILUONG'!$B:$AH,21,0)</f>
        <v>0</v>
      </c>
      <c r="W170" s="8">
        <f>VLOOKUP($B170,'[2]TK KHOILUONG'!$B:$AH,22,0)</f>
        <v>0</v>
      </c>
      <c r="X170" s="8">
        <f>VLOOKUP($B170,'[2]TK KHOILUONG'!$B:$AH,23,0)</f>
        <v>0</v>
      </c>
      <c r="Y170" s="36">
        <f>VLOOKUP($B170,'[2]TK KHOILUONG'!$B:$AH,24,0)</f>
        <v>0</v>
      </c>
      <c r="Z170" s="8">
        <f>VLOOKUP($B170,'[2]TK KHOILUONG'!$B:$AH,25,0)</f>
        <v>0</v>
      </c>
      <c r="AA170" s="8">
        <f>VLOOKUP($B170,'[2]TK KHOILUONG'!$B:$AH,26,0)</f>
        <v>0</v>
      </c>
      <c r="AB170" s="36">
        <f>VLOOKUP($B170,'[2]TK KHOILUONG'!$B:$AH,27,0)</f>
        <v>0</v>
      </c>
      <c r="AC170" s="8">
        <f>VLOOKUP($B170,'[2]TK KHOILUONG'!$B:$AH,28,0)</f>
        <v>0</v>
      </c>
      <c r="AD170" s="8">
        <f>VLOOKUP($B170,'[2]TK KHOILUONG'!$B:$AH,29,0)</f>
        <v>0</v>
      </c>
      <c r="AE170" s="36">
        <f>VLOOKUP($B170,'[2]TK KHOILUONG'!$B:$AH,30,0)</f>
        <v>0</v>
      </c>
      <c r="AF170" s="36">
        <f>VLOOKUP($B170,'[2]TK KHOILUONG'!$B:$AH,31,0)</f>
        <v>0</v>
      </c>
      <c r="AG170" s="36">
        <f>VLOOKUP($B170,'[2]TK KHOILUONG'!$B:$AH,32,0)</f>
        <v>0</v>
      </c>
      <c r="AH170" s="64">
        <f t="shared" si="2"/>
        <v>15</v>
      </c>
    </row>
    <row r="171" spans="1:34" hidden="1">
      <c r="A171" s="32">
        <f>IF(D171="","",SUBTOTAL(3,$D$4:$D171))</f>
        <v>29</v>
      </c>
      <c r="B171" s="26" t="s">
        <v>456</v>
      </c>
      <c r="C171" s="27" t="s">
        <v>169</v>
      </c>
      <c r="D171" s="19" t="s">
        <v>194</v>
      </c>
      <c r="E171" s="8">
        <f>VLOOKUP($B171,'[2]TK KHOILUONG'!$B:$AH,4,0)</f>
        <v>10</v>
      </c>
      <c r="F171" s="8">
        <f>VLOOKUP($B171,'[2]TK KHOILUONG'!$B:$AH,5,0)</f>
        <v>0</v>
      </c>
      <c r="G171" s="8">
        <f>VLOOKUP($B171,'[2]TK KHOILUONG'!$B:$AH,6,0)</f>
        <v>0</v>
      </c>
      <c r="H171" s="8">
        <f>VLOOKUP($B171,'[2]TK KHOILUONG'!$B:$AH,7,0)</f>
        <v>0</v>
      </c>
      <c r="I171" s="36">
        <f>VLOOKUP($B171,'[2]TK KHOILUONG'!$B:$AH,8,0)</f>
        <v>10</v>
      </c>
      <c r="J171" s="8">
        <f>VLOOKUP($B171,'[2]TK KHOILUONG'!$B:$AH,9,0)</f>
        <v>4.8</v>
      </c>
      <c r="K171" s="8">
        <f>VLOOKUP($B171,'[2]TK KHOILUONG'!$B:$AH,10,0)</f>
        <v>2.4</v>
      </c>
      <c r="L171" s="8">
        <f>VLOOKUP($B171,'[2]TK KHOILUONG'!$B:$AH,11,0)</f>
        <v>0</v>
      </c>
      <c r="M171" s="8">
        <f>VLOOKUP($B171,'[2]TK KHOILUONG'!$B:$AH,12,0)</f>
        <v>0</v>
      </c>
      <c r="N171" s="36">
        <f>VLOOKUP($B171,'[2]TK KHOILUONG'!$B:$AH,13,0)</f>
        <v>7.1999999999999993</v>
      </c>
      <c r="O171" s="8">
        <f>VLOOKUP($B171,'[2]TK KHOILUONG'!$B:$AH,14,0)</f>
        <v>400</v>
      </c>
      <c r="P171" s="8">
        <f>VLOOKUP($B171,'[2]TK KHOILUONG'!$B:$AH,15,0)</f>
        <v>223</v>
      </c>
      <c r="Q171" s="8">
        <f>VLOOKUP($B171,'[2]TK KHOILUONG'!$B:$AH,16,0)</f>
        <v>297</v>
      </c>
      <c r="R171" s="36">
        <f>VLOOKUP($B171,'[2]TK KHOILUONG'!$B:$AH,17,0)</f>
        <v>16.3</v>
      </c>
      <c r="S171" s="8">
        <f>VLOOKUP($B171,'[2]TK KHOILUONG'!$B:$AH,18,0)</f>
        <v>0</v>
      </c>
      <c r="T171" s="8">
        <f>VLOOKUP($B171,'[2]TK KHOILUONG'!$B:$AH,19,0)</f>
        <v>0</v>
      </c>
      <c r="U171" s="8">
        <f>VLOOKUP($B171,'[2]TK KHOILUONG'!$B:$AH,20,0)</f>
        <v>0</v>
      </c>
      <c r="V171" s="36">
        <f>VLOOKUP($B171,'[2]TK KHOILUONG'!$B:$AH,21,0)</f>
        <v>0</v>
      </c>
      <c r="W171" s="8">
        <f>VLOOKUP($B171,'[2]TK KHOILUONG'!$B:$AH,22,0)</f>
        <v>0</v>
      </c>
      <c r="X171" s="8">
        <f>VLOOKUP($B171,'[2]TK KHOILUONG'!$B:$AH,23,0)</f>
        <v>0</v>
      </c>
      <c r="Y171" s="36">
        <f>VLOOKUP($B171,'[2]TK KHOILUONG'!$B:$AH,24,0)</f>
        <v>0</v>
      </c>
      <c r="Z171" s="8">
        <f>VLOOKUP($B171,'[2]TK KHOILUONG'!$B:$AH,25,0)</f>
        <v>0</v>
      </c>
      <c r="AA171" s="8">
        <f>VLOOKUP($B171,'[2]TK KHOILUONG'!$B:$AH,26,0)</f>
        <v>0</v>
      </c>
      <c r="AB171" s="36">
        <f>VLOOKUP($B171,'[2]TK KHOILUONG'!$B:$AH,27,0)</f>
        <v>0</v>
      </c>
      <c r="AC171" s="8">
        <f>VLOOKUP($B171,'[2]TK KHOILUONG'!$B:$AH,28,0)</f>
        <v>0</v>
      </c>
      <c r="AD171" s="8">
        <f>VLOOKUP($B171,'[2]TK KHOILUONG'!$B:$AH,29,0)</f>
        <v>0</v>
      </c>
      <c r="AE171" s="36">
        <f>VLOOKUP($B171,'[2]TK KHOILUONG'!$B:$AH,30,0)</f>
        <v>0</v>
      </c>
      <c r="AF171" s="36">
        <f>VLOOKUP($B171,'[2]TK KHOILUONG'!$B:$AH,31,0)</f>
        <v>4.8</v>
      </c>
      <c r="AG171" s="36">
        <f>VLOOKUP($B171,'[2]TK KHOILUONG'!$B:$AH,32,0)</f>
        <v>12</v>
      </c>
      <c r="AH171" s="64">
        <f t="shared" si="2"/>
        <v>50.3</v>
      </c>
    </row>
    <row r="172" spans="1:34" hidden="1">
      <c r="A172" s="32">
        <f>IF(D172="","",SUBTOTAL(3,$D$4:$D172))</f>
        <v>29</v>
      </c>
      <c r="B172" s="26" t="s">
        <v>424</v>
      </c>
      <c r="C172" s="27" t="s">
        <v>169</v>
      </c>
      <c r="D172" s="19" t="s">
        <v>172</v>
      </c>
      <c r="E172" s="8">
        <f>VLOOKUP($B172,'[2]TK KHOILUONG'!$B:$AH,4,0)</f>
        <v>0</v>
      </c>
      <c r="F172" s="8">
        <f>VLOOKUP($B172,'[2]TK KHOILUONG'!$B:$AH,5,0)</f>
        <v>0</v>
      </c>
      <c r="G172" s="8">
        <f>VLOOKUP($B172,'[2]TK KHOILUONG'!$B:$AH,6,0)</f>
        <v>0</v>
      </c>
      <c r="H172" s="8">
        <f>VLOOKUP($B172,'[2]TK KHOILUONG'!$B:$AH,7,0)</f>
        <v>0</v>
      </c>
      <c r="I172" s="36">
        <f>VLOOKUP($B172,'[2]TK KHOILUONG'!$B:$AH,8,0)</f>
        <v>0</v>
      </c>
      <c r="J172" s="8">
        <f>VLOOKUP($B172,'[2]TK KHOILUONG'!$B:$AH,9,0)</f>
        <v>1.2</v>
      </c>
      <c r="K172" s="8">
        <f>VLOOKUP($B172,'[2]TK KHOILUONG'!$B:$AH,10,0)</f>
        <v>10.799999999999999</v>
      </c>
      <c r="L172" s="8">
        <f>VLOOKUP($B172,'[2]TK KHOILUONG'!$B:$AH,11,0)</f>
        <v>0</v>
      </c>
      <c r="M172" s="8">
        <f>VLOOKUP($B172,'[2]TK KHOILUONG'!$B:$AH,12,0)</f>
        <v>0</v>
      </c>
      <c r="N172" s="36">
        <f>VLOOKUP($B172,'[2]TK KHOILUONG'!$B:$AH,13,0)</f>
        <v>11.999999999999998</v>
      </c>
      <c r="O172" s="8">
        <f>VLOOKUP($B172,'[2]TK KHOILUONG'!$B:$AH,14,0)</f>
        <v>0</v>
      </c>
      <c r="P172" s="8">
        <f>VLOOKUP($B172,'[2]TK KHOILUONG'!$B:$AH,15,0)</f>
        <v>0</v>
      </c>
      <c r="Q172" s="8">
        <f>VLOOKUP($B172,'[2]TK KHOILUONG'!$B:$AH,16,0)</f>
        <v>0</v>
      </c>
      <c r="R172" s="36">
        <f>VLOOKUP($B172,'[2]TK KHOILUONG'!$B:$AH,17,0)</f>
        <v>0</v>
      </c>
      <c r="S172" s="8">
        <f>VLOOKUP($B172,'[2]TK KHOILUONG'!$B:$AH,18,0)</f>
        <v>0</v>
      </c>
      <c r="T172" s="8">
        <f>VLOOKUP($B172,'[2]TK KHOILUONG'!$B:$AH,19,0)</f>
        <v>0</v>
      </c>
      <c r="U172" s="8">
        <f>VLOOKUP($B172,'[2]TK KHOILUONG'!$B:$AH,20,0)</f>
        <v>0</v>
      </c>
      <c r="V172" s="36">
        <f>VLOOKUP($B172,'[2]TK KHOILUONG'!$B:$AH,21,0)</f>
        <v>0</v>
      </c>
      <c r="W172" s="8">
        <f>VLOOKUP($B172,'[2]TK KHOILUONG'!$B:$AH,22,0)</f>
        <v>0</v>
      </c>
      <c r="X172" s="8">
        <f>VLOOKUP($B172,'[2]TK KHOILUONG'!$B:$AH,23,0)</f>
        <v>0</v>
      </c>
      <c r="Y172" s="36">
        <f>VLOOKUP($B172,'[2]TK KHOILUONG'!$B:$AH,24,0)</f>
        <v>0</v>
      </c>
      <c r="Z172" s="8">
        <f>VLOOKUP($B172,'[2]TK KHOILUONG'!$B:$AH,25,0)</f>
        <v>0</v>
      </c>
      <c r="AA172" s="8">
        <f>VLOOKUP($B172,'[2]TK KHOILUONG'!$B:$AH,26,0)</f>
        <v>0</v>
      </c>
      <c r="AB172" s="36">
        <f>VLOOKUP($B172,'[2]TK KHOILUONG'!$B:$AH,27,0)</f>
        <v>0</v>
      </c>
      <c r="AC172" s="8">
        <f>VLOOKUP($B172,'[2]TK KHOILUONG'!$B:$AH,28,0)</f>
        <v>0</v>
      </c>
      <c r="AD172" s="8">
        <f>VLOOKUP($B172,'[2]TK KHOILUONG'!$B:$AH,29,0)</f>
        <v>0</v>
      </c>
      <c r="AE172" s="36">
        <f>VLOOKUP($B172,'[2]TK KHOILUONG'!$B:$AH,30,0)</f>
        <v>0</v>
      </c>
      <c r="AF172" s="36">
        <f>VLOOKUP($B172,'[2]TK KHOILUONG'!$B:$AH,31,0)</f>
        <v>0</v>
      </c>
      <c r="AG172" s="36">
        <f>VLOOKUP($B172,'[2]TK KHOILUONG'!$B:$AH,32,0)</f>
        <v>0</v>
      </c>
      <c r="AH172" s="64">
        <f t="shared" si="2"/>
        <v>12</v>
      </c>
    </row>
    <row r="173" spans="1:34" hidden="1">
      <c r="A173" s="32">
        <f>IF(D173="","",SUBTOTAL(3,$D$4:$D173))</f>
        <v>29</v>
      </c>
      <c r="B173" s="26" t="s">
        <v>472</v>
      </c>
      <c r="C173" s="27" t="s">
        <v>169</v>
      </c>
      <c r="D173" s="19" t="s">
        <v>203</v>
      </c>
      <c r="E173" s="8">
        <f>VLOOKUP($B173,'[2]TK KHOILUONG'!$B:$AH,4,0)</f>
        <v>0</v>
      </c>
      <c r="F173" s="8">
        <f>VLOOKUP($B173,'[2]TK KHOILUONG'!$B:$AH,5,0)</f>
        <v>0</v>
      </c>
      <c r="G173" s="8">
        <f>VLOOKUP($B173,'[2]TK KHOILUONG'!$B:$AH,6,0)</f>
        <v>0</v>
      </c>
      <c r="H173" s="8">
        <f>VLOOKUP($B173,'[2]TK KHOILUONG'!$B:$AH,7,0)</f>
        <v>0</v>
      </c>
      <c r="I173" s="36">
        <f>VLOOKUP($B173,'[2]TK KHOILUONG'!$B:$AH,8,0)</f>
        <v>0</v>
      </c>
      <c r="J173" s="8">
        <f>VLOOKUP($B173,'[2]TK KHOILUONG'!$B:$AH,9,0)</f>
        <v>7.2</v>
      </c>
      <c r="K173" s="8">
        <f>VLOOKUP($B173,'[2]TK KHOILUONG'!$B:$AH,10,0)</f>
        <v>0</v>
      </c>
      <c r="L173" s="8">
        <f>VLOOKUP($B173,'[2]TK KHOILUONG'!$B:$AH,11,0)</f>
        <v>0</v>
      </c>
      <c r="M173" s="8">
        <f>VLOOKUP($B173,'[2]TK KHOILUONG'!$B:$AH,12,0)</f>
        <v>0</v>
      </c>
      <c r="N173" s="36">
        <f>VLOOKUP($B173,'[2]TK KHOILUONG'!$B:$AH,13,0)</f>
        <v>7.2</v>
      </c>
      <c r="O173" s="8">
        <f>VLOOKUP($B173,'[2]TK KHOILUONG'!$B:$AH,14,0)</f>
        <v>137</v>
      </c>
      <c r="P173" s="8">
        <f>VLOOKUP($B173,'[2]TK KHOILUONG'!$B:$AH,15,0)</f>
        <v>137</v>
      </c>
      <c r="Q173" s="8">
        <f>VLOOKUP($B173,'[2]TK KHOILUONG'!$B:$AH,16,0)</f>
        <v>248</v>
      </c>
      <c r="R173" s="36">
        <f>VLOOKUP($B173,'[2]TK KHOILUONG'!$B:$AH,17,0)</f>
        <v>1.3</v>
      </c>
      <c r="S173" s="8">
        <f>VLOOKUP($B173,'[2]TK KHOILUONG'!$B:$AH,18,0)</f>
        <v>0</v>
      </c>
      <c r="T173" s="8">
        <f>VLOOKUP($B173,'[2]TK KHOILUONG'!$B:$AH,19,0)</f>
        <v>0</v>
      </c>
      <c r="U173" s="8">
        <f>VLOOKUP($B173,'[2]TK KHOILUONG'!$B:$AH,20,0)</f>
        <v>0</v>
      </c>
      <c r="V173" s="36">
        <f>VLOOKUP($B173,'[2]TK KHOILUONG'!$B:$AH,21,0)</f>
        <v>0</v>
      </c>
      <c r="W173" s="8">
        <f>VLOOKUP($B173,'[2]TK KHOILUONG'!$B:$AH,22,0)</f>
        <v>0</v>
      </c>
      <c r="X173" s="8">
        <f>VLOOKUP($B173,'[2]TK KHOILUONG'!$B:$AH,23,0)</f>
        <v>0</v>
      </c>
      <c r="Y173" s="36">
        <f>VLOOKUP($B173,'[2]TK KHOILUONG'!$B:$AH,24,0)</f>
        <v>0</v>
      </c>
      <c r="Z173" s="8">
        <f>VLOOKUP($B173,'[2]TK KHOILUONG'!$B:$AH,25,0)</f>
        <v>0</v>
      </c>
      <c r="AA173" s="8">
        <f>VLOOKUP($B173,'[2]TK KHOILUONG'!$B:$AH,26,0)</f>
        <v>0</v>
      </c>
      <c r="AB173" s="36">
        <f>VLOOKUP($B173,'[2]TK KHOILUONG'!$B:$AH,27,0)</f>
        <v>0</v>
      </c>
      <c r="AC173" s="8">
        <f>VLOOKUP($B173,'[2]TK KHOILUONG'!$B:$AH,28,0)</f>
        <v>0</v>
      </c>
      <c r="AD173" s="8">
        <f>VLOOKUP($B173,'[2]TK KHOILUONG'!$B:$AH,29,0)</f>
        <v>0</v>
      </c>
      <c r="AE173" s="36">
        <f>VLOOKUP($B173,'[2]TK KHOILUONG'!$B:$AH,30,0)</f>
        <v>0</v>
      </c>
      <c r="AF173" s="36">
        <f>VLOOKUP($B173,'[2]TK KHOILUONG'!$B:$AH,31,0)</f>
        <v>0</v>
      </c>
      <c r="AG173" s="36">
        <f>VLOOKUP($B173,'[2]TK KHOILUONG'!$B:$AH,32,0)</f>
        <v>0</v>
      </c>
      <c r="AH173" s="64">
        <f t="shared" si="2"/>
        <v>8.5</v>
      </c>
    </row>
    <row r="174" spans="1:34" hidden="1">
      <c r="A174" s="32">
        <f>IF(D174="","",SUBTOTAL(3,$D$4:$D174))</f>
        <v>29</v>
      </c>
      <c r="B174" s="26" t="s">
        <v>447</v>
      </c>
      <c r="C174" s="27" t="s">
        <v>169</v>
      </c>
      <c r="D174" s="19" t="s">
        <v>187</v>
      </c>
      <c r="E174" s="8">
        <f>VLOOKUP($B174,'[2]TK KHOILUONG'!$B:$AH,4,0)</f>
        <v>3</v>
      </c>
      <c r="F174" s="8">
        <f>VLOOKUP($B174,'[2]TK KHOILUONG'!$B:$AH,5,0)</f>
        <v>0</v>
      </c>
      <c r="G174" s="8">
        <f>VLOOKUP($B174,'[2]TK KHOILUONG'!$B:$AH,6,0)</f>
        <v>0</v>
      </c>
      <c r="H174" s="8">
        <f>VLOOKUP($B174,'[2]TK KHOILUONG'!$B:$AH,7,0)</f>
        <v>0</v>
      </c>
      <c r="I174" s="36">
        <f>VLOOKUP($B174,'[2]TK KHOILUONG'!$B:$AH,8,0)</f>
        <v>3</v>
      </c>
      <c r="J174" s="8">
        <f>VLOOKUP($B174,'[2]TK KHOILUONG'!$B:$AH,9,0)</f>
        <v>9.6</v>
      </c>
      <c r="K174" s="8">
        <f>VLOOKUP($B174,'[2]TK KHOILUONG'!$B:$AH,10,0)</f>
        <v>0</v>
      </c>
      <c r="L174" s="8">
        <f>VLOOKUP($B174,'[2]TK KHOILUONG'!$B:$AH,11,0)</f>
        <v>0</v>
      </c>
      <c r="M174" s="8">
        <f>VLOOKUP($B174,'[2]TK KHOILUONG'!$B:$AH,12,0)</f>
        <v>0</v>
      </c>
      <c r="N174" s="36">
        <f>VLOOKUP($B174,'[2]TK KHOILUONG'!$B:$AH,13,0)</f>
        <v>9.6</v>
      </c>
      <c r="O174" s="8">
        <f>VLOOKUP($B174,'[2]TK KHOILUONG'!$B:$AH,14,0)</f>
        <v>223</v>
      </c>
      <c r="P174" s="8">
        <f>VLOOKUP($B174,'[2]TK KHOILUONG'!$B:$AH,15,0)</f>
        <v>805</v>
      </c>
      <c r="Q174" s="8">
        <f>VLOOKUP($B174,'[2]TK KHOILUONG'!$B:$AH,16,0)</f>
        <v>358</v>
      </c>
      <c r="R174" s="36">
        <f>VLOOKUP($B174,'[2]TK KHOILUONG'!$B:$AH,17,0)</f>
        <v>33.5</v>
      </c>
      <c r="S174" s="8">
        <f>VLOOKUP($B174,'[2]TK KHOILUONG'!$B:$AH,18,0)</f>
        <v>0</v>
      </c>
      <c r="T174" s="8">
        <f>VLOOKUP($B174,'[2]TK KHOILUONG'!$B:$AH,19,0)</f>
        <v>0</v>
      </c>
      <c r="U174" s="8">
        <f>VLOOKUP($B174,'[2]TK KHOILUONG'!$B:$AH,20,0)</f>
        <v>0</v>
      </c>
      <c r="V174" s="36">
        <f>VLOOKUP($B174,'[2]TK KHOILUONG'!$B:$AH,21,0)</f>
        <v>0</v>
      </c>
      <c r="W174" s="8">
        <f>VLOOKUP($B174,'[2]TK KHOILUONG'!$B:$AH,22,0)</f>
        <v>0</v>
      </c>
      <c r="X174" s="8">
        <f>VLOOKUP($B174,'[2]TK KHOILUONG'!$B:$AH,23,0)</f>
        <v>0</v>
      </c>
      <c r="Y174" s="36">
        <f>VLOOKUP($B174,'[2]TK KHOILUONG'!$B:$AH,24,0)</f>
        <v>0</v>
      </c>
      <c r="Z174" s="8">
        <f>VLOOKUP($B174,'[2]TK KHOILUONG'!$B:$AH,25,0)</f>
        <v>0</v>
      </c>
      <c r="AA174" s="8">
        <f>VLOOKUP($B174,'[2]TK KHOILUONG'!$B:$AH,26,0)</f>
        <v>0</v>
      </c>
      <c r="AB174" s="36">
        <f>VLOOKUP($B174,'[2]TK KHOILUONG'!$B:$AH,27,0)</f>
        <v>0</v>
      </c>
      <c r="AC174" s="8">
        <f>VLOOKUP($B174,'[2]TK KHOILUONG'!$B:$AH,28,0)</f>
        <v>0</v>
      </c>
      <c r="AD174" s="8">
        <f>VLOOKUP($B174,'[2]TK KHOILUONG'!$B:$AH,29,0)</f>
        <v>0</v>
      </c>
      <c r="AE174" s="36">
        <f>VLOOKUP($B174,'[2]TK KHOILUONG'!$B:$AH,30,0)</f>
        <v>0</v>
      </c>
      <c r="AF174" s="36">
        <f>VLOOKUP($B174,'[2]TK KHOILUONG'!$B:$AH,31,0)</f>
        <v>1.2</v>
      </c>
      <c r="AG174" s="36">
        <f>VLOOKUP($B174,'[2]TK KHOILUONG'!$B:$AH,32,0)</f>
        <v>0</v>
      </c>
      <c r="AH174" s="64">
        <f t="shared" si="2"/>
        <v>47.3</v>
      </c>
    </row>
    <row r="175" spans="1:34" hidden="1">
      <c r="A175" s="32">
        <f>IF(D175="","",SUBTOTAL(3,$D$4:$D175))</f>
        <v>29</v>
      </c>
      <c r="B175" s="26" t="s">
        <v>463</v>
      </c>
      <c r="C175" s="27" t="s">
        <v>169</v>
      </c>
      <c r="D175" s="19" t="s">
        <v>217</v>
      </c>
      <c r="E175" s="8">
        <f>VLOOKUP($B175,'[2]TK KHOILUONG'!$B:$AH,4,0)</f>
        <v>0</v>
      </c>
      <c r="F175" s="8">
        <f>VLOOKUP($B175,'[2]TK KHOILUONG'!$B:$AH,5,0)</f>
        <v>0</v>
      </c>
      <c r="G175" s="8">
        <f>VLOOKUP($B175,'[2]TK KHOILUONG'!$B:$AH,6,0)</f>
        <v>0</v>
      </c>
      <c r="H175" s="8">
        <f>VLOOKUP($B175,'[2]TK KHOILUONG'!$B:$AH,7,0)</f>
        <v>0</v>
      </c>
      <c r="I175" s="36">
        <f>VLOOKUP($B175,'[2]TK KHOILUONG'!$B:$AH,8,0)</f>
        <v>0</v>
      </c>
      <c r="J175" s="8">
        <f>VLOOKUP($B175,'[2]TK KHOILUONG'!$B:$AH,9,0)</f>
        <v>0</v>
      </c>
      <c r="K175" s="8">
        <f>VLOOKUP($B175,'[2]TK KHOILUONG'!$B:$AH,10,0)</f>
        <v>0</v>
      </c>
      <c r="L175" s="8">
        <f>VLOOKUP($B175,'[2]TK KHOILUONG'!$B:$AH,11,0)</f>
        <v>0</v>
      </c>
      <c r="M175" s="8">
        <f>VLOOKUP($B175,'[2]TK KHOILUONG'!$B:$AH,12,0)</f>
        <v>0</v>
      </c>
      <c r="N175" s="36">
        <f>VLOOKUP($B175,'[2]TK KHOILUONG'!$B:$AH,13,0)</f>
        <v>0</v>
      </c>
      <c r="O175" s="8">
        <f>VLOOKUP($B175,'[2]TK KHOILUONG'!$B:$AH,14,0)</f>
        <v>115</v>
      </c>
      <c r="P175" s="8">
        <f>VLOOKUP($B175,'[2]TK KHOILUONG'!$B:$AH,15,0)</f>
        <v>0</v>
      </c>
      <c r="Q175" s="8">
        <f>VLOOKUP($B175,'[2]TK KHOILUONG'!$B:$AH,16,0)</f>
        <v>173</v>
      </c>
      <c r="R175" s="36">
        <f>VLOOKUP($B175,'[2]TK KHOILUONG'!$B:$AH,17,0)</f>
        <v>-2.9</v>
      </c>
      <c r="S175" s="8">
        <f>VLOOKUP($B175,'[2]TK KHOILUONG'!$B:$AH,18,0)</f>
        <v>0</v>
      </c>
      <c r="T175" s="8">
        <f>VLOOKUP($B175,'[2]TK KHOILUONG'!$B:$AH,19,0)</f>
        <v>0</v>
      </c>
      <c r="U175" s="8">
        <f>VLOOKUP($B175,'[2]TK KHOILUONG'!$B:$AH,20,0)</f>
        <v>0</v>
      </c>
      <c r="V175" s="36">
        <f>VLOOKUP($B175,'[2]TK KHOILUONG'!$B:$AH,21,0)</f>
        <v>0</v>
      </c>
      <c r="W175" s="8">
        <f>VLOOKUP($B175,'[2]TK KHOILUONG'!$B:$AH,22,0)</f>
        <v>0</v>
      </c>
      <c r="X175" s="8">
        <f>VLOOKUP($B175,'[2]TK KHOILUONG'!$B:$AH,23,0)</f>
        <v>0</v>
      </c>
      <c r="Y175" s="36">
        <f>VLOOKUP($B175,'[2]TK KHOILUONG'!$B:$AH,24,0)</f>
        <v>0</v>
      </c>
      <c r="Z175" s="8">
        <f>VLOOKUP($B175,'[2]TK KHOILUONG'!$B:$AH,25,0)</f>
        <v>0</v>
      </c>
      <c r="AA175" s="8">
        <f>VLOOKUP($B175,'[2]TK KHOILUONG'!$B:$AH,26,0)</f>
        <v>0</v>
      </c>
      <c r="AB175" s="36">
        <f>VLOOKUP($B175,'[2]TK KHOILUONG'!$B:$AH,27,0)</f>
        <v>0</v>
      </c>
      <c r="AC175" s="8">
        <f>VLOOKUP($B175,'[2]TK KHOILUONG'!$B:$AH,28,0)</f>
        <v>0</v>
      </c>
      <c r="AD175" s="8">
        <f>VLOOKUP($B175,'[2]TK KHOILUONG'!$B:$AH,29,0)</f>
        <v>0</v>
      </c>
      <c r="AE175" s="36">
        <f>VLOOKUP($B175,'[2]TK KHOILUONG'!$B:$AH,30,0)</f>
        <v>0</v>
      </c>
      <c r="AF175" s="36">
        <f>VLOOKUP($B175,'[2]TK KHOILUONG'!$B:$AH,31,0)</f>
        <v>0</v>
      </c>
      <c r="AG175" s="36">
        <f>VLOOKUP($B175,'[2]TK KHOILUONG'!$B:$AH,32,0)</f>
        <v>0</v>
      </c>
      <c r="AH175" s="64">
        <f t="shared" si="2"/>
        <v>-2.9</v>
      </c>
    </row>
    <row r="176" spans="1:34" hidden="1">
      <c r="A176" s="32">
        <f>IF(D176="","",SUBTOTAL(3,$D$4:$D176))</f>
        <v>29</v>
      </c>
      <c r="B176" s="26" t="s">
        <v>435</v>
      </c>
      <c r="C176" s="27" t="s">
        <v>169</v>
      </c>
      <c r="D176" s="19" t="s">
        <v>173</v>
      </c>
      <c r="E176" s="8">
        <f>VLOOKUP($B176,'[2]TK KHOILUONG'!$B:$AH,4,0)</f>
        <v>0</v>
      </c>
      <c r="F176" s="8">
        <f>VLOOKUP($B176,'[2]TK KHOILUONG'!$B:$AH,5,0)</f>
        <v>9</v>
      </c>
      <c r="G176" s="8">
        <f>VLOOKUP($B176,'[2]TK KHOILUONG'!$B:$AH,6,0)</f>
        <v>0</v>
      </c>
      <c r="H176" s="8">
        <f>VLOOKUP($B176,'[2]TK KHOILUONG'!$B:$AH,7,0)</f>
        <v>0</v>
      </c>
      <c r="I176" s="36">
        <f>VLOOKUP($B176,'[2]TK KHOILUONG'!$B:$AH,8,0)</f>
        <v>18</v>
      </c>
      <c r="J176" s="8">
        <f>VLOOKUP($B176,'[2]TK KHOILUONG'!$B:$AH,9,0)</f>
        <v>8.4</v>
      </c>
      <c r="K176" s="8">
        <f>VLOOKUP($B176,'[2]TK KHOILUONG'!$B:$AH,10,0)</f>
        <v>1.2</v>
      </c>
      <c r="L176" s="8">
        <f>VLOOKUP($B176,'[2]TK KHOILUONG'!$B:$AH,11,0)</f>
        <v>0</v>
      </c>
      <c r="M176" s="8">
        <f>VLOOKUP($B176,'[2]TK KHOILUONG'!$B:$AH,12,0)</f>
        <v>0</v>
      </c>
      <c r="N176" s="36">
        <f>VLOOKUP($B176,'[2]TK KHOILUONG'!$B:$AH,13,0)</f>
        <v>9.6</v>
      </c>
      <c r="O176" s="8">
        <f>VLOOKUP($B176,'[2]TK KHOILUONG'!$B:$AH,14,0)</f>
        <v>0</v>
      </c>
      <c r="P176" s="8">
        <f>VLOOKUP($B176,'[2]TK KHOILUONG'!$B:$AH,15,0)</f>
        <v>0</v>
      </c>
      <c r="Q176" s="8">
        <f>VLOOKUP($B176,'[2]TK KHOILUONG'!$B:$AH,16,0)</f>
        <v>0</v>
      </c>
      <c r="R176" s="36">
        <f>VLOOKUP($B176,'[2]TK KHOILUONG'!$B:$AH,17,0)</f>
        <v>0</v>
      </c>
      <c r="S176" s="8">
        <f>VLOOKUP($B176,'[2]TK KHOILUONG'!$B:$AH,18,0)</f>
        <v>0</v>
      </c>
      <c r="T176" s="8">
        <f>VLOOKUP($B176,'[2]TK KHOILUONG'!$B:$AH,19,0)</f>
        <v>0</v>
      </c>
      <c r="U176" s="8">
        <f>VLOOKUP($B176,'[2]TK KHOILUONG'!$B:$AH,20,0)</f>
        <v>0</v>
      </c>
      <c r="V176" s="36">
        <f>VLOOKUP($B176,'[2]TK KHOILUONG'!$B:$AH,21,0)</f>
        <v>0</v>
      </c>
      <c r="W176" s="8">
        <f>VLOOKUP($B176,'[2]TK KHOILUONG'!$B:$AH,22,0)</f>
        <v>0</v>
      </c>
      <c r="X176" s="8">
        <f>VLOOKUP($B176,'[2]TK KHOILUONG'!$B:$AH,23,0)</f>
        <v>0</v>
      </c>
      <c r="Y176" s="36">
        <f>VLOOKUP($B176,'[2]TK KHOILUONG'!$B:$AH,24,0)</f>
        <v>0</v>
      </c>
      <c r="Z176" s="8">
        <f>VLOOKUP($B176,'[2]TK KHOILUONG'!$B:$AH,25,0)</f>
        <v>0</v>
      </c>
      <c r="AA176" s="8">
        <f>VLOOKUP($B176,'[2]TK KHOILUONG'!$B:$AH,26,0)</f>
        <v>0</v>
      </c>
      <c r="AB176" s="36">
        <f>VLOOKUP($B176,'[2]TK KHOILUONG'!$B:$AH,27,0)</f>
        <v>0</v>
      </c>
      <c r="AC176" s="8">
        <f>VLOOKUP($B176,'[2]TK KHOILUONG'!$B:$AH,28,0)</f>
        <v>0</v>
      </c>
      <c r="AD176" s="8">
        <f>VLOOKUP($B176,'[2]TK KHOILUONG'!$B:$AH,29,0)</f>
        <v>0</v>
      </c>
      <c r="AE176" s="36">
        <f>VLOOKUP($B176,'[2]TK KHOILUONG'!$B:$AH,30,0)</f>
        <v>0</v>
      </c>
      <c r="AF176" s="36">
        <f>VLOOKUP($B176,'[2]TK KHOILUONG'!$B:$AH,31,0)</f>
        <v>6</v>
      </c>
      <c r="AG176" s="36">
        <f>VLOOKUP($B176,'[2]TK KHOILUONG'!$B:$AH,32,0)</f>
        <v>0</v>
      </c>
      <c r="AH176" s="64">
        <f t="shared" si="2"/>
        <v>33.6</v>
      </c>
    </row>
    <row r="177" spans="1:34" hidden="1">
      <c r="A177" s="32">
        <f>IF(D177="","",SUBTOTAL(3,$D$4:$D177))</f>
        <v>29</v>
      </c>
      <c r="B177" s="26" t="s">
        <v>464</v>
      </c>
      <c r="C177" s="27" t="s">
        <v>169</v>
      </c>
      <c r="D177" s="19" t="s">
        <v>198</v>
      </c>
      <c r="E177" s="8">
        <f>VLOOKUP($B177,'[2]TK KHOILUONG'!$B:$AH,4,0)</f>
        <v>0</v>
      </c>
      <c r="F177" s="8">
        <f>VLOOKUP($B177,'[2]TK KHOILUONG'!$B:$AH,5,0)</f>
        <v>0</v>
      </c>
      <c r="G177" s="8">
        <f>VLOOKUP($B177,'[2]TK KHOILUONG'!$B:$AH,6,0)</f>
        <v>0</v>
      </c>
      <c r="H177" s="8">
        <f>VLOOKUP($B177,'[2]TK KHOILUONG'!$B:$AH,7,0)</f>
        <v>0</v>
      </c>
      <c r="I177" s="36">
        <f>VLOOKUP($B177,'[2]TK KHOILUONG'!$B:$AH,8,0)</f>
        <v>0</v>
      </c>
      <c r="J177" s="8">
        <f>VLOOKUP($B177,'[2]TK KHOILUONG'!$B:$AH,9,0)</f>
        <v>0</v>
      </c>
      <c r="K177" s="8">
        <f>VLOOKUP($B177,'[2]TK KHOILUONG'!$B:$AH,10,0)</f>
        <v>0</v>
      </c>
      <c r="L177" s="8">
        <f>VLOOKUP($B177,'[2]TK KHOILUONG'!$B:$AH,11,0)</f>
        <v>0</v>
      </c>
      <c r="M177" s="8">
        <f>VLOOKUP($B177,'[2]TK KHOILUONG'!$B:$AH,12,0)</f>
        <v>0</v>
      </c>
      <c r="N177" s="36">
        <f>VLOOKUP($B177,'[2]TK KHOILUONG'!$B:$AH,13,0)</f>
        <v>0</v>
      </c>
      <c r="O177" s="8">
        <f>VLOOKUP($B177,'[2]TK KHOILUONG'!$B:$AH,14,0)</f>
        <v>0</v>
      </c>
      <c r="P177" s="8">
        <f>VLOOKUP($B177,'[2]TK KHOILUONG'!$B:$AH,15,0)</f>
        <v>0</v>
      </c>
      <c r="Q177" s="8">
        <f>VLOOKUP($B177,'[2]TK KHOILUONG'!$B:$AH,16,0)</f>
        <v>0</v>
      </c>
      <c r="R177" s="36">
        <f>VLOOKUP($B177,'[2]TK KHOILUONG'!$B:$AH,17,0)</f>
        <v>0</v>
      </c>
      <c r="S177" s="8">
        <f>VLOOKUP($B177,'[2]TK KHOILUONG'!$B:$AH,18,0)</f>
        <v>0</v>
      </c>
      <c r="T177" s="8">
        <f>VLOOKUP($B177,'[2]TK KHOILUONG'!$B:$AH,19,0)</f>
        <v>0</v>
      </c>
      <c r="U177" s="8">
        <f>VLOOKUP($B177,'[2]TK KHOILUONG'!$B:$AH,20,0)</f>
        <v>0</v>
      </c>
      <c r="V177" s="36">
        <f>VLOOKUP($B177,'[2]TK KHOILUONG'!$B:$AH,21,0)</f>
        <v>0</v>
      </c>
      <c r="W177" s="8">
        <f>VLOOKUP($B177,'[2]TK KHOILUONG'!$B:$AH,22,0)</f>
        <v>0</v>
      </c>
      <c r="X177" s="8">
        <f>VLOOKUP($B177,'[2]TK KHOILUONG'!$B:$AH,23,0)</f>
        <v>0</v>
      </c>
      <c r="Y177" s="36">
        <f>VLOOKUP($B177,'[2]TK KHOILUONG'!$B:$AH,24,0)</f>
        <v>0</v>
      </c>
      <c r="Z177" s="8">
        <f>VLOOKUP($B177,'[2]TK KHOILUONG'!$B:$AH,25,0)</f>
        <v>0</v>
      </c>
      <c r="AA177" s="8">
        <f>VLOOKUP($B177,'[2]TK KHOILUONG'!$B:$AH,26,0)</f>
        <v>0</v>
      </c>
      <c r="AB177" s="36">
        <f>VLOOKUP($B177,'[2]TK KHOILUONG'!$B:$AH,27,0)</f>
        <v>0</v>
      </c>
      <c r="AC177" s="8">
        <f>VLOOKUP($B177,'[2]TK KHOILUONG'!$B:$AH,28,0)</f>
        <v>0</v>
      </c>
      <c r="AD177" s="8">
        <f>VLOOKUP($B177,'[2]TK KHOILUONG'!$B:$AH,29,0)</f>
        <v>0</v>
      </c>
      <c r="AE177" s="36">
        <f>VLOOKUP($B177,'[2]TK KHOILUONG'!$B:$AH,30,0)</f>
        <v>0</v>
      </c>
      <c r="AF177" s="36">
        <f>VLOOKUP($B177,'[2]TK KHOILUONG'!$B:$AH,31,0)</f>
        <v>0</v>
      </c>
      <c r="AG177" s="36">
        <f>VLOOKUP($B177,'[2]TK KHOILUONG'!$B:$AH,32,0)</f>
        <v>0</v>
      </c>
      <c r="AH177" s="64">
        <f t="shared" si="2"/>
        <v>0</v>
      </c>
    </row>
    <row r="178" spans="1:34" hidden="1">
      <c r="A178" s="32">
        <f>IF(D178="","",SUBTOTAL(3,$D$4:$D178))</f>
        <v>29</v>
      </c>
      <c r="B178" s="26" t="s">
        <v>473</v>
      </c>
      <c r="C178" s="27" t="s">
        <v>169</v>
      </c>
      <c r="D178" s="19" t="s">
        <v>204</v>
      </c>
      <c r="E178" s="8">
        <f>VLOOKUP($B178,'[2]TK KHOILUONG'!$B:$AH,4,0)</f>
        <v>0</v>
      </c>
      <c r="F178" s="8">
        <f>VLOOKUP($B178,'[2]TK KHOILUONG'!$B:$AH,5,0)</f>
        <v>0</v>
      </c>
      <c r="G178" s="8">
        <f>VLOOKUP($B178,'[2]TK KHOILUONG'!$B:$AH,6,0)</f>
        <v>0</v>
      </c>
      <c r="H178" s="8">
        <f>VLOOKUP($B178,'[2]TK KHOILUONG'!$B:$AH,7,0)</f>
        <v>0</v>
      </c>
      <c r="I178" s="36">
        <f>VLOOKUP($B178,'[2]TK KHOILUONG'!$B:$AH,8,0)</f>
        <v>0</v>
      </c>
      <c r="J178" s="8">
        <f>VLOOKUP($B178,'[2]TK KHOILUONG'!$B:$AH,9,0)</f>
        <v>0</v>
      </c>
      <c r="K178" s="8">
        <f>VLOOKUP($B178,'[2]TK KHOILUONG'!$B:$AH,10,0)</f>
        <v>0</v>
      </c>
      <c r="L178" s="8">
        <f>VLOOKUP($B178,'[2]TK KHOILUONG'!$B:$AH,11,0)</f>
        <v>0</v>
      </c>
      <c r="M178" s="8">
        <f>VLOOKUP($B178,'[2]TK KHOILUONG'!$B:$AH,12,0)</f>
        <v>0</v>
      </c>
      <c r="N178" s="36">
        <f>VLOOKUP($B178,'[2]TK KHOILUONG'!$B:$AH,13,0)</f>
        <v>0</v>
      </c>
      <c r="O178" s="8">
        <f>VLOOKUP($B178,'[2]TK KHOILUONG'!$B:$AH,14,0)</f>
        <v>0</v>
      </c>
      <c r="P178" s="8">
        <f>VLOOKUP($B178,'[2]TK KHOILUONG'!$B:$AH,15,0)</f>
        <v>0</v>
      </c>
      <c r="Q178" s="8">
        <f>VLOOKUP($B178,'[2]TK KHOILUONG'!$B:$AH,16,0)</f>
        <v>0</v>
      </c>
      <c r="R178" s="36">
        <f>VLOOKUP($B178,'[2]TK KHOILUONG'!$B:$AH,17,0)</f>
        <v>0</v>
      </c>
      <c r="S178" s="8">
        <f>VLOOKUP($B178,'[2]TK KHOILUONG'!$B:$AH,18,0)</f>
        <v>0</v>
      </c>
      <c r="T178" s="8">
        <f>VLOOKUP($B178,'[2]TK KHOILUONG'!$B:$AH,19,0)</f>
        <v>0</v>
      </c>
      <c r="U178" s="8">
        <f>VLOOKUP($B178,'[2]TK KHOILUONG'!$B:$AH,20,0)</f>
        <v>0</v>
      </c>
      <c r="V178" s="36">
        <f>VLOOKUP($B178,'[2]TK KHOILUONG'!$B:$AH,21,0)</f>
        <v>0</v>
      </c>
      <c r="W178" s="8">
        <f>VLOOKUP($B178,'[2]TK KHOILUONG'!$B:$AH,22,0)</f>
        <v>0</v>
      </c>
      <c r="X178" s="8">
        <f>VLOOKUP($B178,'[2]TK KHOILUONG'!$B:$AH,23,0)</f>
        <v>0</v>
      </c>
      <c r="Y178" s="36">
        <f>VLOOKUP($B178,'[2]TK KHOILUONG'!$B:$AH,24,0)</f>
        <v>0</v>
      </c>
      <c r="Z178" s="8">
        <f>VLOOKUP($B178,'[2]TK KHOILUONG'!$B:$AH,25,0)</f>
        <v>0</v>
      </c>
      <c r="AA178" s="8">
        <f>VLOOKUP($B178,'[2]TK KHOILUONG'!$B:$AH,26,0)</f>
        <v>0</v>
      </c>
      <c r="AB178" s="36">
        <f>VLOOKUP($B178,'[2]TK KHOILUONG'!$B:$AH,27,0)</f>
        <v>0</v>
      </c>
      <c r="AC178" s="8">
        <f>VLOOKUP($B178,'[2]TK KHOILUONG'!$B:$AH,28,0)</f>
        <v>0</v>
      </c>
      <c r="AD178" s="8">
        <f>VLOOKUP($B178,'[2]TK KHOILUONG'!$B:$AH,29,0)</f>
        <v>0</v>
      </c>
      <c r="AE178" s="36">
        <f>VLOOKUP($B178,'[2]TK KHOILUONG'!$B:$AH,30,0)</f>
        <v>0</v>
      </c>
      <c r="AF178" s="36">
        <f>VLOOKUP($B178,'[2]TK KHOILUONG'!$B:$AH,31,0)</f>
        <v>0</v>
      </c>
      <c r="AG178" s="36">
        <f>VLOOKUP($B178,'[2]TK KHOILUONG'!$B:$AH,32,0)</f>
        <v>0</v>
      </c>
      <c r="AH178" s="64">
        <f t="shared" si="2"/>
        <v>0</v>
      </c>
    </row>
    <row r="179" spans="1:34" hidden="1">
      <c r="A179" s="32">
        <f>IF(D179="","",SUBTOTAL(3,$D$4:$D179))</f>
        <v>29</v>
      </c>
      <c r="B179" s="26" t="s">
        <v>465</v>
      </c>
      <c r="C179" s="27" t="s">
        <v>169</v>
      </c>
      <c r="D179" s="19" t="s">
        <v>277</v>
      </c>
      <c r="E179" s="8">
        <f>VLOOKUP($B179,'[2]TK KHOILUONG'!$B:$AH,4,0)</f>
        <v>2</v>
      </c>
      <c r="F179" s="8">
        <f>VLOOKUP($B179,'[2]TK KHOILUONG'!$B:$AH,5,0)</f>
        <v>0</v>
      </c>
      <c r="G179" s="8">
        <f>VLOOKUP($B179,'[2]TK KHOILUONG'!$B:$AH,6,0)</f>
        <v>0</v>
      </c>
      <c r="H179" s="8">
        <f>VLOOKUP($B179,'[2]TK KHOILUONG'!$B:$AH,7,0)</f>
        <v>0</v>
      </c>
      <c r="I179" s="36">
        <f>VLOOKUP($B179,'[2]TK KHOILUONG'!$B:$AH,8,0)</f>
        <v>2</v>
      </c>
      <c r="J179" s="8">
        <f>VLOOKUP($B179,'[2]TK KHOILUONG'!$B:$AH,9,0)</f>
        <v>0</v>
      </c>
      <c r="K179" s="8">
        <f>VLOOKUP($B179,'[2]TK KHOILUONG'!$B:$AH,10,0)</f>
        <v>2.4</v>
      </c>
      <c r="L179" s="8">
        <f>VLOOKUP($B179,'[2]TK KHOILUONG'!$B:$AH,11,0)</f>
        <v>0</v>
      </c>
      <c r="M179" s="8">
        <f>VLOOKUP($B179,'[2]TK KHOILUONG'!$B:$AH,12,0)</f>
        <v>0</v>
      </c>
      <c r="N179" s="36">
        <f>VLOOKUP($B179,'[2]TK KHOILUONG'!$B:$AH,13,0)</f>
        <v>2.4</v>
      </c>
      <c r="O179" s="8">
        <f>VLOOKUP($B179,'[2]TK KHOILUONG'!$B:$AH,14,0)</f>
        <v>199</v>
      </c>
      <c r="P179" s="8">
        <f>VLOOKUP($B179,'[2]TK KHOILUONG'!$B:$AH,15,0)</f>
        <v>384</v>
      </c>
      <c r="Q179" s="8">
        <f>VLOOKUP($B179,'[2]TK KHOILUONG'!$B:$AH,16,0)</f>
        <v>179</v>
      </c>
      <c r="R179" s="36">
        <f>VLOOKUP($B179,'[2]TK KHOILUONG'!$B:$AH,17,0)</f>
        <v>20.2</v>
      </c>
      <c r="S179" s="8">
        <f>VLOOKUP($B179,'[2]TK KHOILUONG'!$B:$AH,18,0)</f>
        <v>0</v>
      </c>
      <c r="T179" s="8">
        <f>VLOOKUP($B179,'[2]TK KHOILUONG'!$B:$AH,19,0)</f>
        <v>0</v>
      </c>
      <c r="U179" s="8">
        <f>VLOOKUP($B179,'[2]TK KHOILUONG'!$B:$AH,20,0)</f>
        <v>0</v>
      </c>
      <c r="V179" s="36">
        <f>VLOOKUP($B179,'[2]TK KHOILUONG'!$B:$AH,21,0)</f>
        <v>0</v>
      </c>
      <c r="W179" s="8">
        <f>VLOOKUP($B179,'[2]TK KHOILUONG'!$B:$AH,22,0)</f>
        <v>0</v>
      </c>
      <c r="X179" s="8">
        <f>VLOOKUP($B179,'[2]TK KHOILUONG'!$B:$AH,23,0)</f>
        <v>0</v>
      </c>
      <c r="Y179" s="36">
        <f>VLOOKUP($B179,'[2]TK KHOILUONG'!$B:$AH,24,0)</f>
        <v>0</v>
      </c>
      <c r="Z179" s="8">
        <f>VLOOKUP($B179,'[2]TK KHOILUONG'!$B:$AH,25,0)</f>
        <v>0</v>
      </c>
      <c r="AA179" s="8">
        <f>VLOOKUP($B179,'[2]TK KHOILUONG'!$B:$AH,26,0)</f>
        <v>0</v>
      </c>
      <c r="AB179" s="36">
        <f>VLOOKUP($B179,'[2]TK KHOILUONG'!$B:$AH,27,0)</f>
        <v>0</v>
      </c>
      <c r="AC179" s="8">
        <f>VLOOKUP($B179,'[2]TK KHOILUONG'!$B:$AH,28,0)</f>
        <v>0</v>
      </c>
      <c r="AD179" s="8">
        <f>VLOOKUP($B179,'[2]TK KHOILUONG'!$B:$AH,29,0)</f>
        <v>0</v>
      </c>
      <c r="AE179" s="36">
        <f>VLOOKUP($B179,'[2]TK KHOILUONG'!$B:$AH,30,0)</f>
        <v>0</v>
      </c>
      <c r="AF179" s="36">
        <f>VLOOKUP($B179,'[2]TK KHOILUONG'!$B:$AH,31,0)</f>
        <v>0</v>
      </c>
      <c r="AG179" s="36">
        <f>VLOOKUP($B179,'[2]TK KHOILUONG'!$B:$AH,32,0)</f>
        <v>0</v>
      </c>
      <c r="AH179" s="64">
        <f t="shared" si="2"/>
        <v>24.6</v>
      </c>
    </row>
    <row r="180" spans="1:34" hidden="1">
      <c r="A180" s="32">
        <f>IF(D180="","",SUBTOTAL(3,$D$4:$D180))</f>
        <v>29</v>
      </c>
      <c r="B180" s="26" t="s">
        <v>425</v>
      </c>
      <c r="C180" s="27" t="s">
        <v>169</v>
      </c>
      <c r="D180" s="19" t="s">
        <v>174</v>
      </c>
      <c r="E180" s="8">
        <f>VLOOKUP($B180,'[2]TK KHOILUONG'!$B:$AH,4,0)</f>
        <v>0</v>
      </c>
      <c r="F180" s="8">
        <f>VLOOKUP($B180,'[2]TK KHOILUONG'!$B:$AH,5,0)</f>
        <v>2</v>
      </c>
      <c r="G180" s="8">
        <f>VLOOKUP($B180,'[2]TK KHOILUONG'!$B:$AH,6,0)</f>
        <v>0</v>
      </c>
      <c r="H180" s="8">
        <f>VLOOKUP($B180,'[2]TK KHOILUONG'!$B:$AH,7,0)</f>
        <v>0</v>
      </c>
      <c r="I180" s="36">
        <f>VLOOKUP($B180,'[2]TK KHOILUONG'!$B:$AH,8,0)</f>
        <v>4</v>
      </c>
      <c r="J180" s="8">
        <f>VLOOKUP($B180,'[2]TK KHOILUONG'!$B:$AH,9,0)</f>
        <v>17.999999999999996</v>
      </c>
      <c r="K180" s="8">
        <f>VLOOKUP($B180,'[2]TK KHOILUONG'!$B:$AH,10,0)</f>
        <v>2.4</v>
      </c>
      <c r="L180" s="8">
        <f>VLOOKUP($B180,'[2]TK KHOILUONG'!$B:$AH,11,0)</f>
        <v>0</v>
      </c>
      <c r="M180" s="8">
        <f>VLOOKUP($B180,'[2]TK KHOILUONG'!$B:$AH,12,0)</f>
        <v>0</v>
      </c>
      <c r="N180" s="36">
        <f>VLOOKUP($B180,'[2]TK KHOILUONG'!$B:$AH,13,0)</f>
        <v>20.399999999999995</v>
      </c>
      <c r="O180" s="8">
        <f>VLOOKUP($B180,'[2]TK KHOILUONG'!$B:$AH,14,0)</f>
        <v>0</v>
      </c>
      <c r="P180" s="8">
        <f>VLOOKUP($B180,'[2]TK KHOILUONG'!$B:$AH,15,0)</f>
        <v>0</v>
      </c>
      <c r="Q180" s="8">
        <f>VLOOKUP($B180,'[2]TK KHOILUONG'!$B:$AH,16,0)</f>
        <v>0</v>
      </c>
      <c r="R180" s="36">
        <f>VLOOKUP($B180,'[2]TK KHOILUONG'!$B:$AH,17,0)</f>
        <v>0</v>
      </c>
      <c r="S180" s="8">
        <f>VLOOKUP($B180,'[2]TK KHOILUONG'!$B:$AH,18,0)</f>
        <v>0</v>
      </c>
      <c r="T180" s="8">
        <f>VLOOKUP($B180,'[2]TK KHOILUONG'!$B:$AH,19,0)</f>
        <v>0</v>
      </c>
      <c r="U180" s="8">
        <f>VLOOKUP($B180,'[2]TK KHOILUONG'!$B:$AH,20,0)</f>
        <v>0</v>
      </c>
      <c r="V180" s="36">
        <f>VLOOKUP($B180,'[2]TK KHOILUONG'!$B:$AH,21,0)</f>
        <v>0</v>
      </c>
      <c r="W180" s="8">
        <f>VLOOKUP($B180,'[2]TK KHOILUONG'!$B:$AH,22,0)</f>
        <v>0</v>
      </c>
      <c r="X180" s="8">
        <f>VLOOKUP($B180,'[2]TK KHOILUONG'!$B:$AH,23,0)</f>
        <v>0</v>
      </c>
      <c r="Y180" s="36">
        <f>VLOOKUP($B180,'[2]TK KHOILUONG'!$B:$AH,24,0)</f>
        <v>0</v>
      </c>
      <c r="Z180" s="8">
        <f>VLOOKUP($B180,'[2]TK KHOILUONG'!$B:$AH,25,0)</f>
        <v>0</v>
      </c>
      <c r="AA180" s="8">
        <f>VLOOKUP($B180,'[2]TK KHOILUONG'!$B:$AH,26,0)</f>
        <v>0</v>
      </c>
      <c r="AB180" s="36">
        <f>VLOOKUP($B180,'[2]TK KHOILUONG'!$B:$AH,27,0)</f>
        <v>0</v>
      </c>
      <c r="AC180" s="8">
        <f>VLOOKUP($B180,'[2]TK KHOILUONG'!$B:$AH,28,0)</f>
        <v>0</v>
      </c>
      <c r="AD180" s="8">
        <f>VLOOKUP($B180,'[2]TK KHOILUONG'!$B:$AH,29,0)</f>
        <v>0</v>
      </c>
      <c r="AE180" s="36">
        <f>VLOOKUP($B180,'[2]TK KHOILUONG'!$B:$AH,30,0)</f>
        <v>0</v>
      </c>
      <c r="AF180" s="36">
        <f>VLOOKUP($B180,'[2]TK KHOILUONG'!$B:$AH,31,0)</f>
        <v>2.4</v>
      </c>
      <c r="AG180" s="36">
        <f>VLOOKUP($B180,'[2]TK KHOILUONG'!$B:$AH,32,0)</f>
        <v>0</v>
      </c>
      <c r="AH180" s="64">
        <f t="shared" si="2"/>
        <v>26.8</v>
      </c>
    </row>
    <row r="181" spans="1:34" hidden="1">
      <c r="A181" s="32">
        <f>IF(D181="","",SUBTOTAL(3,$D$4:$D181))</f>
        <v>29</v>
      </c>
      <c r="B181" s="26" t="s">
        <v>481</v>
      </c>
      <c r="C181" s="27" t="s">
        <v>169</v>
      </c>
      <c r="D181" s="19" t="s">
        <v>214</v>
      </c>
      <c r="E181" s="8">
        <f>VLOOKUP($B181,'[2]TK KHOILUONG'!$B:$AH,4,0)</f>
        <v>0</v>
      </c>
      <c r="F181" s="8">
        <f>VLOOKUP($B181,'[2]TK KHOILUONG'!$B:$AH,5,0)</f>
        <v>0</v>
      </c>
      <c r="G181" s="8">
        <f>VLOOKUP($B181,'[2]TK KHOILUONG'!$B:$AH,6,0)</f>
        <v>0</v>
      </c>
      <c r="H181" s="8">
        <f>VLOOKUP($B181,'[2]TK KHOILUONG'!$B:$AH,7,0)</f>
        <v>0</v>
      </c>
      <c r="I181" s="36">
        <f>VLOOKUP($B181,'[2]TK KHOILUONG'!$B:$AH,8,0)</f>
        <v>0</v>
      </c>
      <c r="J181" s="8">
        <f>VLOOKUP($B181,'[2]TK KHOILUONG'!$B:$AH,9,0)</f>
        <v>0</v>
      </c>
      <c r="K181" s="8">
        <f>VLOOKUP($B181,'[2]TK KHOILUONG'!$B:$AH,10,0)</f>
        <v>0</v>
      </c>
      <c r="L181" s="8">
        <f>VLOOKUP($B181,'[2]TK KHOILUONG'!$B:$AH,11,0)</f>
        <v>0</v>
      </c>
      <c r="M181" s="8">
        <f>VLOOKUP($B181,'[2]TK KHOILUONG'!$B:$AH,12,0)</f>
        <v>0</v>
      </c>
      <c r="N181" s="36">
        <f>VLOOKUP($B181,'[2]TK KHOILUONG'!$B:$AH,13,0)</f>
        <v>0</v>
      </c>
      <c r="O181" s="8">
        <f>VLOOKUP($B181,'[2]TK KHOILUONG'!$B:$AH,14,0)</f>
        <v>0</v>
      </c>
      <c r="P181" s="8">
        <f>VLOOKUP($B181,'[2]TK KHOILUONG'!$B:$AH,15,0)</f>
        <v>0</v>
      </c>
      <c r="Q181" s="8">
        <f>VLOOKUP($B181,'[2]TK KHOILUONG'!$B:$AH,16,0)</f>
        <v>0</v>
      </c>
      <c r="R181" s="36">
        <f>VLOOKUP($B181,'[2]TK KHOILUONG'!$B:$AH,17,0)</f>
        <v>0</v>
      </c>
      <c r="S181" s="8">
        <f>VLOOKUP($B181,'[2]TK KHOILUONG'!$B:$AH,18,0)</f>
        <v>0</v>
      </c>
      <c r="T181" s="8">
        <f>VLOOKUP($B181,'[2]TK KHOILUONG'!$B:$AH,19,0)</f>
        <v>0</v>
      </c>
      <c r="U181" s="8">
        <f>VLOOKUP($B181,'[2]TK KHOILUONG'!$B:$AH,20,0)</f>
        <v>0</v>
      </c>
      <c r="V181" s="36">
        <f>VLOOKUP($B181,'[2]TK KHOILUONG'!$B:$AH,21,0)</f>
        <v>0</v>
      </c>
      <c r="W181" s="8">
        <f>VLOOKUP($B181,'[2]TK KHOILUONG'!$B:$AH,22,0)</f>
        <v>0</v>
      </c>
      <c r="X181" s="8">
        <f>VLOOKUP($B181,'[2]TK KHOILUONG'!$B:$AH,23,0)</f>
        <v>0</v>
      </c>
      <c r="Y181" s="36">
        <f>VLOOKUP($B181,'[2]TK KHOILUONG'!$B:$AH,24,0)</f>
        <v>0</v>
      </c>
      <c r="Z181" s="8">
        <f>VLOOKUP($B181,'[2]TK KHOILUONG'!$B:$AH,25,0)</f>
        <v>0</v>
      </c>
      <c r="AA181" s="8">
        <f>VLOOKUP($B181,'[2]TK KHOILUONG'!$B:$AH,26,0)</f>
        <v>0</v>
      </c>
      <c r="AB181" s="36">
        <f>VLOOKUP($B181,'[2]TK KHOILUONG'!$B:$AH,27,0)</f>
        <v>0</v>
      </c>
      <c r="AC181" s="8">
        <f>VLOOKUP($B181,'[2]TK KHOILUONG'!$B:$AH,28,0)</f>
        <v>0</v>
      </c>
      <c r="AD181" s="8">
        <f>VLOOKUP($B181,'[2]TK KHOILUONG'!$B:$AH,29,0)</f>
        <v>0</v>
      </c>
      <c r="AE181" s="36">
        <f>VLOOKUP($B181,'[2]TK KHOILUONG'!$B:$AH,30,0)</f>
        <v>0</v>
      </c>
      <c r="AF181" s="36">
        <f>VLOOKUP($B181,'[2]TK KHOILUONG'!$B:$AH,31,0)</f>
        <v>0</v>
      </c>
      <c r="AG181" s="36">
        <f>VLOOKUP($B181,'[2]TK KHOILUONG'!$B:$AH,32,0)</f>
        <v>0</v>
      </c>
      <c r="AH181" s="64">
        <f t="shared" si="2"/>
        <v>0</v>
      </c>
    </row>
    <row r="182" spans="1:34" hidden="1">
      <c r="A182" s="32">
        <f>IF(D182="","",SUBTOTAL(3,$D$4:$D182))</f>
        <v>29</v>
      </c>
      <c r="B182" s="26" t="s">
        <v>426</v>
      </c>
      <c r="C182" s="27" t="s">
        <v>169</v>
      </c>
      <c r="D182" s="19" t="s">
        <v>551</v>
      </c>
      <c r="E182" s="8">
        <f>VLOOKUP($B182,'[2]TK KHOILUONG'!$B:$AH,4,0)</f>
        <v>0</v>
      </c>
      <c r="F182" s="8">
        <f>VLOOKUP($B182,'[2]TK KHOILUONG'!$B:$AH,5,0)</f>
        <v>0</v>
      </c>
      <c r="G182" s="8">
        <f>VLOOKUP($B182,'[2]TK KHOILUONG'!$B:$AH,6,0)</f>
        <v>0</v>
      </c>
      <c r="H182" s="8">
        <f>VLOOKUP($B182,'[2]TK KHOILUONG'!$B:$AH,7,0)</f>
        <v>0</v>
      </c>
      <c r="I182" s="36">
        <f>VLOOKUP($B182,'[2]TK KHOILUONG'!$B:$AH,8,0)</f>
        <v>0</v>
      </c>
      <c r="J182" s="8">
        <f>VLOOKUP($B182,'[2]TK KHOILUONG'!$B:$AH,9,0)</f>
        <v>0</v>
      </c>
      <c r="K182" s="8">
        <f>VLOOKUP($B182,'[2]TK KHOILUONG'!$B:$AH,10,0)</f>
        <v>8.4</v>
      </c>
      <c r="L182" s="8">
        <f>VLOOKUP($B182,'[2]TK KHOILUONG'!$B:$AH,11,0)</f>
        <v>0</v>
      </c>
      <c r="M182" s="8">
        <f>VLOOKUP($B182,'[2]TK KHOILUONG'!$B:$AH,12,0)</f>
        <v>0</v>
      </c>
      <c r="N182" s="36">
        <f>VLOOKUP($B182,'[2]TK KHOILUONG'!$B:$AH,13,0)</f>
        <v>8.4</v>
      </c>
      <c r="O182" s="8">
        <f>VLOOKUP($B182,'[2]TK KHOILUONG'!$B:$AH,14,0)</f>
        <v>0</v>
      </c>
      <c r="P182" s="8">
        <f>VLOOKUP($B182,'[2]TK KHOILUONG'!$B:$AH,15,0)</f>
        <v>0</v>
      </c>
      <c r="Q182" s="8">
        <f>VLOOKUP($B182,'[2]TK KHOILUONG'!$B:$AH,16,0)</f>
        <v>0</v>
      </c>
      <c r="R182" s="36">
        <f>VLOOKUP($B182,'[2]TK KHOILUONG'!$B:$AH,17,0)</f>
        <v>0</v>
      </c>
      <c r="S182" s="8">
        <f>VLOOKUP($B182,'[2]TK KHOILUONG'!$B:$AH,18,0)</f>
        <v>0</v>
      </c>
      <c r="T182" s="8">
        <f>VLOOKUP($B182,'[2]TK KHOILUONG'!$B:$AH,19,0)</f>
        <v>0</v>
      </c>
      <c r="U182" s="8">
        <f>VLOOKUP($B182,'[2]TK KHOILUONG'!$B:$AH,20,0)</f>
        <v>0</v>
      </c>
      <c r="V182" s="36">
        <f>VLOOKUP($B182,'[2]TK KHOILUONG'!$B:$AH,21,0)</f>
        <v>0</v>
      </c>
      <c r="W182" s="8">
        <f>VLOOKUP($B182,'[2]TK KHOILUONG'!$B:$AH,22,0)</f>
        <v>0</v>
      </c>
      <c r="X182" s="8">
        <f>VLOOKUP($B182,'[2]TK KHOILUONG'!$B:$AH,23,0)</f>
        <v>0</v>
      </c>
      <c r="Y182" s="36">
        <f>VLOOKUP($B182,'[2]TK KHOILUONG'!$B:$AH,24,0)</f>
        <v>0</v>
      </c>
      <c r="Z182" s="8">
        <f>VLOOKUP($B182,'[2]TK KHOILUONG'!$B:$AH,25,0)</f>
        <v>0</v>
      </c>
      <c r="AA182" s="8">
        <f>VLOOKUP($B182,'[2]TK KHOILUONG'!$B:$AH,26,0)</f>
        <v>0</v>
      </c>
      <c r="AB182" s="36">
        <f>VLOOKUP($B182,'[2]TK KHOILUONG'!$B:$AH,27,0)</f>
        <v>0</v>
      </c>
      <c r="AC182" s="8">
        <f>VLOOKUP($B182,'[2]TK KHOILUONG'!$B:$AH,28,0)</f>
        <v>0</v>
      </c>
      <c r="AD182" s="8">
        <f>VLOOKUP($B182,'[2]TK KHOILUONG'!$B:$AH,29,0)</f>
        <v>0</v>
      </c>
      <c r="AE182" s="36">
        <f>VLOOKUP($B182,'[2]TK KHOILUONG'!$B:$AH,30,0)</f>
        <v>0</v>
      </c>
      <c r="AF182" s="36">
        <f>VLOOKUP($B182,'[2]TK KHOILUONG'!$B:$AH,31,0)</f>
        <v>1.2</v>
      </c>
      <c r="AG182" s="36">
        <f>VLOOKUP($B182,'[2]TK KHOILUONG'!$B:$AH,32,0)</f>
        <v>0</v>
      </c>
      <c r="AH182" s="64">
        <f t="shared" si="2"/>
        <v>9.6</v>
      </c>
    </row>
    <row r="183" spans="1:34" hidden="1">
      <c r="A183" s="32">
        <f>IF(D183="","",SUBTOTAL(3,$D$4:$D183))</f>
        <v>29</v>
      </c>
      <c r="B183" s="26" t="s">
        <v>427</v>
      </c>
      <c r="C183" s="27" t="s">
        <v>169</v>
      </c>
      <c r="D183" s="19" t="s">
        <v>175</v>
      </c>
      <c r="E183" s="8">
        <f>VLOOKUP($B183,'[2]TK KHOILUONG'!$B:$AH,4,0)</f>
        <v>0</v>
      </c>
      <c r="F183" s="8">
        <f>VLOOKUP($B183,'[2]TK KHOILUONG'!$B:$AH,5,0)</f>
        <v>0</v>
      </c>
      <c r="G183" s="8">
        <f>VLOOKUP($B183,'[2]TK KHOILUONG'!$B:$AH,6,0)</f>
        <v>0</v>
      </c>
      <c r="H183" s="8">
        <f>VLOOKUP($B183,'[2]TK KHOILUONG'!$B:$AH,7,0)</f>
        <v>0</v>
      </c>
      <c r="I183" s="36">
        <f>VLOOKUP($B183,'[2]TK KHOILUONG'!$B:$AH,8,0)</f>
        <v>0</v>
      </c>
      <c r="J183" s="8">
        <f>VLOOKUP($B183,'[2]TK KHOILUONG'!$B:$AH,9,0)</f>
        <v>14.399999999999997</v>
      </c>
      <c r="K183" s="8">
        <f>VLOOKUP($B183,'[2]TK KHOILUONG'!$B:$AH,10,0)</f>
        <v>3.5999999999999996</v>
      </c>
      <c r="L183" s="8">
        <f>VLOOKUP($B183,'[2]TK KHOILUONG'!$B:$AH,11,0)</f>
        <v>0</v>
      </c>
      <c r="M183" s="8">
        <f>VLOOKUP($B183,'[2]TK KHOILUONG'!$B:$AH,12,0)</f>
        <v>0</v>
      </c>
      <c r="N183" s="36">
        <f>VLOOKUP($B183,'[2]TK KHOILUONG'!$B:$AH,13,0)</f>
        <v>17.999999999999996</v>
      </c>
      <c r="O183" s="8">
        <f>VLOOKUP($B183,'[2]TK KHOILUONG'!$B:$AH,14,0)</f>
        <v>0</v>
      </c>
      <c r="P183" s="8">
        <f>VLOOKUP($B183,'[2]TK KHOILUONG'!$B:$AH,15,0)</f>
        <v>0</v>
      </c>
      <c r="Q183" s="8">
        <f>VLOOKUP($B183,'[2]TK KHOILUONG'!$B:$AH,16,0)</f>
        <v>0</v>
      </c>
      <c r="R183" s="36">
        <f>VLOOKUP($B183,'[2]TK KHOILUONG'!$B:$AH,17,0)</f>
        <v>0</v>
      </c>
      <c r="S183" s="8">
        <f>VLOOKUP($B183,'[2]TK KHOILUONG'!$B:$AH,18,0)</f>
        <v>0</v>
      </c>
      <c r="T183" s="8">
        <f>VLOOKUP($B183,'[2]TK KHOILUONG'!$B:$AH,19,0)</f>
        <v>0</v>
      </c>
      <c r="U183" s="8">
        <f>VLOOKUP($B183,'[2]TK KHOILUONG'!$B:$AH,20,0)</f>
        <v>0</v>
      </c>
      <c r="V183" s="36">
        <f>VLOOKUP($B183,'[2]TK KHOILUONG'!$B:$AH,21,0)</f>
        <v>0</v>
      </c>
      <c r="W183" s="8">
        <f>VLOOKUP($B183,'[2]TK KHOILUONG'!$B:$AH,22,0)</f>
        <v>0</v>
      </c>
      <c r="X183" s="8">
        <f>VLOOKUP($B183,'[2]TK KHOILUONG'!$B:$AH,23,0)</f>
        <v>0</v>
      </c>
      <c r="Y183" s="36">
        <f>VLOOKUP($B183,'[2]TK KHOILUONG'!$B:$AH,24,0)</f>
        <v>0</v>
      </c>
      <c r="Z183" s="8">
        <f>VLOOKUP($B183,'[2]TK KHOILUONG'!$B:$AH,25,0)</f>
        <v>0</v>
      </c>
      <c r="AA183" s="8">
        <f>VLOOKUP($B183,'[2]TK KHOILUONG'!$B:$AH,26,0)</f>
        <v>0</v>
      </c>
      <c r="AB183" s="36">
        <f>VLOOKUP($B183,'[2]TK KHOILUONG'!$B:$AH,27,0)</f>
        <v>0</v>
      </c>
      <c r="AC183" s="8">
        <f>VLOOKUP($B183,'[2]TK KHOILUONG'!$B:$AH,28,0)</f>
        <v>0</v>
      </c>
      <c r="AD183" s="8">
        <f>VLOOKUP($B183,'[2]TK KHOILUONG'!$B:$AH,29,0)</f>
        <v>0</v>
      </c>
      <c r="AE183" s="36">
        <f>VLOOKUP($B183,'[2]TK KHOILUONG'!$B:$AH,30,0)</f>
        <v>0</v>
      </c>
      <c r="AF183" s="36">
        <f>VLOOKUP($B183,'[2]TK KHOILUONG'!$B:$AH,31,0)</f>
        <v>1.2</v>
      </c>
      <c r="AG183" s="36">
        <f>VLOOKUP($B183,'[2]TK KHOILUONG'!$B:$AH,32,0)</f>
        <v>0</v>
      </c>
      <c r="AH183" s="64">
        <f t="shared" si="2"/>
        <v>19.2</v>
      </c>
    </row>
    <row r="184" spans="1:34" hidden="1">
      <c r="A184" s="32">
        <f>IF(D184="","",SUBTOTAL(3,$D$4:$D184))</f>
        <v>29</v>
      </c>
      <c r="B184" s="26" t="s">
        <v>474</v>
      </c>
      <c r="C184" s="27" t="s">
        <v>169</v>
      </c>
      <c r="D184" s="19" t="s">
        <v>205</v>
      </c>
      <c r="E184" s="8">
        <f>VLOOKUP($B184,'[2]TK KHOILUONG'!$B:$AH,4,0)</f>
        <v>0</v>
      </c>
      <c r="F184" s="8">
        <f>VLOOKUP($B184,'[2]TK KHOILUONG'!$B:$AH,5,0)</f>
        <v>0</v>
      </c>
      <c r="G184" s="8">
        <f>VLOOKUP($B184,'[2]TK KHOILUONG'!$B:$AH,6,0)</f>
        <v>0</v>
      </c>
      <c r="H184" s="8">
        <f>VLOOKUP($B184,'[2]TK KHOILUONG'!$B:$AH,7,0)</f>
        <v>0</v>
      </c>
      <c r="I184" s="36">
        <f>VLOOKUP($B184,'[2]TK KHOILUONG'!$B:$AH,8,0)</f>
        <v>0</v>
      </c>
      <c r="J184" s="8">
        <f>VLOOKUP($B184,'[2]TK KHOILUONG'!$B:$AH,9,0)</f>
        <v>6</v>
      </c>
      <c r="K184" s="8">
        <f>VLOOKUP($B184,'[2]TK KHOILUONG'!$B:$AH,10,0)</f>
        <v>9.6</v>
      </c>
      <c r="L184" s="8">
        <f>VLOOKUP($B184,'[2]TK KHOILUONG'!$B:$AH,11,0)</f>
        <v>0</v>
      </c>
      <c r="M184" s="8">
        <f>VLOOKUP($B184,'[2]TK KHOILUONG'!$B:$AH,12,0)</f>
        <v>0</v>
      </c>
      <c r="N184" s="36">
        <f>VLOOKUP($B184,'[2]TK KHOILUONG'!$B:$AH,13,0)</f>
        <v>15.6</v>
      </c>
      <c r="O184" s="8">
        <f>VLOOKUP($B184,'[2]TK KHOILUONG'!$B:$AH,14,0)</f>
        <v>320</v>
      </c>
      <c r="P184" s="8">
        <f>VLOOKUP($B184,'[2]TK KHOILUONG'!$B:$AH,15,0)</f>
        <v>310</v>
      </c>
      <c r="Q184" s="8">
        <f>VLOOKUP($B184,'[2]TK KHOILUONG'!$B:$AH,16,0)</f>
        <v>364</v>
      </c>
      <c r="R184" s="36">
        <f>VLOOKUP($B184,'[2]TK KHOILUONG'!$B:$AH,17,0)</f>
        <v>13.3</v>
      </c>
      <c r="S184" s="8">
        <f>VLOOKUP($B184,'[2]TK KHOILUONG'!$B:$AH,18,0)</f>
        <v>0</v>
      </c>
      <c r="T184" s="8">
        <f>VLOOKUP($B184,'[2]TK KHOILUONG'!$B:$AH,19,0)</f>
        <v>0</v>
      </c>
      <c r="U184" s="8">
        <f>VLOOKUP($B184,'[2]TK KHOILUONG'!$B:$AH,20,0)</f>
        <v>0</v>
      </c>
      <c r="V184" s="36">
        <f>VLOOKUP($B184,'[2]TK KHOILUONG'!$B:$AH,21,0)</f>
        <v>0</v>
      </c>
      <c r="W184" s="8">
        <f>VLOOKUP($B184,'[2]TK KHOILUONG'!$B:$AH,22,0)</f>
        <v>0</v>
      </c>
      <c r="X184" s="8">
        <f>VLOOKUP($B184,'[2]TK KHOILUONG'!$B:$AH,23,0)</f>
        <v>0</v>
      </c>
      <c r="Y184" s="36">
        <f>VLOOKUP($B184,'[2]TK KHOILUONG'!$B:$AH,24,0)</f>
        <v>0</v>
      </c>
      <c r="Z184" s="8">
        <f>VLOOKUP($B184,'[2]TK KHOILUONG'!$B:$AH,25,0)</f>
        <v>0</v>
      </c>
      <c r="AA184" s="8">
        <f>VLOOKUP($B184,'[2]TK KHOILUONG'!$B:$AH,26,0)</f>
        <v>0</v>
      </c>
      <c r="AB184" s="36">
        <f>VLOOKUP($B184,'[2]TK KHOILUONG'!$B:$AH,27,0)</f>
        <v>0</v>
      </c>
      <c r="AC184" s="8">
        <f>VLOOKUP($B184,'[2]TK KHOILUONG'!$B:$AH,28,0)</f>
        <v>0</v>
      </c>
      <c r="AD184" s="8">
        <f>VLOOKUP($B184,'[2]TK KHOILUONG'!$B:$AH,29,0)</f>
        <v>0</v>
      </c>
      <c r="AE184" s="36">
        <f>VLOOKUP($B184,'[2]TK KHOILUONG'!$B:$AH,30,0)</f>
        <v>0</v>
      </c>
      <c r="AF184" s="36">
        <f>VLOOKUP($B184,'[2]TK KHOILUONG'!$B:$AH,31,0)</f>
        <v>1.2</v>
      </c>
      <c r="AG184" s="36">
        <f>VLOOKUP($B184,'[2]TK KHOILUONG'!$B:$AH,32,0)</f>
        <v>0</v>
      </c>
      <c r="AH184" s="64">
        <f t="shared" si="2"/>
        <v>30.1</v>
      </c>
    </row>
    <row r="185" spans="1:34" hidden="1">
      <c r="A185" s="32">
        <f>IF(D185="","",SUBTOTAL(3,$D$4:$D185))</f>
        <v>29</v>
      </c>
      <c r="B185" s="26" t="s">
        <v>457</v>
      </c>
      <c r="C185" s="27" t="s">
        <v>169</v>
      </c>
      <c r="D185" s="19" t="s">
        <v>195</v>
      </c>
      <c r="E185" s="8">
        <f>VLOOKUP($B185,'[2]TK KHOILUONG'!$B:$AH,4,0)</f>
        <v>4</v>
      </c>
      <c r="F185" s="8">
        <f>VLOOKUP($B185,'[2]TK KHOILUONG'!$B:$AH,5,0)</f>
        <v>0</v>
      </c>
      <c r="G185" s="8">
        <f>VLOOKUP($B185,'[2]TK KHOILUONG'!$B:$AH,6,0)</f>
        <v>0</v>
      </c>
      <c r="H185" s="8">
        <f>VLOOKUP($B185,'[2]TK KHOILUONG'!$B:$AH,7,0)</f>
        <v>0</v>
      </c>
      <c r="I185" s="36">
        <f>VLOOKUP($B185,'[2]TK KHOILUONG'!$B:$AH,8,0)</f>
        <v>4</v>
      </c>
      <c r="J185" s="8">
        <f>VLOOKUP($B185,'[2]TK KHOILUONG'!$B:$AH,9,0)</f>
        <v>7.2</v>
      </c>
      <c r="K185" s="8">
        <f>VLOOKUP($B185,'[2]TK KHOILUONG'!$B:$AH,10,0)</f>
        <v>2.4</v>
      </c>
      <c r="L185" s="8">
        <f>VLOOKUP($B185,'[2]TK KHOILUONG'!$B:$AH,11,0)</f>
        <v>0</v>
      </c>
      <c r="M185" s="8">
        <f>VLOOKUP($B185,'[2]TK KHOILUONG'!$B:$AH,12,0)</f>
        <v>0</v>
      </c>
      <c r="N185" s="36">
        <f>VLOOKUP($B185,'[2]TK KHOILUONG'!$B:$AH,13,0)</f>
        <v>9.6</v>
      </c>
      <c r="O185" s="8">
        <f>VLOOKUP($B185,'[2]TK KHOILUONG'!$B:$AH,14,0)</f>
        <v>253</v>
      </c>
      <c r="P185" s="8">
        <f>VLOOKUP($B185,'[2]TK KHOILUONG'!$B:$AH,15,0)</f>
        <v>412</v>
      </c>
      <c r="Q185" s="8">
        <f>VLOOKUP($B185,'[2]TK KHOILUONG'!$B:$AH,16,0)</f>
        <v>406</v>
      </c>
      <c r="R185" s="36">
        <f>VLOOKUP($B185,'[2]TK KHOILUONG'!$B:$AH,17,0)</f>
        <v>12.95</v>
      </c>
      <c r="S185" s="8">
        <f>VLOOKUP($B185,'[2]TK KHOILUONG'!$B:$AH,18,0)</f>
        <v>0</v>
      </c>
      <c r="T185" s="8">
        <f>VLOOKUP($B185,'[2]TK KHOILUONG'!$B:$AH,19,0)</f>
        <v>0</v>
      </c>
      <c r="U185" s="8">
        <f>VLOOKUP($B185,'[2]TK KHOILUONG'!$B:$AH,20,0)</f>
        <v>0</v>
      </c>
      <c r="V185" s="36">
        <f>VLOOKUP($B185,'[2]TK KHOILUONG'!$B:$AH,21,0)</f>
        <v>0</v>
      </c>
      <c r="W185" s="8">
        <f>VLOOKUP($B185,'[2]TK KHOILUONG'!$B:$AH,22,0)</f>
        <v>0</v>
      </c>
      <c r="X185" s="8">
        <f>VLOOKUP($B185,'[2]TK KHOILUONG'!$B:$AH,23,0)</f>
        <v>0</v>
      </c>
      <c r="Y185" s="36">
        <f>VLOOKUP($B185,'[2]TK KHOILUONG'!$B:$AH,24,0)</f>
        <v>0</v>
      </c>
      <c r="Z185" s="8">
        <f>VLOOKUP($B185,'[2]TK KHOILUONG'!$B:$AH,25,0)</f>
        <v>0</v>
      </c>
      <c r="AA185" s="8">
        <f>VLOOKUP($B185,'[2]TK KHOILUONG'!$B:$AH,26,0)</f>
        <v>0</v>
      </c>
      <c r="AB185" s="36">
        <f>VLOOKUP($B185,'[2]TK KHOILUONG'!$B:$AH,27,0)</f>
        <v>0</v>
      </c>
      <c r="AC185" s="8">
        <f>VLOOKUP($B185,'[2]TK KHOILUONG'!$B:$AH,28,0)</f>
        <v>0</v>
      </c>
      <c r="AD185" s="8">
        <f>VLOOKUP($B185,'[2]TK KHOILUONG'!$B:$AH,29,0)</f>
        <v>0</v>
      </c>
      <c r="AE185" s="36">
        <f>VLOOKUP($B185,'[2]TK KHOILUONG'!$B:$AH,30,0)</f>
        <v>0</v>
      </c>
      <c r="AF185" s="36">
        <f>VLOOKUP($B185,'[2]TK KHOILUONG'!$B:$AH,31,0)</f>
        <v>0</v>
      </c>
      <c r="AG185" s="36">
        <f>VLOOKUP($B185,'[2]TK KHOILUONG'!$B:$AH,32,0)</f>
        <v>0</v>
      </c>
      <c r="AH185" s="64">
        <f t="shared" si="2"/>
        <v>26.55</v>
      </c>
    </row>
    <row r="186" spans="1:34" hidden="1">
      <c r="A186" s="32">
        <f>IF(D186="","",SUBTOTAL(3,$D$4:$D186))</f>
        <v>29</v>
      </c>
      <c r="B186" s="26" t="s">
        <v>475</v>
      </c>
      <c r="C186" s="27" t="s">
        <v>169</v>
      </c>
      <c r="D186" s="19" t="s">
        <v>206</v>
      </c>
      <c r="E186" s="8">
        <f>VLOOKUP($B186,'[2]TK KHOILUONG'!$B:$AH,4,0)</f>
        <v>4</v>
      </c>
      <c r="F186" s="8">
        <f>VLOOKUP($B186,'[2]TK KHOILUONG'!$B:$AH,5,0)</f>
        <v>0</v>
      </c>
      <c r="G186" s="8">
        <f>VLOOKUP($B186,'[2]TK KHOILUONG'!$B:$AH,6,0)</f>
        <v>0</v>
      </c>
      <c r="H186" s="8">
        <f>VLOOKUP($B186,'[2]TK KHOILUONG'!$B:$AH,7,0)</f>
        <v>0</v>
      </c>
      <c r="I186" s="36">
        <f>VLOOKUP($B186,'[2]TK KHOILUONG'!$B:$AH,8,0)</f>
        <v>4</v>
      </c>
      <c r="J186" s="8">
        <f>VLOOKUP($B186,'[2]TK KHOILUONG'!$B:$AH,9,0)</f>
        <v>5.1999999999999993</v>
      </c>
      <c r="K186" s="8">
        <f>VLOOKUP($B186,'[2]TK KHOILUONG'!$B:$AH,10,0)</f>
        <v>9.6</v>
      </c>
      <c r="L186" s="8">
        <f>VLOOKUP($B186,'[2]TK KHOILUONG'!$B:$AH,11,0)</f>
        <v>0</v>
      </c>
      <c r="M186" s="8">
        <f>VLOOKUP($B186,'[2]TK KHOILUONG'!$B:$AH,12,0)</f>
        <v>0</v>
      </c>
      <c r="N186" s="36">
        <f>VLOOKUP($B186,'[2]TK KHOILUONG'!$B:$AH,13,0)</f>
        <v>14.799999999999999</v>
      </c>
      <c r="O186" s="8">
        <f>VLOOKUP($B186,'[2]TK KHOILUONG'!$B:$AH,14,0)</f>
        <v>187</v>
      </c>
      <c r="P186" s="8">
        <f>VLOOKUP($B186,'[2]TK KHOILUONG'!$B:$AH,15,0)</f>
        <v>186</v>
      </c>
      <c r="Q186" s="8">
        <f>VLOOKUP($B186,'[2]TK KHOILUONG'!$B:$AH,16,0)</f>
        <v>325</v>
      </c>
      <c r="R186" s="36">
        <f>VLOOKUP($B186,'[2]TK KHOILUONG'!$B:$AH,17,0)</f>
        <v>2.4</v>
      </c>
      <c r="S186" s="8">
        <f>VLOOKUP($B186,'[2]TK KHOILUONG'!$B:$AH,18,0)</f>
        <v>0</v>
      </c>
      <c r="T186" s="8">
        <f>VLOOKUP($B186,'[2]TK KHOILUONG'!$B:$AH,19,0)</f>
        <v>0</v>
      </c>
      <c r="U186" s="8">
        <f>VLOOKUP($B186,'[2]TK KHOILUONG'!$B:$AH,20,0)</f>
        <v>0</v>
      </c>
      <c r="V186" s="36">
        <f>VLOOKUP($B186,'[2]TK KHOILUONG'!$B:$AH,21,0)</f>
        <v>0</v>
      </c>
      <c r="W186" s="8">
        <f>VLOOKUP($B186,'[2]TK KHOILUONG'!$B:$AH,22,0)</f>
        <v>0</v>
      </c>
      <c r="X186" s="8">
        <f>VLOOKUP($B186,'[2]TK KHOILUONG'!$B:$AH,23,0)</f>
        <v>0</v>
      </c>
      <c r="Y186" s="36">
        <f>VLOOKUP($B186,'[2]TK KHOILUONG'!$B:$AH,24,0)</f>
        <v>0</v>
      </c>
      <c r="Z186" s="8">
        <f>VLOOKUP($B186,'[2]TK KHOILUONG'!$B:$AH,25,0)</f>
        <v>0</v>
      </c>
      <c r="AA186" s="8">
        <f>VLOOKUP($B186,'[2]TK KHOILUONG'!$B:$AH,26,0)</f>
        <v>0</v>
      </c>
      <c r="AB186" s="36">
        <f>VLOOKUP($B186,'[2]TK KHOILUONG'!$B:$AH,27,0)</f>
        <v>0</v>
      </c>
      <c r="AC186" s="8">
        <f>VLOOKUP($B186,'[2]TK KHOILUONG'!$B:$AH,28,0)</f>
        <v>0</v>
      </c>
      <c r="AD186" s="8">
        <f>VLOOKUP($B186,'[2]TK KHOILUONG'!$B:$AH,29,0)</f>
        <v>0</v>
      </c>
      <c r="AE186" s="36">
        <f>VLOOKUP($B186,'[2]TK KHOILUONG'!$B:$AH,30,0)</f>
        <v>0</v>
      </c>
      <c r="AF186" s="36">
        <f>VLOOKUP($B186,'[2]TK KHOILUONG'!$B:$AH,31,0)</f>
        <v>1.2</v>
      </c>
      <c r="AG186" s="36">
        <f>VLOOKUP($B186,'[2]TK KHOILUONG'!$B:$AH,32,0)</f>
        <v>0</v>
      </c>
      <c r="AH186" s="64">
        <f t="shared" si="2"/>
        <v>22.4</v>
      </c>
    </row>
    <row r="187" spans="1:34" hidden="1">
      <c r="A187" s="32">
        <f>IF(D187="","",SUBTOTAL(3,$D$4:$D187))</f>
        <v>29</v>
      </c>
      <c r="B187" s="26" t="s">
        <v>476</v>
      </c>
      <c r="C187" s="27" t="s">
        <v>169</v>
      </c>
      <c r="D187" s="19" t="s">
        <v>210</v>
      </c>
      <c r="E187" s="8">
        <f>VLOOKUP($B187,'[2]TK KHOILUONG'!$B:$AH,4,0)</f>
        <v>0</v>
      </c>
      <c r="F187" s="8">
        <f>VLOOKUP($B187,'[2]TK KHOILUONG'!$B:$AH,5,0)</f>
        <v>0</v>
      </c>
      <c r="G187" s="8">
        <f>VLOOKUP($B187,'[2]TK KHOILUONG'!$B:$AH,6,0)</f>
        <v>0</v>
      </c>
      <c r="H187" s="8">
        <f>VLOOKUP($B187,'[2]TK KHOILUONG'!$B:$AH,7,0)</f>
        <v>0</v>
      </c>
      <c r="I187" s="36">
        <f>VLOOKUP($B187,'[2]TK KHOILUONG'!$B:$AH,8,0)</f>
        <v>0</v>
      </c>
      <c r="J187" s="8">
        <f>VLOOKUP($B187,'[2]TK KHOILUONG'!$B:$AH,9,0)</f>
        <v>0</v>
      </c>
      <c r="K187" s="8">
        <f>VLOOKUP($B187,'[2]TK KHOILUONG'!$B:$AH,10,0)</f>
        <v>0</v>
      </c>
      <c r="L187" s="8">
        <f>VLOOKUP($B187,'[2]TK KHOILUONG'!$B:$AH,11,0)</f>
        <v>0</v>
      </c>
      <c r="M187" s="8">
        <f>VLOOKUP($B187,'[2]TK KHOILUONG'!$B:$AH,12,0)</f>
        <v>0</v>
      </c>
      <c r="N187" s="36">
        <f>VLOOKUP($B187,'[2]TK KHOILUONG'!$B:$AH,13,0)</f>
        <v>0</v>
      </c>
      <c r="O187" s="8">
        <f>VLOOKUP($B187,'[2]TK KHOILUONG'!$B:$AH,14,0)</f>
        <v>0</v>
      </c>
      <c r="P187" s="8">
        <f>VLOOKUP($B187,'[2]TK KHOILUONG'!$B:$AH,15,0)</f>
        <v>0</v>
      </c>
      <c r="Q187" s="8">
        <f>VLOOKUP($B187,'[2]TK KHOILUONG'!$B:$AH,16,0)</f>
        <v>0</v>
      </c>
      <c r="R187" s="36">
        <f>VLOOKUP($B187,'[2]TK KHOILUONG'!$B:$AH,17,0)</f>
        <v>0</v>
      </c>
      <c r="S187" s="8">
        <f>VLOOKUP($B187,'[2]TK KHOILUONG'!$B:$AH,18,0)</f>
        <v>0</v>
      </c>
      <c r="T187" s="8">
        <f>VLOOKUP($B187,'[2]TK KHOILUONG'!$B:$AH,19,0)</f>
        <v>0</v>
      </c>
      <c r="U187" s="8">
        <f>VLOOKUP($B187,'[2]TK KHOILUONG'!$B:$AH,20,0)</f>
        <v>0</v>
      </c>
      <c r="V187" s="36">
        <f>VLOOKUP($B187,'[2]TK KHOILUONG'!$B:$AH,21,0)</f>
        <v>0</v>
      </c>
      <c r="W187" s="8">
        <f>VLOOKUP($B187,'[2]TK KHOILUONG'!$B:$AH,22,0)</f>
        <v>0</v>
      </c>
      <c r="X187" s="8">
        <f>VLOOKUP($B187,'[2]TK KHOILUONG'!$B:$AH,23,0)</f>
        <v>0</v>
      </c>
      <c r="Y187" s="36">
        <f>VLOOKUP($B187,'[2]TK KHOILUONG'!$B:$AH,24,0)</f>
        <v>0</v>
      </c>
      <c r="Z187" s="8">
        <f>VLOOKUP($B187,'[2]TK KHOILUONG'!$B:$AH,25,0)</f>
        <v>0</v>
      </c>
      <c r="AA187" s="8">
        <f>VLOOKUP($B187,'[2]TK KHOILUONG'!$B:$AH,26,0)</f>
        <v>0</v>
      </c>
      <c r="AB187" s="36">
        <f>VLOOKUP($B187,'[2]TK KHOILUONG'!$B:$AH,27,0)</f>
        <v>0</v>
      </c>
      <c r="AC187" s="8">
        <f>VLOOKUP($B187,'[2]TK KHOILUONG'!$B:$AH,28,0)</f>
        <v>0</v>
      </c>
      <c r="AD187" s="8">
        <f>VLOOKUP($B187,'[2]TK KHOILUONG'!$B:$AH,29,0)</f>
        <v>0</v>
      </c>
      <c r="AE187" s="36">
        <f>VLOOKUP($B187,'[2]TK KHOILUONG'!$B:$AH,30,0)</f>
        <v>0</v>
      </c>
      <c r="AF187" s="36">
        <f>VLOOKUP($B187,'[2]TK KHOILUONG'!$B:$AH,31,0)</f>
        <v>0</v>
      </c>
      <c r="AG187" s="36">
        <f>VLOOKUP($B187,'[2]TK KHOILUONG'!$B:$AH,32,0)</f>
        <v>0</v>
      </c>
      <c r="AH187" s="64">
        <f t="shared" si="2"/>
        <v>0</v>
      </c>
    </row>
    <row r="188" spans="1:34" hidden="1">
      <c r="A188" s="32">
        <f>IF(D188="","",SUBTOTAL(3,$D$4:$D188))</f>
        <v>29</v>
      </c>
      <c r="B188" s="26" t="s">
        <v>477</v>
      </c>
      <c r="C188" s="27" t="s">
        <v>169</v>
      </c>
      <c r="D188" s="19" t="s">
        <v>211</v>
      </c>
      <c r="E188" s="8">
        <f>VLOOKUP($B188,'[2]TK KHOILUONG'!$B:$AH,4,0)</f>
        <v>0</v>
      </c>
      <c r="F188" s="8">
        <f>VLOOKUP($B188,'[2]TK KHOILUONG'!$B:$AH,5,0)</f>
        <v>0</v>
      </c>
      <c r="G188" s="8">
        <f>VLOOKUP($B188,'[2]TK KHOILUONG'!$B:$AH,6,0)</f>
        <v>0</v>
      </c>
      <c r="H188" s="8">
        <f>VLOOKUP($B188,'[2]TK KHOILUONG'!$B:$AH,7,0)</f>
        <v>0</v>
      </c>
      <c r="I188" s="36">
        <f>VLOOKUP($B188,'[2]TK KHOILUONG'!$B:$AH,8,0)</f>
        <v>0</v>
      </c>
      <c r="J188" s="8">
        <f>VLOOKUP($B188,'[2]TK KHOILUONG'!$B:$AH,9,0)</f>
        <v>0</v>
      </c>
      <c r="K188" s="8">
        <f>VLOOKUP($B188,'[2]TK KHOILUONG'!$B:$AH,10,0)</f>
        <v>0</v>
      </c>
      <c r="L188" s="8">
        <f>VLOOKUP($B188,'[2]TK KHOILUONG'!$B:$AH,11,0)</f>
        <v>0</v>
      </c>
      <c r="M188" s="8">
        <f>VLOOKUP($B188,'[2]TK KHOILUONG'!$B:$AH,12,0)</f>
        <v>0</v>
      </c>
      <c r="N188" s="36">
        <f>VLOOKUP($B188,'[2]TK KHOILUONG'!$B:$AH,13,0)</f>
        <v>0</v>
      </c>
      <c r="O188" s="8">
        <f>VLOOKUP($B188,'[2]TK KHOILUONG'!$B:$AH,14,0)</f>
        <v>0</v>
      </c>
      <c r="P188" s="8">
        <f>VLOOKUP($B188,'[2]TK KHOILUONG'!$B:$AH,15,0)</f>
        <v>0</v>
      </c>
      <c r="Q188" s="8">
        <f>VLOOKUP($B188,'[2]TK KHOILUONG'!$B:$AH,16,0)</f>
        <v>0</v>
      </c>
      <c r="R188" s="36">
        <f>VLOOKUP($B188,'[2]TK KHOILUONG'!$B:$AH,17,0)</f>
        <v>0</v>
      </c>
      <c r="S188" s="8">
        <f>VLOOKUP($B188,'[2]TK KHOILUONG'!$B:$AH,18,0)</f>
        <v>0</v>
      </c>
      <c r="T188" s="8">
        <f>VLOOKUP($B188,'[2]TK KHOILUONG'!$B:$AH,19,0)</f>
        <v>0</v>
      </c>
      <c r="U188" s="8">
        <f>VLOOKUP($B188,'[2]TK KHOILUONG'!$B:$AH,20,0)</f>
        <v>0</v>
      </c>
      <c r="V188" s="36">
        <f>VLOOKUP($B188,'[2]TK KHOILUONG'!$B:$AH,21,0)</f>
        <v>0</v>
      </c>
      <c r="W188" s="8">
        <f>VLOOKUP($B188,'[2]TK KHOILUONG'!$B:$AH,22,0)</f>
        <v>0</v>
      </c>
      <c r="X188" s="8">
        <f>VLOOKUP($B188,'[2]TK KHOILUONG'!$B:$AH,23,0)</f>
        <v>0</v>
      </c>
      <c r="Y188" s="36">
        <f>VLOOKUP($B188,'[2]TK KHOILUONG'!$B:$AH,24,0)</f>
        <v>0</v>
      </c>
      <c r="Z188" s="8">
        <f>VLOOKUP($B188,'[2]TK KHOILUONG'!$B:$AH,25,0)</f>
        <v>0</v>
      </c>
      <c r="AA188" s="8">
        <f>VLOOKUP($B188,'[2]TK KHOILUONG'!$B:$AH,26,0)</f>
        <v>0</v>
      </c>
      <c r="AB188" s="36">
        <f>VLOOKUP($B188,'[2]TK KHOILUONG'!$B:$AH,27,0)</f>
        <v>0</v>
      </c>
      <c r="AC188" s="8">
        <f>VLOOKUP($B188,'[2]TK KHOILUONG'!$B:$AH,28,0)</f>
        <v>0</v>
      </c>
      <c r="AD188" s="8">
        <f>VLOOKUP($B188,'[2]TK KHOILUONG'!$B:$AH,29,0)</f>
        <v>0</v>
      </c>
      <c r="AE188" s="36">
        <f>VLOOKUP($B188,'[2]TK KHOILUONG'!$B:$AH,30,0)</f>
        <v>0</v>
      </c>
      <c r="AF188" s="36">
        <f>VLOOKUP($B188,'[2]TK KHOILUONG'!$B:$AH,31,0)</f>
        <v>0</v>
      </c>
      <c r="AG188" s="36">
        <f>VLOOKUP($B188,'[2]TK KHOILUONG'!$B:$AH,32,0)</f>
        <v>0</v>
      </c>
      <c r="AH188" s="64">
        <f t="shared" si="2"/>
        <v>0</v>
      </c>
    </row>
    <row r="189" spans="1:34" hidden="1">
      <c r="A189" s="32">
        <f>IF(D189="","",SUBTOTAL(3,$D$4:$D189))</f>
        <v>29</v>
      </c>
      <c r="B189" s="26" t="s">
        <v>428</v>
      </c>
      <c r="C189" s="27" t="s">
        <v>169</v>
      </c>
      <c r="D189" s="19" t="s">
        <v>212</v>
      </c>
      <c r="E189" s="8">
        <f>VLOOKUP($B189,'[2]TK KHOILUONG'!$B:$AH,4,0)</f>
        <v>0</v>
      </c>
      <c r="F189" s="8">
        <f>VLOOKUP($B189,'[2]TK KHOILUONG'!$B:$AH,5,0)</f>
        <v>2</v>
      </c>
      <c r="G189" s="8">
        <f>VLOOKUP($B189,'[2]TK KHOILUONG'!$B:$AH,6,0)</f>
        <v>0</v>
      </c>
      <c r="H189" s="8">
        <f>VLOOKUP($B189,'[2]TK KHOILUONG'!$B:$AH,7,0)</f>
        <v>0</v>
      </c>
      <c r="I189" s="36">
        <f>VLOOKUP($B189,'[2]TK KHOILUONG'!$B:$AH,8,0)</f>
        <v>4</v>
      </c>
      <c r="J189" s="8">
        <f>VLOOKUP($B189,'[2]TK KHOILUONG'!$B:$AH,9,0)</f>
        <v>0</v>
      </c>
      <c r="K189" s="8">
        <f>VLOOKUP($B189,'[2]TK KHOILUONG'!$B:$AH,10,0)</f>
        <v>13.199999999999998</v>
      </c>
      <c r="L189" s="8">
        <f>VLOOKUP($B189,'[2]TK KHOILUONG'!$B:$AH,11,0)</f>
        <v>0</v>
      </c>
      <c r="M189" s="8">
        <f>VLOOKUP($B189,'[2]TK KHOILUONG'!$B:$AH,12,0)</f>
        <v>0</v>
      </c>
      <c r="N189" s="36">
        <f>VLOOKUP($B189,'[2]TK KHOILUONG'!$B:$AH,13,0)</f>
        <v>13.199999999999998</v>
      </c>
      <c r="O189" s="8">
        <f>VLOOKUP($B189,'[2]TK KHOILUONG'!$B:$AH,14,0)</f>
        <v>0</v>
      </c>
      <c r="P189" s="8">
        <f>VLOOKUP($B189,'[2]TK KHOILUONG'!$B:$AH,15,0)</f>
        <v>0</v>
      </c>
      <c r="Q189" s="8">
        <f>VLOOKUP($B189,'[2]TK KHOILUONG'!$B:$AH,16,0)</f>
        <v>0</v>
      </c>
      <c r="R189" s="36">
        <f>VLOOKUP($B189,'[2]TK KHOILUONG'!$B:$AH,17,0)</f>
        <v>0</v>
      </c>
      <c r="S189" s="8">
        <f>VLOOKUP($B189,'[2]TK KHOILUONG'!$B:$AH,18,0)</f>
        <v>0</v>
      </c>
      <c r="T189" s="8">
        <f>VLOOKUP($B189,'[2]TK KHOILUONG'!$B:$AH,19,0)</f>
        <v>0</v>
      </c>
      <c r="U189" s="8">
        <f>VLOOKUP($B189,'[2]TK KHOILUONG'!$B:$AH,20,0)</f>
        <v>0</v>
      </c>
      <c r="V189" s="36">
        <f>VLOOKUP($B189,'[2]TK KHOILUONG'!$B:$AH,21,0)</f>
        <v>0</v>
      </c>
      <c r="W189" s="8">
        <f>VLOOKUP($B189,'[2]TK KHOILUONG'!$B:$AH,22,0)</f>
        <v>0</v>
      </c>
      <c r="X189" s="8">
        <f>VLOOKUP($B189,'[2]TK KHOILUONG'!$B:$AH,23,0)</f>
        <v>0</v>
      </c>
      <c r="Y189" s="36">
        <f>VLOOKUP($B189,'[2]TK KHOILUONG'!$B:$AH,24,0)</f>
        <v>0</v>
      </c>
      <c r="Z189" s="8">
        <f>VLOOKUP($B189,'[2]TK KHOILUONG'!$B:$AH,25,0)</f>
        <v>0</v>
      </c>
      <c r="AA189" s="8">
        <f>VLOOKUP($B189,'[2]TK KHOILUONG'!$B:$AH,26,0)</f>
        <v>0</v>
      </c>
      <c r="AB189" s="36">
        <f>VLOOKUP($B189,'[2]TK KHOILUONG'!$B:$AH,27,0)</f>
        <v>0</v>
      </c>
      <c r="AC189" s="8">
        <f>VLOOKUP($B189,'[2]TK KHOILUONG'!$B:$AH,28,0)</f>
        <v>0</v>
      </c>
      <c r="AD189" s="8">
        <f>VLOOKUP($B189,'[2]TK KHOILUONG'!$B:$AH,29,0)</f>
        <v>0</v>
      </c>
      <c r="AE189" s="36">
        <f>VLOOKUP($B189,'[2]TK KHOILUONG'!$B:$AH,30,0)</f>
        <v>0</v>
      </c>
      <c r="AF189" s="36">
        <f>VLOOKUP($B189,'[2]TK KHOILUONG'!$B:$AH,31,0)</f>
        <v>3.6</v>
      </c>
      <c r="AG189" s="36">
        <f>VLOOKUP($B189,'[2]TK KHOILUONG'!$B:$AH,32,0)</f>
        <v>0</v>
      </c>
      <c r="AH189" s="64">
        <f t="shared" si="2"/>
        <v>20.8</v>
      </c>
    </row>
    <row r="190" spans="1:34" hidden="1">
      <c r="A190" s="32">
        <f>IF(D190="","",SUBTOTAL(3,$D$4:$D190))</f>
        <v>29</v>
      </c>
      <c r="B190" s="26" t="s">
        <v>479</v>
      </c>
      <c r="C190" s="27" t="s">
        <v>169</v>
      </c>
      <c r="D190" s="19" t="s">
        <v>207</v>
      </c>
      <c r="E190" s="8">
        <f>VLOOKUP($B190,'[2]TK KHOILUONG'!$B:$AH,4,0)</f>
        <v>4</v>
      </c>
      <c r="F190" s="8">
        <f>VLOOKUP($B190,'[2]TK KHOILUONG'!$B:$AH,5,0)</f>
        <v>0</v>
      </c>
      <c r="G190" s="8">
        <f>VLOOKUP($B190,'[2]TK KHOILUONG'!$B:$AH,6,0)</f>
        <v>0</v>
      </c>
      <c r="H190" s="8">
        <f>VLOOKUP($B190,'[2]TK KHOILUONG'!$B:$AH,7,0)</f>
        <v>0</v>
      </c>
      <c r="I190" s="36">
        <f>VLOOKUP($B190,'[2]TK KHOILUONG'!$B:$AH,8,0)</f>
        <v>4</v>
      </c>
      <c r="J190" s="8">
        <f>VLOOKUP($B190,'[2]TK KHOILUONG'!$B:$AH,9,0)</f>
        <v>8.4</v>
      </c>
      <c r="K190" s="8">
        <f>VLOOKUP($B190,'[2]TK KHOILUONG'!$B:$AH,10,0)</f>
        <v>2.4</v>
      </c>
      <c r="L190" s="8">
        <f>VLOOKUP($B190,'[2]TK KHOILUONG'!$B:$AH,11,0)</f>
        <v>0</v>
      </c>
      <c r="M190" s="8">
        <f>VLOOKUP($B190,'[2]TK KHOILUONG'!$B:$AH,12,0)</f>
        <v>0</v>
      </c>
      <c r="N190" s="36">
        <f>VLOOKUP($B190,'[2]TK KHOILUONG'!$B:$AH,13,0)</f>
        <v>10.8</v>
      </c>
      <c r="O190" s="8">
        <f>VLOOKUP($B190,'[2]TK KHOILUONG'!$B:$AH,14,0)</f>
        <v>561</v>
      </c>
      <c r="P190" s="8">
        <f>VLOOKUP($B190,'[2]TK KHOILUONG'!$B:$AH,15,0)</f>
        <v>733</v>
      </c>
      <c r="Q190" s="8">
        <f>VLOOKUP($B190,'[2]TK KHOILUONG'!$B:$AH,16,0)</f>
        <v>436</v>
      </c>
      <c r="R190" s="36">
        <f>VLOOKUP($B190,'[2]TK KHOILUONG'!$B:$AH,17,0)</f>
        <v>42.9</v>
      </c>
      <c r="S190" s="8">
        <f>VLOOKUP($B190,'[2]TK KHOILUONG'!$B:$AH,18,0)</f>
        <v>0</v>
      </c>
      <c r="T190" s="8">
        <f>VLOOKUP($B190,'[2]TK KHOILUONG'!$B:$AH,19,0)</f>
        <v>0</v>
      </c>
      <c r="U190" s="8">
        <f>VLOOKUP($B190,'[2]TK KHOILUONG'!$B:$AH,20,0)</f>
        <v>0</v>
      </c>
      <c r="V190" s="36">
        <f>VLOOKUP($B190,'[2]TK KHOILUONG'!$B:$AH,21,0)</f>
        <v>0</v>
      </c>
      <c r="W190" s="8">
        <f>VLOOKUP($B190,'[2]TK KHOILUONG'!$B:$AH,22,0)</f>
        <v>0</v>
      </c>
      <c r="X190" s="8">
        <f>VLOOKUP($B190,'[2]TK KHOILUONG'!$B:$AH,23,0)</f>
        <v>0</v>
      </c>
      <c r="Y190" s="36">
        <f>VLOOKUP($B190,'[2]TK KHOILUONG'!$B:$AH,24,0)</f>
        <v>0</v>
      </c>
      <c r="Z190" s="8">
        <f>VLOOKUP($B190,'[2]TK KHOILUONG'!$B:$AH,25,0)</f>
        <v>0</v>
      </c>
      <c r="AA190" s="8">
        <f>VLOOKUP($B190,'[2]TK KHOILUONG'!$B:$AH,26,0)</f>
        <v>0</v>
      </c>
      <c r="AB190" s="36">
        <f>VLOOKUP($B190,'[2]TK KHOILUONG'!$B:$AH,27,0)</f>
        <v>0</v>
      </c>
      <c r="AC190" s="8">
        <f>VLOOKUP($B190,'[2]TK KHOILUONG'!$B:$AH,28,0)</f>
        <v>0</v>
      </c>
      <c r="AD190" s="8">
        <f>VLOOKUP($B190,'[2]TK KHOILUONG'!$B:$AH,29,0)</f>
        <v>0</v>
      </c>
      <c r="AE190" s="36">
        <f>VLOOKUP($B190,'[2]TK KHOILUONG'!$B:$AH,30,0)</f>
        <v>0</v>
      </c>
      <c r="AF190" s="36">
        <f>VLOOKUP($B190,'[2]TK KHOILUONG'!$B:$AH,31,0)</f>
        <v>0</v>
      </c>
      <c r="AG190" s="36">
        <f>VLOOKUP($B190,'[2]TK KHOILUONG'!$B:$AH,32,0)</f>
        <v>2.4</v>
      </c>
      <c r="AH190" s="64">
        <f t="shared" si="2"/>
        <v>60.1</v>
      </c>
    </row>
    <row r="191" spans="1:34" hidden="1">
      <c r="A191" s="32">
        <f>IF(D191="","",SUBTOTAL(3,$D$4:$D191))</f>
        <v>29</v>
      </c>
      <c r="B191" s="26" t="s">
        <v>429</v>
      </c>
      <c r="C191" s="27" t="s">
        <v>169</v>
      </c>
      <c r="D191" s="19" t="s">
        <v>176</v>
      </c>
      <c r="E191" s="8">
        <f>VLOOKUP($B191,'[2]TK KHOILUONG'!$B:$AH,4,0)</f>
        <v>0</v>
      </c>
      <c r="F191" s="8">
        <f>VLOOKUP($B191,'[2]TK KHOILUONG'!$B:$AH,5,0)</f>
        <v>0</v>
      </c>
      <c r="G191" s="8">
        <f>VLOOKUP($B191,'[2]TK KHOILUONG'!$B:$AH,6,0)</f>
        <v>0</v>
      </c>
      <c r="H191" s="8">
        <f>VLOOKUP($B191,'[2]TK KHOILUONG'!$B:$AH,7,0)</f>
        <v>0</v>
      </c>
      <c r="I191" s="36">
        <f>VLOOKUP($B191,'[2]TK KHOILUONG'!$B:$AH,8,0)</f>
        <v>0</v>
      </c>
      <c r="J191" s="8">
        <f>VLOOKUP($B191,'[2]TK KHOILUONG'!$B:$AH,9,0)</f>
        <v>0</v>
      </c>
      <c r="K191" s="8">
        <f>VLOOKUP($B191,'[2]TK KHOILUONG'!$B:$AH,10,0)</f>
        <v>0</v>
      </c>
      <c r="L191" s="8">
        <f>VLOOKUP($B191,'[2]TK KHOILUONG'!$B:$AH,11,0)</f>
        <v>0</v>
      </c>
      <c r="M191" s="8">
        <f>VLOOKUP($B191,'[2]TK KHOILUONG'!$B:$AH,12,0)</f>
        <v>0</v>
      </c>
      <c r="N191" s="36">
        <f>VLOOKUP($B191,'[2]TK KHOILUONG'!$B:$AH,13,0)</f>
        <v>0</v>
      </c>
      <c r="O191" s="8">
        <f>VLOOKUP($B191,'[2]TK KHOILUONG'!$B:$AH,14,0)</f>
        <v>0</v>
      </c>
      <c r="P191" s="8">
        <f>VLOOKUP($B191,'[2]TK KHOILUONG'!$B:$AH,15,0)</f>
        <v>0</v>
      </c>
      <c r="Q191" s="8">
        <f>VLOOKUP($B191,'[2]TK KHOILUONG'!$B:$AH,16,0)</f>
        <v>0</v>
      </c>
      <c r="R191" s="36">
        <f>VLOOKUP($B191,'[2]TK KHOILUONG'!$B:$AH,17,0)</f>
        <v>0</v>
      </c>
      <c r="S191" s="8">
        <f>VLOOKUP($B191,'[2]TK KHOILUONG'!$B:$AH,18,0)</f>
        <v>0</v>
      </c>
      <c r="T191" s="8">
        <f>VLOOKUP($B191,'[2]TK KHOILUONG'!$B:$AH,19,0)</f>
        <v>0</v>
      </c>
      <c r="U191" s="8">
        <f>VLOOKUP($B191,'[2]TK KHOILUONG'!$B:$AH,20,0)</f>
        <v>0</v>
      </c>
      <c r="V191" s="36">
        <f>VLOOKUP($B191,'[2]TK KHOILUONG'!$B:$AH,21,0)</f>
        <v>0</v>
      </c>
      <c r="W191" s="8">
        <f>VLOOKUP($B191,'[2]TK KHOILUONG'!$B:$AH,22,0)</f>
        <v>0</v>
      </c>
      <c r="X191" s="8">
        <f>VLOOKUP($B191,'[2]TK KHOILUONG'!$B:$AH,23,0)</f>
        <v>0</v>
      </c>
      <c r="Y191" s="36">
        <f>VLOOKUP($B191,'[2]TK KHOILUONG'!$B:$AH,24,0)</f>
        <v>0</v>
      </c>
      <c r="Z191" s="8">
        <f>VLOOKUP($B191,'[2]TK KHOILUONG'!$B:$AH,25,0)</f>
        <v>0</v>
      </c>
      <c r="AA191" s="8">
        <f>VLOOKUP($B191,'[2]TK KHOILUONG'!$B:$AH,26,0)</f>
        <v>0</v>
      </c>
      <c r="AB191" s="36">
        <f>VLOOKUP($B191,'[2]TK KHOILUONG'!$B:$AH,27,0)</f>
        <v>0</v>
      </c>
      <c r="AC191" s="8">
        <f>VLOOKUP($B191,'[2]TK KHOILUONG'!$B:$AH,28,0)</f>
        <v>0</v>
      </c>
      <c r="AD191" s="8">
        <f>VLOOKUP($B191,'[2]TK KHOILUONG'!$B:$AH,29,0)</f>
        <v>0</v>
      </c>
      <c r="AE191" s="36">
        <f>VLOOKUP($B191,'[2]TK KHOILUONG'!$B:$AH,30,0)</f>
        <v>0</v>
      </c>
      <c r="AF191" s="36">
        <f>VLOOKUP($B191,'[2]TK KHOILUONG'!$B:$AH,31,0)</f>
        <v>0</v>
      </c>
      <c r="AG191" s="36">
        <f>VLOOKUP($B191,'[2]TK KHOILUONG'!$B:$AH,32,0)</f>
        <v>0</v>
      </c>
      <c r="AH191" s="64">
        <f t="shared" si="2"/>
        <v>0</v>
      </c>
    </row>
    <row r="192" spans="1:34" hidden="1">
      <c r="A192" s="32">
        <f>IF(D192="","",SUBTOTAL(3,$D$4:$D192))</f>
        <v>29</v>
      </c>
      <c r="B192" s="26" t="s">
        <v>449</v>
      </c>
      <c r="C192" s="27" t="s">
        <v>169</v>
      </c>
      <c r="D192" s="19" t="s">
        <v>189</v>
      </c>
      <c r="E192" s="8">
        <f>VLOOKUP($B192,'[2]TK KHOILUONG'!$B:$AH,4,0)</f>
        <v>8</v>
      </c>
      <c r="F192" s="8">
        <f>VLOOKUP($B192,'[2]TK KHOILUONG'!$B:$AH,5,0)</f>
        <v>0</v>
      </c>
      <c r="G192" s="8">
        <f>VLOOKUP($B192,'[2]TK KHOILUONG'!$B:$AH,6,0)</f>
        <v>0</v>
      </c>
      <c r="H192" s="8">
        <f>VLOOKUP($B192,'[2]TK KHOILUONG'!$B:$AH,7,0)</f>
        <v>0</v>
      </c>
      <c r="I192" s="36">
        <f>VLOOKUP($B192,'[2]TK KHOILUONG'!$B:$AH,8,0)</f>
        <v>8</v>
      </c>
      <c r="J192" s="8">
        <f>VLOOKUP($B192,'[2]TK KHOILUONG'!$B:$AH,9,0)</f>
        <v>3.5999999999999996</v>
      </c>
      <c r="K192" s="8">
        <f>VLOOKUP($B192,'[2]TK KHOILUONG'!$B:$AH,10,0)</f>
        <v>3.5999999999999996</v>
      </c>
      <c r="L192" s="8">
        <f>VLOOKUP($B192,'[2]TK KHOILUONG'!$B:$AH,11,0)</f>
        <v>0</v>
      </c>
      <c r="M192" s="8">
        <f>VLOOKUP($B192,'[2]TK KHOILUONG'!$B:$AH,12,0)</f>
        <v>0</v>
      </c>
      <c r="N192" s="36">
        <f>VLOOKUP($B192,'[2]TK KHOILUONG'!$B:$AH,13,0)</f>
        <v>7.1999999999999993</v>
      </c>
      <c r="O192" s="8">
        <f>VLOOKUP($B192,'[2]TK KHOILUONG'!$B:$AH,14,0)</f>
        <v>78</v>
      </c>
      <c r="P192" s="8">
        <f>VLOOKUP($B192,'[2]TK KHOILUONG'!$B:$AH,15,0)</f>
        <v>0</v>
      </c>
      <c r="Q192" s="8">
        <f>VLOOKUP($B192,'[2]TK KHOILUONG'!$B:$AH,16,0)</f>
        <v>491</v>
      </c>
      <c r="R192" s="36">
        <f>VLOOKUP($B192,'[2]TK KHOILUONG'!$B:$AH,17,0)</f>
        <v>-20.65</v>
      </c>
      <c r="S192" s="8">
        <f>VLOOKUP($B192,'[2]TK KHOILUONG'!$B:$AH,18,0)</f>
        <v>0</v>
      </c>
      <c r="T192" s="8">
        <f>VLOOKUP($B192,'[2]TK KHOILUONG'!$B:$AH,19,0)</f>
        <v>0</v>
      </c>
      <c r="U192" s="8">
        <f>VLOOKUP($B192,'[2]TK KHOILUONG'!$B:$AH,20,0)</f>
        <v>0</v>
      </c>
      <c r="V192" s="36">
        <f>VLOOKUP($B192,'[2]TK KHOILUONG'!$B:$AH,21,0)</f>
        <v>0</v>
      </c>
      <c r="W192" s="8">
        <f>VLOOKUP($B192,'[2]TK KHOILUONG'!$B:$AH,22,0)</f>
        <v>0</v>
      </c>
      <c r="X192" s="8">
        <f>VLOOKUP($B192,'[2]TK KHOILUONG'!$B:$AH,23,0)</f>
        <v>0</v>
      </c>
      <c r="Y192" s="36">
        <f>VLOOKUP($B192,'[2]TK KHOILUONG'!$B:$AH,24,0)</f>
        <v>0</v>
      </c>
      <c r="Z192" s="8">
        <f>VLOOKUP($B192,'[2]TK KHOILUONG'!$B:$AH,25,0)</f>
        <v>0</v>
      </c>
      <c r="AA192" s="8">
        <f>VLOOKUP($B192,'[2]TK KHOILUONG'!$B:$AH,26,0)</f>
        <v>0</v>
      </c>
      <c r="AB192" s="36">
        <f>VLOOKUP($B192,'[2]TK KHOILUONG'!$B:$AH,27,0)</f>
        <v>0</v>
      </c>
      <c r="AC192" s="8">
        <f>VLOOKUP($B192,'[2]TK KHOILUONG'!$B:$AH,28,0)</f>
        <v>0</v>
      </c>
      <c r="AD192" s="8">
        <f>VLOOKUP($B192,'[2]TK KHOILUONG'!$B:$AH,29,0)</f>
        <v>0</v>
      </c>
      <c r="AE192" s="36">
        <f>VLOOKUP($B192,'[2]TK KHOILUONG'!$B:$AH,30,0)</f>
        <v>0</v>
      </c>
      <c r="AF192" s="36">
        <f>VLOOKUP($B192,'[2]TK KHOILUONG'!$B:$AH,31,0)</f>
        <v>0</v>
      </c>
      <c r="AG192" s="36">
        <f>VLOOKUP($B192,'[2]TK KHOILUONG'!$B:$AH,32,0)</f>
        <v>0</v>
      </c>
      <c r="AH192" s="64">
        <f t="shared" si="2"/>
        <v>-5.45</v>
      </c>
    </row>
    <row r="193" spans="1:34" hidden="1">
      <c r="A193" s="32">
        <f>IF(D193="","",SUBTOTAL(3,$D$4:$D193))</f>
        <v>29</v>
      </c>
      <c r="B193" s="26" t="s">
        <v>434</v>
      </c>
      <c r="C193" s="27" t="s">
        <v>169</v>
      </c>
      <c r="D193" s="19" t="s">
        <v>177</v>
      </c>
      <c r="E193" s="8">
        <f>VLOOKUP($B193,'[2]TK KHOILUONG'!$B:$AH,4,0)</f>
        <v>0</v>
      </c>
      <c r="F193" s="8">
        <f>VLOOKUP($B193,'[2]TK KHOILUONG'!$B:$AH,5,0)</f>
        <v>2</v>
      </c>
      <c r="G193" s="8">
        <f>VLOOKUP($B193,'[2]TK KHOILUONG'!$B:$AH,6,0)</f>
        <v>0</v>
      </c>
      <c r="H193" s="8">
        <f>VLOOKUP($B193,'[2]TK KHOILUONG'!$B:$AH,7,0)</f>
        <v>0</v>
      </c>
      <c r="I193" s="36">
        <f>VLOOKUP($B193,'[2]TK KHOILUONG'!$B:$AH,8,0)</f>
        <v>4</v>
      </c>
      <c r="J193" s="8">
        <f>VLOOKUP($B193,'[2]TK KHOILUONG'!$B:$AH,9,0)</f>
        <v>1.2</v>
      </c>
      <c r="K193" s="8">
        <f>VLOOKUP($B193,'[2]TK KHOILUONG'!$B:$AH,10,0)</f>
        <v>14.399999999999997</v>
      </c>
      <c r="L193" s="8">
        <f>VLOOKUP($B193,'[2]TK KHOILUONG'!$B:$AH,11,0)</f>
        <v>0</v>
      </c>
      <c r="M193" s="8">
        <f>VLOOKUP($B193,'[2]TK KHOILUONG'!$B:$AH,12,0)</f>
        <v>0</v>
      </c>
      <c r="N193" s="36">
        <f>VLOOKUP($B193,'[2]TK KHOILUONG'!$B:$AH,13,0)</f>
        <v>15.599999999999996</v>
      </c>
      <c r="O193" s="8">
        <f>VLOOKUP($B193,'[2]TK KHOILUONG'!$B:$AH,14,0)</f>
        <v>0</v>
      </c>
      <c r="P193" s="8">
        <f>VLOOKUP($B193,'[2]TK KHOILUONG'!$B:$AH,15,0)</f>
        <v>0</v>
      </c>
      <c r="Q193" s="8">
        <f>VLOOKUP($B193,'[2]TK KHOILUONG'!$B:$AH,16,0)</f>
        <v>0</v>
      </c>
      <c r="R193" s="36">
        <f>VLOOKUP($B193,'[2]TK KHOILUONG'!$B:$AH,17,0)</f>
        <v>0</v>
      </c>
      <c r="S193" s="8">
        <f>VLOOKUP($B193,'[2]TK KHOILUONG'!$B:$AH,18,0)</f>
        <v>0</v>
      </c>
      <c r="T193" s="8">
        <f>VLOOKUP($B193,'[2]TK KHOILUONG'!$B:$AH,19,0)</f>
        <v>0</v>
      </c>
      <c r="U193" s="8">
        <f>VLOOKUP($B193,'[2]TK KHOILUONG'!$B:$AH,20,0)</f>
        <v>0</v>
      </c>
      <c r="V193" s="36">
        <f>VLOOKUP($B193,'[2]TK KHOILUONG'!$B:$AH,21,0)</f>
        <v>0</v>
      </c>
      <c r="W193" s="8">
        <f>VLOOKUP($B193,'[2]TK KHOILUONG'!$B:$AH,22,0)</f>
        <v>0</v>
      </c>
      <c r="X193" s="8">
        <f>VLOOKUP($B193,'[2]TK KHOILUONG'!$B:$AH,23,0)</f>
        <v>0</v>
      </c>
      <c r="Y193" s="36">
        <f>VLOOKUP($B193,'[2]TK KHOILUONG'!$B:$AH,24,0)</f>
        <v>0</v>
      </c>
      <c r="Z193" s="8">
        <f>VLOOKUP($B193,'[2]TK KHOILUONG'!$B:$AH,25,0)</f>
        <v>0</v>
      </c>
      <c r="AA193" s="8">
        <f>VLOOKUP($B193,'[2]TK KHOILUONG'!$B:$AH,26,0)</f>
        <v>0</v>
      </c>
      <c r="AB193" s="36">
        <f>VLOOKUP($B193,'[2]TK KHOILUONG'!$B:$AH,27,0)</f>
        <v>0</v>
      </c>
      <c r="AC193" s="8">
        <f>VLOOKUP($B193,'[2]TK KHOILUONG'!$B:$AH,28,0)</f>
        <v>0</v>
      </c>
      <c r="AD193" s="8">
        <f>VLOOKUP($B193,'[2]TK KHOILUONG'!$B:$AH,29,0)</f>
        <v>0</v>
      </c>
      <c r="AE193" s="36">
        <f>VLOOKUP($B193,'[2]TK KHOILUONG'!$B:$AH,30,0)</f>
        <v>0</v>
      </c>
      <c r="AF193" s="36">
        <f>VLOOKUP($B193,'[2]TK KHOILUONG'!$B:$AH,31,0)</f>
        <v>1.2</v>
      </c>
      <c r="AG193" s="36">
        <f>VLOOKUP($B193,'[2]TK KHOILUONG'!$B:$AH,32,0)</f>
        <v>0</v>
      </c>
      <c r="AH193" s="64">
        <f t="shared" si="2"/>
        <v>20.8</v>
      </c>
    </row>
    <row r="194" spans="1:34" hidden="1">
      <c r="A194" s="32">
        <f>IF(D194="","",SUBTOTAL(3,$D$4:$D194))</f>
        <v>29</v>
      </c>
      <c r="B194" s="26" t="s">
        <v>458</v>
      </c>
      <c r="C194" s="27" t="s">
        <v>169</v>
      </c>
      <c r="D194" s="19" t="s">
        <v>196</v>
      </c>
      <c r="E194" s="8">
        <f>VLOOKUP($B194,'[2]TK KHOILUONG'!$B:$AH,4,0)</f>
        <v>0</v>
      </c>
      <c r="F194" s="8">
        <f>VLOOKUP($B194,'[2]TK KHOILUONG'!$B:$AH,5,0)</f>
        <v>0</v>
      </c>
      <c r="G194" s="8">
        <f>VLOOKUP($B194,'[2]TK KHOILUONG'!$B:$AH,6,0)</f>
        <v>0</v>
      </c>
      <c r="H194" s="8">
        <f>VLOOKUP($B194,'[2]TK KHOILUONG'!$B:$AH,7,0)</f>
        <v>0</v>
      </c>
      <c r="I194" s="36">
        <f>VLOOKUP($B194,'[2]TK KHOILUONG'!$B:$AH,8,0)</f>
        <v>0</v>
      </c>
      <c r="J194" s="8">
        <f>VLOOKUP($B194,'[2]TK KHOILUONG'!$B:$AH,9,0)</f>
        <v>0</v>
      </c>
      <c r="K194" s="8">
        <f>VLOOKUP($B194,'[2]TK KHOILUONG'!$B:$AH,10,0)</f>
        <v>11.999999999999998</v>
      </c>
      <c r="L194" s="8">
        <f>VLOOKUP($B194,'[2]TK KHOILUONG'!$B:$AH,11,0)</f>
        <v>0</v>
      </c>
      <c r="M194" s="8">
        <f>VLOOKUP($B194,'[2]TK KHOILUONG'!$B:$AH,12,0)</f>
        <v>0</v>
      </c>
      <c r="N194" s="36">
        <f>VLOOKUP($B194,'[2]TK KHOILUONG'!$B:$AH,13,0)</f>
        <v>11.999999999999998</v>
      </c>
      <c r="O194" s="8">
        <f>VLOOKUP($B194,'[2]TK KHOILUONG'!$B:$AH,14,0)</f>
        <v>268</v>
      </c>
      <c r="P194" s="8">
        <f>VLOOKUP($B194,'[2]TK KHOILUONG'!$B:$AH,15,0)</f>
        <v>618</v>
      </c>
      <c r="Q194" s="8">
        <f>VLOOKUP($B194,'[2]TK KHOILUONG'!$B:$AH,16,0)</f>
        <v>264</v>
      </c>
      <c r="R194" s="36">
        <f>VLOOKUP($B194,'[2]TK KHOILUONG'!$B:$AH,17,0)</f>
        <v>31.1</v>
      </c>
      <c r="S194" s="8">
        <f>VLOOKUP($B194,'[2]TK KHOILUONG'!$B:$AH,18,0)</f>
        <v>0</v>
      </c>
      <c r="T194" s="8">
        <f>VLOOKUP($B194,'[2]TK KHOILUONG'!$B:$AH,19,0)</f>
        <v>0</v>
      </c>
      <c r="U194" s="8">
        <f>VLOOKUP($B194,'[2]TK KHOILUONG'!$B:$AH,20,0)</f>
        <v>0</v>
      </c>
      <c r="V194" s="36">
        <f>VLOOKUP($B194,'[2]TK KHOILUONG'!$B:$AH,21,0)</f>
        <v>0</v>
      </c>
      <c r="W194" s="8">
        <f>VLOOKUP($B194,'[2]TK KHOILUONG'!$B:$AH,22,0)</f>
        <v>0</v>
      </c>
      <c r="X194" s="8">
        <f>VLOOKUP($B194,'[2]TK KHOILUONG'!$B:$AH,23,0)</f>
        <v>0</v>
      </c>
      <c r="Y194" s="36">
        <f>VLOOKUP($B194,'[2]TK KHOILUONG'!$B:$AH,24,0)</f>
        <v>0</v>
      </c>
      <c r="Z194" s="8">
        <f>VLOOKUP($B194,'[2]TK KHOILUONG'!$B:$AH,25,0)</f>
        <v>0</v>
      </c>
      <c r="AA194" s="8">
        <f>VLOOKUP($B194,'[2]TK KHOILUONG'!$B:$AH,26,0)</f>
        <v>0</v>
      </c>
      <c r="AB194" s="36">
        <f>VLOOKUP($B194,'[2]TK KHOILUONG'!$B:$AH,27,0)</f>
        <v>0</v>
      </c>
      <c r="AC194" s="8">
        <f>VLOOKUP($B194,'[2]TK KHOILUONG'!$B:$AH,28,0)</f>
        <v>0</v>
      </c>
      <c r="AD194" s="8">
        <f>VLOOKUP($B194,'[2]TK KHOILUONG'!$B:$AH,29,0)</f>
        <v>0</v>
      </c>
      <c r="AE194" s="36">
        <f>VLOOKUP($B194,'[2]TK KHOILUONG'!$B:$AH,30,0)</f>
        <v>0</v>
      </c>
      <c r="AF194" s="36">
        <f>VLOOKUP($B194,'[2]TK KHOILUONG'!$B:$AH,31,0)</f>
        <v>0</v>
      </c>
      <c r="AG194" s="36">
        <f>VLOOKUP($B194,'[2]TK KHOILUONG'!$B:$AH,32,0)</f>
        <v>0</v>
      </c>
      <c r="AH194" s="64">
        <f t="shared" si="2"/>
        <v>43.1</v>
      </c>
    </row>
    <row r="195" spans="1:34" hidden="1">
      <c r="A195" s="32">
        <f>IF(D195="","",SUBTOTAL(3,$D$4:$D195))</f>
        <v>29</v>
      </c>
      <c r="B195" s="26" t="s">
        <v>459</v>
      </c>
      <c r="C195" s="27" t="s">
        <v>169</v>
      </c>
      <c r="D195" s="19" t="s">
        <v>556</v>
      </c>
      <c r="E195" s="8">
        <f>VLOOKUP($B195,'[2]TK KHOILUONG'!$B:$AH,4,0)</f>
        <v>0</v>
      </c>
      <c r="F195" s="8">
        <f>VLOOKUP($B195,'[2]TK KHOILUONG'!$B:$AH,5,0)</f>
        <v>0</v>
      </c>
      <c r="G195" s="8">
        <f>VLOOKUP($B195,'[2]TK KHOILUONG'!$B:$AH,6,0)</f>
        <v>0</v>
      </c>
      <c r="H195" s="8">
        <f>VLOOKUP($B195,'[2]TK KHOILUONG'!$B:$AH,7,0)</f>
        <v>0</v>
      </c>
      <c r="I195" s="36">
        <f>VLOOKUP($B195,'[2]TK KHOILUONG'!$B:$AH,8,0)</f>
        <v>0</v>
      </c>
      <c r="J195" s="8">
        <f>VLOOKUP($B195,'[2]TK KHOILUONG'!$B:$AH,9,0)</f>
        <v>0</v>
      </c>
      <c r="K195" s="8">
        <f>VLOOKUP($B195,'[2]TK KHOILUONG'!$B:$AH,10,0)</f>
        <v>0</v>
      </c>
      <c r="L195" s="8">
        <f>VLOOKUP($B195,'[2]TK KHOILUONG'!$B:$AH,11,0)</f>
        <v>0</v>
      </c>
      <c r="M195" s="8">
        <f>VLOOKUP($B195,'[2]TK KHOILUONG'!$B:$AH,12,0)</f>
        <v>0</v>
      </c>
      <c r="N195" s="36">
        <f>VLOOKUP($B195,'[2]TK KHOILUONG'!$B:$AH,13,0)</f>
        <v>0</v>
      </c>
      <c r="O195" s="8">
        <f>VLOOKUP($B195,'[2]TK KHOILUONG'!$B:$AH,14,0)</f>
        <v>0</v>
      </c>
      <c r="P195" s="8">
        <f>VLOOKUP($B195,'[2]TK KHOILUONG'!$B:$AH,15,0)</f>
        <v>0</v>
      </c>
      <c r="Q195" s="8">
        <f>VLOOKUP($B195,'[2]TK KHOILUONG'!$B:$AH,16,0)</f>
        <v>0</v>
      </c>
      <c r="R195" s="36">
        <f>VLOOKUP($B195,'[2]TK KHOILUONG'!$B:$AH,17,0)</f>
        <v>0</v>
      </c>
      <c r="S195" s="8">
        <f>VLOOKUP($B195,'[2]TK KHOILUONG'!$B:$AH,18,0)</f>
        <v>0</v>
      </c>
      <c r="T195" s="8">
        <f>VLOOKUP($B195,'[2]TK KHOILUONG'!$B:$AH,19,0)</f>
        <v>0</v>
      </c>
      <c r="U195" s="8">
        <f>VLOOKUP($B195,'[2]TK KHOILUONG'!$B:$AH,20,0)</f>
        <v>0</v>
      </c>
      <c r="V195" s="36">
        <f>VLOOKUP($B195,'[2]TK KHOILUONG'!$B:$AH,21,0)</f>
        <v>0</v>
      </c>
      <c r="W195" s="8">
        <f>VLOOKUP($B195,'[2]TK KHOILUONG'!$B:$AH,22,0)</f>
        <v>0</v>
      </c>
      <c r="X195" s="8">
        <f>VLOOKUP($B195,'[2]TK KHOILUONG'!$B:$AH,23,0)</f>
        <v>0</v>
      </c>
      <c r="Y195" s="36">
        <f>VLOOKUP($B195,'[2]TK KHOILUONG'!$B:$AH,24,0)</f>
        <v>0</v>
      </c>
      <c r="Z195" s="8">
        <f>VLOOKUP($B195,'[2]TK KHOILUONG'!$B:$AH,25,0)</f>
        <v>0</v>
      </c>
      <c r="AA195" s="8">
        <f>VLOOKUP($B195,'[2]TK KHOILUONG'!$B:$AH,26,0)</f>
        <v>0</v>
      </c>
      <c r="AB195" s="36">
        <f>VLOOKUP($B195,'[2]TK KHOILUONG'!$B:$AH,27,0)</f>
        <v>0</v>
      </c>
      <c r="AC195" s="8">
        <f>VLOOKUP($B195,'[2]TK KHOILUONG'!$B:$AH,28,0)</f>
        <v>0</v>
      </c>
      <c r="AD195" s="8">
        <f>VLOOKUP($B195,'[2]TK KHOILUONG'!$B:$AH,29,0)</f>
        <v>0</v>
      </c>
      <c r="AE195" s="36">
        <f>VLOOKUP($B195,'[2]TK KHOILUONG'!$B:$AH,30,0)</f>
        <v>0</v>
      </c>
      <c r="AF195" s="36">
        <f>VLOOKUP($B195,'[2]TK KHOILUONG'!$B:$AH,31,0)</f>
        <v>0</v>
      </c>
      <c r="AG195" s="36">
        <f>VLOOKUP($B195,'[2]TK KHOILUONG'!$B:$AH,32,0)</f>
        <v>0</v>
      </c>
      <c r="AH195" s="64">
        <f t="shared" si="2"/>
        <v>0</v>
      </c>
    </row>
    <row r="196" spans="1:34" hidden="1">
      <c r="A196" s="32">
        <f>IF(D196="","",SUBTOTAL(3,$D$4:$D196))</f>
        <v>29</v>
      </c>
      <c r="B196" s="26" t="s">
        <v>448</v>
      </c>
      <c r="C196" s="27" t="s">
        <v>169</v>
      </c>
      <c r="D196" s="19" t="s">
        <v>188</v>
      </c>
      <c r="E196" s="8">
        <f>VLOOKUP($B196,'[2]TK KHOILUONG'!$B:$AH,4,0)</f>
        <v>0</v>
      </c>
      <c r="F196" s="8">
        <f>VLOOKUP($B196,'[2]TK KHOILUONG'!$B:$AH,5,0)</f>
        <v>0</v>
      </c>
      <c r="G196" s="8">
        <f>VLOOKUP($B196,'[2]TK KHOILUONG'!$B:$AH,6,0)</f>
        <v>0</v>
      </c>
      <c r="H196" s="8">
        <f>VLOOKUP($B196,'[2]TK KHOILUONG'!$B:$AH,7,0)</f>
        <v>0</v>
      </c>
      <c r="I196" s="36">
        <f>VLOOKUP($B196,'[2]TK KHOILUONG'!$B:$AH,8,0)</f>
        <v>0</v>
      </c>
      <c r="J196" s="8">
        <f>VLOOKUP($B196,'[2]TK KHOILUONG'!$B:$AH,9,0)</f>
        <v>8.4</v>
      </c>
      <c r="K196" s="8">
        <f>VLOOKUP($B196,'[2]TK KHOILUONG'!$B:$AH,10,0)</f>
        <v>10.799999999999999</v>
      </c>
      <c r="L196" s="8">
        <f>VLOOKUP($B196,'[2]TK KHOILUONG'!$B:$AH,11,0)</f>
        <v>0</v>
      </c>
      <c r="M196" s="8">
        <f>VLOOKUP($B196,'[2]TK KHOILUONG'!$B:$AH,12,0)</f>
        <v>0</v>
      </c>
      <c r="N196" s="36">
        <f>VLOOKUP($B196,'[2]TK KHOILUONG'!$B:$AH,13,0)</f>
        <v>19.2</v>
      </c>
      <c r="O196" s="8">
        <f>VLOOKUP($B196,'[2]TK KHOILUONG'!$B:$AH,14,0)</f>
        <v>310</v>
      </c>
      <c r="P196" s="8">
        <f>VLOOKUP($B196,'[2]TK KHOILUONG'!$B:$AH,15,0)</f>
        <v>970</v>
      </c>
      <c r="Q196" s="8">
        <f>VLOOKUP($B196,'[2]TK KHOILUONG'!$B:$AH,16,0)</f>
        <v>251</v>
      </c>
      <c r="R196" s="36">
        <f>VLOOKUP($B196,'[2]TK KHOILUONG'!$B:$AH,17,0)</f>
        <v>51.45</v>
      </c>
      <c r="S196" s="8">
        <f>VLOOKUP($B196,'[2]TK KHOILUONG'!$B:$AH,18,0)</f>
        <v>0</v>
      </c>
      <c r="T196" s="8">
        <f>VLOOKUP($B196,'[2]TK KHOILUONG'!$B:$AH,19,0)</f>
        <v>0</v>
      </c>
      <c r="U196" s="8">
        <f>VLOOKUP($B196,'[2]TK KHOILUONG'!$B:$AH,20,0)</f>
        <v>0</v>
      </c>
      <c r="V196" s="36">
        <f>VLOOKUP($B196,'[2]TK KHOILUONG'!$B:$AH,21,0)</f>
        <v>0</v>
      </c>
      <c r="W196" s="8">
        <f>VLOOKUP($B196,'[2]TK KHOILUONG'!$B:$AH,22,0)</f>
        <v>0</v>
      </c>
      <c r="X196" s="8">
        <f>VLOOKUP($B196,'[2]TK KHOILUONG'!$B:$AH,23,0)</f>
        <v>0</v>
      </c>
      <c r="Y196" s="36">
        <f>VLOOKUP($B196,'[2]TK KHOILUONG'!$B:$AH,24,0)</f>
        <v>0</v>
      </c>
      <c r="Z196" s="8">
        <f>VLOOKUP($B196,'[2]TK KHOILUONG'!$B:$AH,25,0)</f>
        <v>0</v>
      </c>
      <c r="AA196" s="8">
        <f>VLOOKUP($B196,'[2]TK KHOILUONG'!$B:$AH,26,0)</f>
        <v>0</v>
      </c>
      <c r="AB196" s="36">
        <f>VLOOKUP($B196,'[2]TK KHOILUONG'!$B:$AH,27,0)</f>
        <v>0</v>
      </c>
      <c r="AC196" s="8">
        <f>VLOOKUP($B196,'[2]TK KHOILUONG'!$B:$AH,28,0)</f>
        <v>0</v>
      </c>
      <c r="AD196" s="8">
        <f>VLOOKUP($B196,'[2]TK KHOILUONG'!$B:$AH,29,0)</f>
        <v>0</v>
      </c>
      <c r="AE196" s="36">
        <f>VLOOKUP($B196,'[2]TK KHOILUONG'!$B:$AH,30,0)</f>
        <v>0</v>
      </c>
      <c r="AF196" s="36">
        <f>VLOOKUP($B196,'[2]TK KHOILUONG'!$B:$AH,31,0)</f>
        <v>2.4</v>
      </c>
      <c r="AG196" s="36">
        <f>VLOOKUP($B196,'[2]TK KHOILUONG'!$B:$AH,32,0)</f>
        <v>0</v>
      </c>
      <c r="AH196" s="64">
        <f t="shared" si="2"/>
        <v>73.05</v>
      </c>
    </row>
    <row r="197" spans="1:34" hidden="1">
      <c r="A197" s="32">
        <f>IF(D197="","",SUBTOTAL(3,$D$4:$D197))</f>
        <v>29</v>
      </c>
      <c r="B197" s="26" t="s">
        <v>466</v>
      </c>
      <c r="C197" s="27" t="s">
        <v>169</v>
      </c>
      <c r="D197" s="19" t="s">
        <v>199</v>
      </c>
      <c r="E197" s="8">
        <f>VLOOKUP($B197,'[2]TK KHOILUONG'!$B:$AH,4,0)</f>
        <v>6</v>
      </c>
      <c r="F197" s="8">
        <f>VLOOKUP($B197,'[2]TK KHOILUONG'!$B:$AH,5,0)</f>
        <v>0</v>
      </c>
      <c r="G197" s="8">
        <f>VLOOKUP($B197,'[2]TK KHOILUONG'!$B:$AH,6,0)</f>
        <v>0</v>
      </c>
      <c r="H197" s="8">
        <f>VLOOKUP($B197,'[2]TK KHOILUONG'!$B:$AH,7,0)</f>
        <v>0</v>
      </c>
      <c r="I197" s="36">
        <f>VLOOKUP($B197,'[2]TK KHOILUONG'!$B:$AH,8,0)</f>
        <v>6</v>
      </c>
      <c r="J197" s="8">
        <f>VLOOKUP($B197,'[2]TK KHOILUONG'!$B:$AH,9,0)</f>
        <v>2.4</v>
      </c>
      <c r="K197" s="8">
        <f>VLOOKUP($B197,'[2]TK KHOILUONG'!$B:$AH,10,0)</f>
        <v>13.199999999999998</v>
      </c>
      <c r="L197" s="8">
        <f>VLOOKUP($B197,'[2]TK KHOILUONG'!$B:$AH,11,0)</f>
        <v>0</v>
      </c>
      <c r="M197" s="8">
        <f>VLOOKUP($B197,'[2]TK KHOILUONG'!$B:$AH,12,0)</f>
        <v>0</v>
      </c>
      <c r="N197" s="36">
        <f>VLOOKUP($B197,'[2]TK KHOILUONG'!$B:$AH,13,0)</f>
        <v>15.599999999999998</v>
      </c>
      <c r="O197" s="8">
        <f>VLOOKUP($B197,'[2]TK KHOILUONG'!$B:$AH,14,0)</f>
        <v>350</v>
      </c>
      <c r="P197" s="8">
        <f>VLOOKUP($B197,'[2]TK KHOILUONG'!$B:$AH,15,0)</f>
        <v>412</v>
      </c>
      <c r="Q197" s="8">
        <f>VLOOKUP($B197,'[2]TK KHOILUONG'!$B:$AH,16,0)</f>
        <v>251</v>
      </c>
      <c r="R197" s="36">
        <f>VLOOKUP($B197,'[2]TK KHOILUONG'!$B:$AH,17,0)</f>
        <v>25.55</v>
      </c>
      <c r="S197" s="8">
        <f>VLOOKUP($B197,'[2]TK KHOILUONG'!$B:$AH,18,0)</f>
        <v>0</v>
      </c>
      <c r="T197" s="8">
        <f>VLOOKUP($B197,'[2]TK KHOILUONG'!$B:$AH,19,0)</f>
        <v>0</v>
      </c>
      <c r="U197" s="8">
        <f>VLOOKUP($B197,'[2]TK KHOILUONG'!$B:$AH,20,0)</f>
        <v>0</v>
      </c>
      <c r="V197" s="36">
        <f>VLOOKUP($B197,'[2]TK KHOILUONG'!$B:$AH,21,0)</f>
        <v>0</v>
      </c>
      <c r="W197" s="8">
        <f>VLOOKUP($B197,'[2]TK KHOILUONG'!$B:$AH,22,0)</f>
        <v>0</v>
      </c>
      <c r="X197" s="8">
        <f>VLOOKUP($B197,'[2]TK KHOILUONG'!$B:$AH,23,0)</f>
        <v>0</v>
      </c>
      <c r="Y197" s="36">
        <f>VLOOKUP($B197,'[2]TK KHOILUONG'!$B:$AH,24,0)</f>
        <v>0</v>
      </c>
      <c r="Z197" s="8">
        <f>VLOOKUP($B197,'[2]TK KHOILUONG'!$B:$AH,25,0)</f>
        <v>0</v>
      </c>
      <c r="AA197" s="8">
        <f>VLOOKUP($B197,'[2]TK KHOILUONG'!$B:$AH,26,0)</f>
        <v>0</v>
      </c>
      <c r="AB197" s="36">
        <f>VLOOKUP($B197,'[2]TK KHOILUONG'!$B:$AH,27,0)</f>
        <v>0</v>
      </c>
      <c r="AC197" s="8">
        <f>VLOOKUP($B197,'[2]TK KHOILUONG'!$B:$AH,28,0)</f>
        <v>0</v>
      </c>
      <c r="AD197" s="8">
        <f>VLOOKUP($B197,'[2]TK KHOILUONG'!$B:$AH,29,0)</f>
        <v>0</v>
      </c>
      <c r="AE197" s="36">
        <f>VLOOKUP($B197,'[2]TK KHOILUONG'!$B:$AH,30,0)</f>
        <v>0</v>
      </c>
      <c r="AF197" s="36">
        <f>VLOOKUP($B197,'[2]TK KHOILUONG'!$B:$AH,31,0)</f>
        <v>3.6</v>
      </c>
      <c r="AG197" s="36">
        <f>VLOOKUP($B197,'[2]TK KHOILUONG'!$B:$AH,32,0)</f>
        <v>0</v>
      </c>
      <c r="AH197" s="64">
        <f t="shared" ref="AH197:AH257" si="3">IF(D197="","",ROUND(I197+N197+R197+V197+Y197+AB197+AE197+SUM(AF197:AG197),2))</f>
        <v>50.75</v>
      </c>
    </row>
    <row r="198" spans="1:34" hidden="1">
      <c r="A198" s="32">
        <f>IF(D198="","",SUBTOTAL(3,$D$4:$D198))</f>
        <v>29</v>
      </c>
      <c r="B198" s="26" t="s">
        <v>430</v>
      </c>
      <c r="C198" s="27" t="s">
        <v>169</v>
      </c>
      <c r="D198" s="19" t="s">
        <v>178</v>
      </c>
      <c r="E198" s="8">
        <f>VLOOKUP($B198,'[2]TK KHOILUONG'!$B:$AH,4,0)</f>
        <v>0</v>
      </c>
      <c r="F198" s="8">
        <f>VLOOKUP($B198,'[2]TK KHOILUONG'!$B:$AH,5,0)</f>
        <v>0</v>
      </c>
      <c r="G198" s="8">
        <f>VLOOKUP($B198,'[2]TK KHOILUONG'!$B:$AH,6,0)</f>
        <v>0</v>
      </c>
      <c r="H198" s="8">
        <f>VLOOKUP($B198,'[2]TK KHOILUONG'!$B:$AH,7,0)</f>
        <v>0</v>
      </c>
      <c r="I198" s="36">
        <f>VLOOKUP($B198,'[2]TK KHOILUONG'!$B:$AH,8,0)</f>
        <v>0</v>
      </c>
      <c r="J198" s="8">
        <f>VLOOKUP($B198,'[2]TK KHOILUONG'!$B:$AH,9,0)</f>
        <v>17.199999999999996</v>
      </c>
      <c r="K198" s="8">
        <f>VLOOKUP($B198,'[2]TK KHOILUONG'!$B:$AH,10,0)</f>
        <v>4.8</v>
      </c>
      <c r="L198" s="8">
        <f>VLOOKUP($B198,'[2]TK KHOILUONG'!$B:$AH,11,0)</f>
        <v>0</v>
      </c>
      <c r="M198" s="8">
        <f>VLOOKUP($B198,'[2]TK KHOILUONG'!$B:$AH,12,0)</f>
        <v>0</v>
      </c>
      <c r="N198" s="36">
        <f>VLOOKUP($B198,'[2]TK KHOILUONG'!$B:$AH,13,0)</f>
        <v>21.999999999999996</v>
      </c>
      <c r="O198" s="8">
        <f>VLOOKUP($B198,'[2]TK KHOILUONG'!$B:$AH,14,0)</f>
        <v>0</v>
      </c>
      <c r="P198" s="8">
        <f>VLOOKUP($B198,'[2]TK KHOILUONG'!$B:$AH,15,0)</f>
        <v>0</v>
      </c>
      <c r="Q198" s="8">
        <f>VLOOKUP($B198,'[2]TK KHOILUONG'!$B:$AH,16,0)</f>
        <v>0</v>
      </c>
      <c r="R198" s="36">
        <f>VLOOKUP($B198,'[2]TK KHOILUONG'!$B:$AH,17,0)</f>
        <v>0</v>
      </c>
      <c r="S198" s="8">
        <f>VLOOKUP($B198,'[2]TK KHOILUONG'!$B:$AH,18,0)</f>
        <v>0</v>
      </c>
      <c r="T198" s="8">
        <f>VLOOKUP($B198,'[2]TK KHOILUONG'!$B:$AH,19,0)</f>
        <v>0</v>
      </c>
      <c r="U198" s="8">
        <f>VLOOKUP($B198,'[2]TK KHOILUONG'!$B:$AH,20,0)</f>
        <v>0</v>
      </c>
      <c r="V198" s="36">
        <f>VLOOKUP($B198,'[2]TK KHOILUONG'!$B:$AH,21,0)</f>
        <v>0</v>
      </c>
      <c r="W198" s="8">
        <f>VLOOKUP($B198,'[2]TK KHOILUONG'!$B:$AH,22,0)</f>
        <v>0</v>
      </c>
      <c r="X198" s="8">
        <f>VLOOKUP($B198,'[2]TK KHOILUONG'!$B:$AH,23,0)</f>
        <v>0</v>
      </c>
      <c r="Y198" s="36">
        <f>VLOOKUP($B198,'[2]TK KHOILUONG'!$B:$AH,24,0)</f>
        <v>0</v>
      </c>
      <c r="Z198" s="8">
        <f>VLOOKUP($B198,'[2]TK KHOILUONG'!$B:$AH,25,0)</f>
        <v>0</v>
      </c>
      <c r="AA198" s="8">
        <f>VLOOKUP($B198,'[2]TK KHOILUONG'!$B:$AH,26,0)</f>
        <v>0</v>
      </c>
      <c r="AB198" s="36">
        <f>VLOOKUP($B198,'[2]TK KHOILUONG'!$B:$AH,27,0)</f>
        <v>0</v>
      </c>
      <c r="AC198" s="8">
        <f>VLOOKUP($B198,'[2]TK KHOILUONG'!$B:$AH,28,0)</f>
        <v>0</v>
      </c>
      <c r="AD198" s="8">
        <f>VLOOKUP($B198,'[2]TK KHOILUONG'!$B:$AH,29,0)</f>
        <v>0</v>
      </c>
      <c r="AE198" s="36">
        <f>VLOOKUP($B198,'[2]TK KHOILUONG'!$B:$AH,30,0)</f>
        <v>0</v>
      </c>
      <c r="AF198" s="36">
        <f>VLOOKUP($B198,'[2]TK KHOILUONG'!$B:$AH,31,0)</f>
        <v>0</v>
      </c>
      <c r="AG198" s="36">
        <f>VLOOKUP($B198,'[2]TK KHOILUONG'!$B:$AH,32,0)</f>
        <v>0</v>
      </c>
      <c r="AH198" s="64">
        <f t="shared" si="3"/>
        <v>22</v>
      </c>
    </row>
    <row r="199" spans="1:34" hidden="1">
      <c r="A199" s="32">
        <f>IF(D199="","",SUBTOTAL(3,$D$4:$D199))</f>
        <v>29</v>
      </c>
      <c r="B199" s="26" t="s">
        <v>478</v>
      </c>
      <c r="C199" s="27" t="s">
        <v>169</v>
      </c>
      <c r="D199" s="19" t="s">
        <v>213</v>
      </c>
      <c r="E199" s="8">
        <f>VLOOKUP($B199,'[2]TK KHOILUONG'!$B:$AH,4,0)</f>
        <v>0</v>
      </c>
      <c r="F199" s="8">
        <f>VLOOKUP($B199,'[2]TK KHOILUONG'!$B:$AH,5,0)</f>
        <v>0</v>
      </c>
      <c r="G199" s="8">
        <f>VLOOKUP($B199,'[2]TK KHOILUONG'!$B:$AH,6,0)</f>
        <v>0</v>
      </c>
      <c r="H199" s="8">
        <f>VLOOKUP($B199,'[2]TK KHOILUONG'!$B:$AH,7,0)</f>
        <v>0</v>
      </c>
      <c r="I199" s="36">
        <f>VLOOKUP($B199,'[2]TK KHOILUONG'!$B:$AH,8,0)</f>
        <v>0</v>
      </c>
      <c r="J199" s="8">
        <f>VLOOKUP($B199,'[2]TK KHOILUONG'!$B:$AH,9,0)</f>
        <v>0</v>
      </c>
      <c r="K199" s="8">
        <f>VLOOKUP($B199,'[2]TK KHOILUONG'!$B:$AH,10,0)</f>
        <v>0</v>
      </c>
      <c r="L199" s="8">
        <f>VLOOKUP($B199,'[2]TK KHOILUONG'!$B:$AH,11,0)</f>
        <v>0</v>
      </c>
      <c r="M199" s="8">
        <f>VLOOKUP($B199,'[2]TK KHOILUONG'!$B:$AH,12,0)</f>
        <v>0</v>
      </c>
      <c r="N199" s="36">
        <f>VLOOKUP($B199,'[2]TK KHOILUONG'!$B:$AH,13,0)</f>
        <v>0</v>
      </c>
      <c r="O199" s="8">
        <f>VLOOKUP($B199,'[2]TK KHOILUONG'!$B:$AH,14,0)</f>
        <v>0</v>
      </c>
      <c r="P199" s="8">
        <f>VLOOKUP($B199,'[2]TK KHOILUONG'!$B:$AH,15,0)</f>
        <v>0</v>
      </c>
      <c r="Q199" s="8">
        <f>VLOOKUP($B199,'[2]TK KHOILUONG'!$B:$AH,16,0)</f>
        <v>0</v>
      </c>
      <c r="R199" s="36">
        <f>VLOOKUP($B199,'[2]TK KHOILUONG'!$B:$AH,17,0)</f>
        <v>0</v>
      </c>
      <c r="S199" s="8">
        <f>VLOOKUP($B199,'[2]TK KHOILUONG'!$B:$AH,18,0)</f>
        <v>0</v>
      </c>
      <c r="T199" s="8">
        <f>VLOOKUP($B199,'[2]TK KHOILUONG'!$B:$AH,19,0)</f>
        <v>0</v>
      </c>
      <c r="U199" s="8">
        <f>VLOOKUP($B199,'[2]TK KHOILUONG'!$B:$AH,20,0)</f>
        <v>0</v>
      </c>
      <c r="V199" s="36">
        <f>VLOOKUP($B199,'[2]TK KHOILUONG'!$B:$AH,21,0)</f>
        <v>0</v>
      </c>
      <c r="W199" s="8">
        <f>VLOOKUP($B199,'[2]TK KHOILUONG'!$B:$AH,22,0)</f>
        <v>0</v>
      </c>
      <c r="X199" s="8">
        <f>VLOOKUP($B199,'[2]TK KHOILUONG'!$B:$AH,23,0)</f>
        <v>0</v>
      </c>
      <c r="Y199" s="36">
        <f>VLOOKUP($B199,'[2]TK KHOILUONG'!$B:$AH,24,0)</f>
        <v>0</v>
      </c>
      <c r="Z199" s="8">
        <f>VLOOKUP($B199,'[2]TK KHOILUONG'!$B:$AH,25,0)</f>
        <v>0</v>
      </c>
      <c r="AA199" s="8">
        <f>VLOOKUP($B199,'[2]TK KHOILUONG'!$B:$AH,26,0)</f>
        <v>0</v>
      </c>
      <c r="AB199" s="36">
        <f>VLOOKUP($B199,'[2]TK KHOILUONG'!$B:$AH,27,0)</f>
        <v>0</v>
      </c>
      <c r="AC199" s="8">
        <f>VLOOKUP($B199,'[2]TK KHOILUONG'!$B:$AH,28,0)</f>
        <v>0</v>
      </c>
      <c r="AD199" s="8">
        <f>VLOOKUP($B199,'[2]TK KHOILUONG'!$B:$AH,29,0)</f>
        <v>0</v>
      </c>
      <c r="AE199" s="36">
        <f>VLOOKUP($B199,'[2]TK KHOILUONG'!$B:$AH,30,0)</f>
        <v>0</v>
      </c>
      <c r="AF199" s="36">
        <f>VLOOKUP($B199,'[2]TK KHOILUONG'!$B:$AH,31,0)</f>
        <v>0</v>
      </c>
      <c r="AG199" s="36">
        <f>VLOOKUP($B199,'[2]TK KHOILUONG'!$B:$AH,32,0)</f>
        <v>0</v>
      </c>
      <c r="AH199" s="64">
        <f t="shared" si="3"/>
        <v>0</v>
      </c>
    </row>
    <row r="200" spans="1:34" hidden="1">
      <c r="A200" s="32">
        <f>IF(D200="","",SUBTOTAL(3,$D$4:$D200))</f>
        <v>29</v>
      </c>
      <c r="B200" s="26" t="s">
        <v>431</v>
      </c>
      <c r="C200" s="27" t="s">
        <v>169</v>
      </c>
      <c r="D200" s="19" t="s">
        <v>179</v>
      </c>
      <c r="E200" s="8">
        <f>VLOOKUP($B200,'[2]TK KHOILUONG'!$B:$AH,4,0)</f>
        <v>0</v>
      </c>
      <c r="F200" s="8">
        <f>VLOOKUP($B200,'[2]TK KHOILUONG'!$B:$AH,5,0)</f>
        <v>0</v>
      </c>
      <c r="G200" s="8">
        <f>VLOOKUP($B200,'[2]TK KHOILUONG'!$B:$AH,6,0)</f>
        <v>0</v>
      </c>
      <c r="H200" s="8">
        <f>VLOOKUP($B200,'[2]TK KHOILUONG'!$B:$AH,7,0)</f>
        <v>0</v>
      </c>
      <c r="I200" s="36">
        <f>VLOOKUP($B200,'[2]TK KHOILUONG'!$B:$AH,8,0)</f>
        <v>0</v>
      </c>
      <c r="J200" s="8">
        <f>VLOOKUP($B200,'[2]TK KHOILUONG'!$B:$AH,9,0)</f>
        <v>1.2</v>
      </c>
      <c r="K200" s="8">
        <f>VLOOKUP($B200,'[2]TK KHOILUONG'!$B:$AH,10,0)</f>
        <v>11.999999999999998</v>
      </c>
      <c r="L200" s="8">
        <f>VLOOKUP($B200,'[2]TK KHOILUONG'!$B:$AH,11,0)</f>
        <v>0</v>
      </c>
      <c r="M200" s="8">
        <f>VLOOKUP($B200,'[2]TK KHOILUONG'!$B:$AH,12,0)</f>
        <v>0</v>
      </c>
      <c r="N200" s="36">
        <f>VLOOKUP($B200,'[2]TK KHOILUONG'!$B:$AH,13,0)</f>
        <v>13.199999999999998</v>
      </c>
      <c r="O200" s="8">
        <f>VLOOKUP($B200,'[2]TK KHOILUONG'!$B:$AH,14,0)</f>
        <v>0</v>
      </c>
      <c r="P200" s="8">
        <f>VLOOKUP($B200,'[2]TK KHOILUONG'!$B:$AH,15,0)</f>
        <v>0</v>
      </c>
      <c r="Q200" s="8">
        <f>VLOOKUP($B200,'[2]TK KHOILUONG'!$B:$AH,16,0)</f>
        <v>0</v>
      </c>
      <c r="R200" s="36">
        <f>VLOOKUP($B200,'[2]TK KHOILUONG'!$B:$AH,17,0)</f>
        <v>0</v>
      </c>
      <c r="S200" s="8">
        <f>VLOOKUP($B200,'[2]TK KHOILUONG'!$B:$AH,18,0)</f>
        <v>0</v>
      </c>
      <c r="T200" s="8">
        <f>VLOOKUP($B200,'[2]TK KHOILUONG'!$B:$AH,19,0)</f>
        <v>0</v>
      </c>
      <c r="U200" s="8">
        <f>VLOOKUP($B200,'[2]TK KHOILUONG'!$B:$AH,20,0)</f>
        <v>0</v>
      </c>
      <c r="V200" s="36">
        <f>VLOOKUP($B200,'[2]TK KHOILUONG'!$B:$AH,21,0)</f>
        <v>0</v>
      </c>
      <c r="W200" s="8">
        <f>VLOOKUP($B200,'[2]TK KHOILUONG'!$B:$AH,22,0)</f>
        <v>0</v>
      </c>
      <c r="X200" s="8">
        <f>VLOOKUP($B200,'[2]TK KHOILUONG'!$B:$AH,23,0)</f>
        <v>0</v>
      </c>
      <c r="Y200" s="36">
        <f>VLOOKUP($B200,'[2]TK KHOILUONG'!$B:$AH,24,0)</f>
        <v>0</v>
      </c>
      <c r="Z200" s="8">
        <f>VLOOKUP($B200,'[2]TK KHOILUONG'!$B:$AH,25,0)</f>
        <v>0</v>
      </c>
      <c r="AA200" s="8">
        <f>VLOOKUP($B200,'[2]TK KHOILUONG'!$B:$AH,26,0)</f>
        <v>0</v>
      </c>
      <c r="AB200" s="36">
        <f>VLOOKUP($B200,'[2]TK KHOILUONG'!$B:$AH,27,0)</f>
        <v>0</v>
      </c>
      <c r="AC200" s="8">
        <f>VLOOKUP($B200,'[2]TK KHOILUONG'!$B:$AH,28,0)</f>
        <v>0</v>
      </c>
      <c r="AD200" s="8">
        <f>VLOOKUP($B200,'[2]TK KHOILUONG'!$B:$AH,29,0)</f>
        <v>0</v>
      </c>
      <c r="AE200" s="36">
        <f>VLOOKUP($B200,'[2]TK KHOILUONG'!$B:$AH,30,0)</f>
        <v>0</v>
      </c>
      <c r="AF200" s="36">
        <f>VLOOKUP($B200,'[2]TK KHOILUONG'!$B:$AH,31,0)</f>
        <v>1.6</v>
      </c>
      <c r="AG200" s="36">
        <f>VLOOKUP($B200,'[2]TK KHOILUONG'!$B:$AH,32,0)</f>
        <v>0</v>
      </c>
      <c r="AH200" s="64">
        <f t="shared" si="3"/>
        <v>14.8</v>
      </c>
    </row>
    <row r="201" spans="1:34" hidden="1">
      <c r="A201" s="32">
        <f>IF(D201="","",SUBTOTAL(3,$D$4:$D201))</f>
        <v>29</v>
      </c>
      <c r="B201" s="26" t="s">
        <v>432</v>
      </c>
      <c r="C201" s="27" t="s">
        <v>169</v>
      </c>
      <c r="D201" s="19" t="s">
        <v>180</v>
      </c>
      <c r="E201" s="8">
        <f>VLOOKUP($B201,'[2]TK KHOILUONG'!$B:$AH,4,0)</f>
        <v>0</v>
      </c>
      <c r="F201" s="8">
        <f>VLOOKUP($B201,'[2]TK KHOILUONG'!$B:$AH,5,0)</f>
        <v>0</v>
      </c>
      <c r="G201" s="8">
        <f>VLOOKUP($B201,'[2]TK KHOILUONG'!$B:$AH,6,0)</f>
        <v>0</v>
      </c>
      <c r="H201" s="8">
        <f>VLOOKUP($B201,'[2]TK KHOILUONG'!$B:$AH,7,0)</f>
        <v>0</v>
      </c>
      <c r="I201" s="36">
        <f>VLOOKUP($B201,'[2]TK KHOILUONG'!$B:$AH,8,0)</f>
        <v>0</v>
      </c>
      <c r="J201" s="8">
        <f>VLOOKUP($B201,'[2]TK KHOILUONG'!$B:$AH,9,0)</f>
        <v>0</v>
      </c>
      <c r="K201" s="8">
        <f>VLOOKUP($B201,'[2]TK KHOILUONG'!$B:$AH,10,0)</f>
        <v>0</v>
      </c>
      <c r="L201" s="8">
        <f>VLOOKUP($B201,'[2]TK KHOILUONG'!$B:$AH,11,0)</f>
        <v>0</v>
      </c>
      <c r="M201" s="8">
        <f>VLOOKUP($B201,'[2]TK KHOILUONG'!$B:$AH,12,0)</f>
        <v>0</v>
      </c>
      <c r="N201" s="36">
        <f>VLOOKUP($B201,'[2]TK KHOILUONG'!$B:$AH,13,0)</f>
        <v>0</v>
      </c>
      <c r="O201" s="8">
        <f>VLOOKUP($B201,'[2]TK KHOILUONG'!$B:$AH,14,0)</f>
        <v>0</v>
      </c>
      <c r="P201" s="8">
        <f>VLOOKUP($B201,'[2]TK KHOILUONG'!$B:$AH,15,0)</f>
        <v>0</v>
      </c>
      <c r="Q201" s="8">
        <f>VLOOKUP($B201,'[2]TK KHOILUONG'!$B:$AH,16,0)</f>
        <v>0</v>
      </c>
      <c r="R201" s="36">
        <f>VLOOKUP($B201,'[2]TK KHOILUONG'!$B:$AH,17,0)</f>
        <v>0</v>
      </c>
      <c r="S201" s="8">
        <f>VLOOKUP($B201,'[2]TK KHOILUONG'!$B:$AH,18,0)</f>
        <v>0</v>
      </c>
      <c r="T201" s="8">
        <f>VLOOKUP($B201,'[2]TK KHOILUONG'!$B:$AH,19,0)</f>
        <v>0</v>
      </c>
      <c r="U201" s="8">
        <f>VLOOKUP($B201,'[2]TK KHOILUONG'!$B:$AH,20,0)</f>
        <v>0</v>
      </c>
      <c r="V201" s="36">
        <f>VLOOKUP($B201,'[2]TK KHOILUONG'!$B:$AH,21,0)</f>
        <v>0</v>
      </c>
      <c r="W201" s="8">
        <f>VLOOKUP($B201,'[2]TK KHOILUONG'!$B:$AH,22,0)</f>
        <v>0</v>
      </c>
      <c r="X201" s="8">
        <f>VLOOKUP($B201,'[2]TK KHOILUONG'!$B:$AH,23,0)</f>
        <v>0</v>
      </c>
      <c r="Y201" s="36">
        <f>VLOOKUP($B201,'[2]TK KHOILUONG'!$B:$AH,24,0)</f>
        <v>0</v>
      </c>
      <c r="Z201" s="8">
        <f>VLOOKUP($B201,'[2]TK KHOILUONG'!$B:$AH,25,0)</f>
        <v>0</v>
      </c>
      <c r="AA201" s="8">
        <f>VLOOKUP($B201,'[2]TK KHOILUONG'!$B:$AH,26,0)</f>
        <v>0</v>
      </c>
      <c r="AB201" s="36">
        <f>VLOOKUP($B201,'[2]TK KHOILUONG'!$B:$AH,27,0)</f>
        <v>0</v>
      </c>
      <c r="AC201" s="8">
        <f>VLOOKUP($B201,'[2]TK KHOILUONG'!$B:$AH,28,0)</f>
        <v>0</v>
      </c>
      <c r="AD201" s="8">
        <f>VLOOKUP($B201,'[2]TK KHOILUONG'!$B:$AH,29,0)</f>
        <v>0</v>
      </c>
      <c r="AE201" s="36">
        <f>VLOOKUP($B201,'[2]TK KHOILUONG'!$B:$AH,30,0)</f>
        <v>0</v>
      </c>
      <c r="AF201" s="36">
        <f>VLOOKUP($B201,'[2]TK KHOILUONG'!$B:$AH,31,0)</f>
        <v>0</v>
      </c>
      <c r="AG201" s="36">
        <f>VLOOKUP($B201,'[2]TK KHOILUONG'!$B:$AH,32,0)</f>
        <v>0</v>
      </c>
      <c r="AH201" s="64">
        <f t="shared" si="3"/>
        <v>0</v>
      </c>
    </row>
    <row r="202" spans="1:34" hidden="1">
      <c r="A202" s="32">
        <f>IF(D202="","",SUBTOTAL(3,$D$4:$D202))</f>
        <v>29</v>
      </c>
      <c r="B202" s="26" t="s">
        <v>433</v>
      </c>
      <c r="C202" s="27" t="s">
        <v>169</v>
      </c>
      <c r="D202" s="19" t="s">
        <v>552</v>
      </c>
      <c r="E202" s="8">
        <f>VLOOKUP($B202,'[2]TK KHOILUONG'!$B:$AH,4,0)</f>
        <v>0</v>
      </c>
      <c r="F202" s="8">
        <f>VLOOKUP($B202,'[2]TK KHOILUONG'!$B:$AH,5,0)</f>
        <v>2</v>
      </c>
      <c r="G202" s="8">
        <f>VLOOKUP($B202,'[2]TK KHOILUONG'!$B:$AH,6,0)</f>
        <v>0</v>
      </c>
      <c r="H202" s="8">
        <f>VLOOKUP($B202,'[2]TK KHOILUONG'!$B:$AH,7,0)</f>
        <v>0</v>
      </c>
      <c r="I202" s="36">
        <f>VLOOKUP($B202,'[2]TK KHOILUONG'!$B:$AH,8,0)</f>
        <v>4</v>
      </c>
      <c r="J202" s="8">
        <f>VLOOKUP($B202,'[2]TK KHOILUONG'!$B:$AH,9,0)</f>
        <v>1.2</v>
      </c>
      <c r="K202" s="8">
        <f>VLOOKUP($B202,'[2]TK KHOILUONG'!$B:$AH,10,0)</f>
        <v>8.4</v>
      </c>
      <c r="L202" s="8">
        <f>VLOOKUP($B202,'[2]TK KHOILUONG'!$B:$AH,11,0)</f>
        <v>0</v>
      </c>
      <c r="M202" s="8">
        <f>VLOOKUP($B202,'[2]TK KHOILUONG'!$B:$AH,12,0)</f>
        <v>0</v>
      </c>
      <c r="N202" s="36">
        <f>VLOOKUP($B202,'[2]TK KHOILUONG'!$B:$AH,13,0)</f>
        <v>9.6</v>
      </c>
      <c r="O202" s="8">
        <f>VLOOKUP($B202,'[2]TK KHOILUONG'!$B:$AH,14,0)</f>
        <v>0</v>
      </c>
      <c r="P202" s="8">
        <f>VLOOKUP($B202,'[2]TK KHOILUONG'!$B:$AH,15,0)</f>
        <v>0</v>
      </c>
      <c r="Q202" s="8">
        <f>VLOOKUP($B202,'[2]TK KHOILUONG'!$B:$AH,16,0)</f>
        <v>0</v>
      </c>
      <c r="R202" s="36">
        <f>VLOOKUP($B202,'[2]TK KHOILUONG'!$B:$AH,17,0)</f>
        <v>0</v>
      </c>
      <c r="S202" s="8">
        <f>VLOOKUP($B202,'[2]TK KHOILUONG'!$B:$AH,18,0)</f>
        <v>0</v>
      </c>
      <c r="T202" s="8">
        <f>VLOOKUP($B202,'[2]TK KHOILUONG'!$B:$AH,19,0)</f>
        <v>0</v>
      </c>
      <c r="U202" s="8">
        <f>VLOOKUP($B202,'[2]TK KHOILUONG'!$B:$AH,20,0)</f>
        <v>0</v>
      </c>
      <c r="V202" s="36">
        <f>VLOOKUP($B202,'[2]TK KHOILUONG'!$B:$AH,21,0)</f>
        <v>0</v>
      </c>
      <c r="W202" s="8">
        <f>VLOOKUP($B202,'[2]TK KHOILUONG'!$B:$AH,22,0)</f>
        <v>0</v>
      </c>
      <c r="X202" s="8">
        <f>VLOOKUP($B202,'[2]TK KHOILUONG'!$B:$AH,23,0)</f>
        <v>0</v>
      </c>
      <c r="Y202" s="36">
        <f>VLOOKUP($B202,'[2]TK KHOILUONG'!$B:$AH,24,0)</f>
        <v>0</v>
      </c>
      <c r="Z202" s="8">
        <f>VLOOKUP($B202,'[2]TK KHOILUONG'!$B:$AH,25,0)</f>
        <v>0</v>
      </c>
      <c r="AA202" s="8">
        <f>VLOOKUP($B202,'[2]TK KHOILUONG'!$B:$AH,26,0)</f>
        <v>0</v>
      </c>
      <c r="AB202" s="36">
        <f>VLOOKUP($B202,'[2]TK KHOILUONG'!$B:$AH,27,0)</f>
        <v>0</v>
      </c>
      <c r="AC202" s="8">
        <f>VLOOKUP($B202,'[2]TK KHOILUONG'!$B:$AH,28,0)</f>
        <v>0</v>
      </c>
      <c r="AD202" s="8">
        <f>VLOOKUP($B202,'[2]TK KHOILUONG'!$B:$AH,29,0)</f>
        <v>0</v>
      </c>
      <c r="AE202" s="36">
        <f>VLOOKUP($B202,'[2]TK KHOILUONG'!$B:$AH,30,0)</f>
        <v>0</v>
      </c>
      <c r="AF202" s="36">
        <f>VLOOKUP($B202,'[2]TK KHOILUONG'!$B:$AH,31,0)</f>
        <v>1.2</v>
      </c>
      <c r="AG202" s="36">
        <f>VLOOKUP($B202,'[2]TK KHOILUONG'!$B:$AH,32,0)</f>
        <v>0</v>
      </c>
      <c r="AH202" s="64">
        <f t="shared" si="3"/>
        <v>14.8</v>
      </c>
    </row>
    <row r="203" spans="1:34" hidden="1">
      <c r="A203" s="32">
        <f>IF(D203="","",SUBTOTAL(3,$D$4:$D203))</f>
        <v>29</v>
      </c>
      <c r="B203" s="26" t="s">
        <v>482</v>
      </c>
      <c r="C203" s="27" t="s">
        <v>218</v>
      </c>
      <c r="D203" s="19" t="s">
        <v>219</v>
      </c>
      <c r="E203" s="8">
        <f>VLOOKUP($B203,'[2]TK KHOILUONG'!$B:$AH,4,0)</f>
        <v>0</v>
      </c>
      <c r="F203" s="8">
        <f>VLOOKUP($B203,'[2]TK KHOILUONG'!$B:$AH,5,0)</f>
        <v>0</v>
      </c>
      <c r="G203" s="8">
        <f>VLOOKUP($B203,'[2]TK KHOILUONG'!$B:$AH,6,0)</f>
        <v>0</v>
      </c>
      <c r="H203" s="8">
        <f>VLOOKUP($B203,'[2]TK KHOILUONG'!$B:$AH,7,0)</f>
        <v>0</v>
      </c>
      <c r="I203" s="36">
        <f>VLOOKUP($B203,'[2]TK KHOILUONG'!$B:$AH,8,0)</f>
        <v>0</v>
      </c>
      <c r="J203" s="8">
        <f>VLOOKUP($B203,'[2]TK KHOILUONG'!$B:$AH,9,0)</f>
        <v>0</v>
      </c>
      <c r="K203" s="8">
        <f>VLOOKUP($B203,'[2]TK KHOILUONG'!$B:$AH,10,0)</f>
        <v>0</v>
      </c>
      <c r="L203" s="8">
        <f>VLOOKUP($B203,'[2]TK KHOILUONG'!$B:$AH,11,0)</f>
        <v>0</v>
      </c>
      <c r="M203" s="8">
        <f>VLOOKUP($B203,'[2]TK KHOILUONG'!$B:$AH,12,0)</f>
        <v>0</v>
      </c>
      <c r="N203" s="36">
        <f>VLOOKUP($B203,'[2]TK KHOILUONG'!$B:$AH,13,0)</f>
        <v>0</v>
      </c>
      <c r="O203" s="8">
        <f>VLOOKUP($B203,'[2]TK KHOILUONG'!$B:$AH,14,0)</f>
        <v>0</v>
      </c>
      <c r="P203" s="8">
        <f>VLOOKUP($B203,'[2]TK KHOILUONG'!$B:$AH,15,0)</f>
        <v>0</v>
      </c>
      <c r="Q203" s="8">
        <f>VLOOKUP($B203,'[2]TK KHOILUONG'!$B:$AH,16,0)</f>
        <v>0</v>
      </c>
      <c r="R203" s="36">
        <f>VLOOKUP($B203,'[2]TK KHOILUONG'!$B:$AH,17,0)</f>
        <v>0</v>
      </c>
      <c r="S203" s="8">
        <f>VLOOKUP($B203,'[2]TK KHOILUONG'!$B:$AH,18,0)</f>
        <v>0</v>
      </c>
      <c r="T203" s="8">
        <f>VLOOKUP($B203,'[2]TK KHOILUONG'!$B:$AH,19,0)</f>
        <v>0</v>
      </c>
      <c r="U203" s="8">
        <f>VLOOKUP($B203,'[2]TK KHOILUONG'!$B:$AH,20,0)</f>
        <v>0</v>
      </c>
      <c r="V203" s="36">
        <f>VLOOKUP($B203,'[2]TK KHOILUONG'!$B:$AH,21,0)</f>
        <v>0</v>
      </c>
      <c r="W203" s="8">
        <f>VLOOKUP($B203,'[2]TK KHOILUONG'!$B:$AH,22,0)</f>
        <v>0</v>
      </c>
      <c r="X203" s="8">
        <f>VLOOKUP($B203,'[2]TK KHOILUONG'!$B:$AH,23,0)</f>
        <v>0</v>
      </c>
      <c r="Y203" s="36">
        <f>VLOOKUP($B203,'[2]TK KHOILUONG'!$B:$AH,24,0)</f>
        <v>0</v>
      </c>
      <c r="Z203" s="8">
        <f>VLOOKUP($B203,'[2]TK KHOILUONG'!$B:$AH,25,0)</f>
        <v>0</v>
      </c>
      <c r="AA203" s="8">
        <f>VLOOKUP($B203,'[2]TK KHOILUONG'!$B:$AH,26,0)</f>
        <v>0</v>
      </c>
      <c r="AB203" s="36">
        <f>VLOOKUP($B203,'[2]TK KHOILUONG'!$B:$AH,27,0)</f>
        <v>0</v>
      </c>
      <c r="AC203" s="8">
        <f>VLOOKUP($B203,'[2]TK KHOILUONG'!$B:$AH,28,0)</f>
        <v>0</v>
      </c>
      <c r="AD203" s="8">
        <f>VLOOKUP($B203,'[2]TK KHOILUONG'!$B:$AH,29,0)</f>
        <v>0</v>
      </c>
      <c r="AE203" s="36">
        <f>VLOOKUP($B203,'[2]TK KHOILUONG'!$B:$AH,30,0)</f>
        <v>0</v>
      </c>
      <c r="AF203" s="36">
        <f>VLOOKUP($B203,'[2]TK KHOILUONG'!$B:$AH,31,0)</f>
        <v>0</v>
      </c>
      <c r="AG203" s="36">
        <f>VLOOKUP($B203,'[2]TK KHOILUONG'!$B:$AH,32,0)</f>
        <v>0</v>
      </c>
      <c r="AH203" s="64">
        <f t="shared" si="3"/>
        <v>0</v>
      </c>
    </row>
    <row r="204" spans="1:34" hidden="1">
      <c r="A204" s="32">
        <f>IF(D204="","",SUBTOTAL(3,$D$4:$D204))</f>
        <v>29</v>
      </c>
      <c r="B204" s="26" t="s">
        <v>483</v>
      </c>
      <c r="C204" s="27" t="s">
        <v>218</v>
      </c>
      <c r="D204" s="19" t="s">
        <v>220</v>
      </c>
      <c r="E204" s="8">
        <f>VLOOKUP($B204,'[2]TK KHOILUONG'!$B:$AH,4,0)</f>
        <v>4</v>
      </c>
      <c r="F204" s="8">
        <f>VLOOKUP($B204,'[2]TK KHOILUONG'!$B:$AH,5,0)</f>
        <v>2</v>
      </c>
      <c r="G204" s="8">
        <f>VLOOKUP($B204,'[2]TK KHOILUONG'!$B:$AH,6,0)</f>
        <v>0</v>
      </c>
      <c r="H204" s="8">
        <f>VLOOKUP($B204,'[2]TK KHOILUONG'!$B:$AH,7,0)</f>
        <v>0</v>
      </c>
      <c r="I204" s="36">
        <f>VLOOKUP($B204,'[2]TK KHOILUONG'!$B:$AH,8,0)</f>
        <v>8</v>
      </c>
      <c r="J204" s="8">
        <f>VLOOKUP($B204,'[2]TK KHOILUONG'!$B:$AH,9,0)</f>
        <v>1.2</v>
      </c>
      <c r="K204" s="8">
        <f>VLOOKUP($B204,'[2]TK KHOILUONG'!$B:$AH,10,0)</f>
        <v>31.199999999999989</v>
      </c>
      <c r="L204" s="8">
        <f>VLOOKUP($B204,'[2]TK KHOILUONG'!$B:$AH,11,0)</f>
        <v>0</v>
      </c>
      <c r="M204" s="8">
        <f>VLOOKUP($B204,'[2]TK KHOILUONG'!$B:$AH,12,0)</f>
        <v>0</v>
      </c>
      <c r="N204" s="36">
        <f>VLOOKUP($B204,'[2]TK KHOILUONG'!$B:$AH,13,0)</f>
        <v>32.399999999999991</v>
      </c>
      <c r="O204" s="8">
        <f>VLOOKUP($B204,'[2]TK KHOILUONG'!$B:$AH,14,0)</f>
        <v>32</v>
      </c>
      <c r="P204" s="8">
        <f>VLOOKUP($B204,'[2]TK KHOILUONG'!$B:$AH,15,0)</f>
        <v>85</v>
      </c>
      <c r="Q204" s="8">
        <f>VLOOKUP($B204,'[2]TK KHOILUONG'!$B:$AH,16,0)</f>
        <v>75</v>
      </c>
      <c r="R204" s="36">
        <f>VLOOKUP($B204,'[2]TK KHOILUONG'!$B:$AH,17,0)</f>
        <v>2.1</v>
      </c>
      <c r="S204" s="8">
        <f>VLOOKUP($B204,'[2]TK KHOILUONG'!$B:$AH,18,0)</f>
        <v>0</v>
      </c>
      <c r="T204" s="8">
        <f>VLOOKUP($B204,'[2]TK KHOILUONG'!$B:$AH,19,0)</f>
        <v>0</v>
      </c>
      <c r="U204" s="8">
        <f>VLOOKUP($B204,'[2]TK KHOILUONG'!$B:$AH,20,0)</f>
        <v>0</v>
      </c>
      <c r="V204" s="36">
        <f>VLOOKUP($B204,'[2]TK KHOILUONG'!$B:$AH,21,0)</f>
        <v>0</v>
      </c>
      <c r="W204" s="8">
        <f>VLOOKUP($B204,'[2]TK KHOILUONG'!$B:$AH,22,0)</f>
        <v>0</v>
      </c>
      <c r="X204" s="8">
        <f>VLOOKUP($B204,'[2]TK KHOILUONG'!$B:$AH,23,0)</f>
        <v>0</v>
      </c>
      <c r="Y204" s="36">
        <f>VLOOKUP($B204,'[2]TK KHOILUONG'!$B:$AH,24,0)</f>
        <v>0</v>
      </c>
      <c r="Z204" s="8">
        <f>VLOOKUP($B204,'[2]TK KHOILUONG'!$B:$AH,25,0)</f>
        <v>0</v>
      </c>
      <c r="AA204" s="8">
        <f>VLOOKUP($B204,'[2]TK KHOILUONG'!$B:$AH,26,0)</f>
        <v>0</v>
      </c>
      <c r="AB204" s="36">
        <f>VLOOKUP($B204,'[2]TK KHOILUONG'!$B:$AH,27,0)</f>
        <v>0</v>
      </c>
      <c r="AC204" s="8">
        <f>VLOOKUP($B204,'[2]TK KHOILUONG'!$B:$AH,28,0)</f>
        <v>0</v>
      </c>
      <c r="AD204" s="8">
        <f>VLOOKUP($B204,'[2]TK KHOILUONG'!$B:$AH,29,0)</f>
        <v>0</v>
      </c>
      <c r="AE204" s="36">
        <f>VLOOKUP($B204,'[2]TK KHOILUONG'!$B:$AH,30,0)</f>
        <v>0</v>
      </c>
      <c r="AF204" s="36">
        <f>VLOOKUP($B204,'[2]TK KHOILUONG'!$B:$AH,31,0)</f>
        <v>6</v>
      </c>
      <c r="AG204" s="36">
        <f>VLOOKUP($B204,'[2]TK KHOILUONG'!$B:$AH,32,0)</f>
        <v>0</v>
      </c>
      <c r="AH204" s="64">
        <f t="shared" si="3"/>
        <v>48.5</v>
      </c>
    </row>
    <row r="205" spans="1:34" hidden="1">
      <c r="A205" s="32">
        <f>IF(D205="","",SUBTOTAL(3,$D$4:$D205))</f>
        <v>29</v>
      </c>
      <c r="B205" s="26" t="s">
        <v>484</v>
      </c>
      <c r="C205" s="27" t="s">
        <v>218</v>
      </c>
      <c r="D205" s="19" t="s">
        <v>221</v>
      </c>
      <c r="E205" s="8">
        <f>VLOOKUP($B205,'[2]TK KHOILUONG'!$B:$AH,4,0)</f>
        <v>2</v>
      </c>
      <c r="F205" s="8">
        <f>VLOOKUP($B205,'[2]TK KHOILUONG'!$B:$AH,5,0)</f>
        <v>4</v>
      </c>
      <c r="G205" s="8">
        <f>VLOOKUP($B205,'[2]TK KHOILUONG'!$B:$AH,6,0)</f>
        <v>0</v>
      </c>
      <c r="H205" s="8">
        <f>VLOOKUP($B205,'[2]TK KHOILUONG'!$B:$AH,7,0)</f>
        <v>0</v>
      </c>
      <c r="I205" s="36">
        <f>VLOOKUP($B205,'[2]TK KHOILUONG'!$B:$AH,8,0)</f>
        <v>10</v>
      </c>
      <c r="J205" s="8">
        <f>VLOOKUP($B205,'[2]TK KHOILUONG'!$B:$AH,9,0)</f>
        <v>1.2</v>
      </c>
      <c r="K205" s="8">
        <f>VLOOKUP($B205,'[2]TK KHOILUONG'!$B:$AH,10,0)</f>
        <v>26.799999999999994</v>
      </c>
      <c r="L205" s="8">
        <f>VLOOKUP($B205,'[2]TK KHOILUONG'!$B:$AH,11,0)</f>
        <v>0</v>
      </c>
      <c r="M205" s="8">
        <f>VLOOKUP($B205,'[2]TK KHOILUONG'!$B:$AH,12,0)</f>
        <v>0</v>
      </c>
      <c r="N205" s="36">
        <f>VLOOKUP($B205,'[2]TK KHOILUONG'!$B:$AH,13,0)</f>
        <v>27.999999999999993</v>
      </c>
      <c r="O205" s="8">
        <f>VLOOKUP($B205,'[2]TK KHOILUONG'!$B:$AH,14,0)</f>
        <v>24</v>
      </c>
      <c r="P205" s="8">
        <f>VLOOKUP($B205,'[2]TK KHOILUONG'!$B:$AH,15,0)</f>
        <v>0</v>
      </c>
      <c r="Q205" s="8">
        <f>VLOOKUP($B205,'[2]TK KHOILUONG'!$B:$AH,16,0)</f>
        <v>24</v>
      </c>
      <c r="R205" s="36">
        <f>VLOOKUP($B205,'[2]TK KHOILUONG'!$B:$AH,17,0)</f>
        <v>0</v>
      </c>
      <c r="S205" s="8">
        <f>VLOOKUP($B205,'[2]TK KHOILUONG'!$B:$AH,18,0)</f>
        <v>0</v>
      </c>
      <c r="T205" s="8">
        <f>VLOOKUP($B205,'[2]TK KHOILUONG'!$B:$AH,19,0)</f>
        <v>0</v>
      </c>
      <c r="U205" s="8">
        <f>VLOOKUP($B205,'[2]TK KHOILUONG'!$B:$AH,20,0)</f>
        <v>0</v>
      </c>
      <c r="V205" s="36">
        <f>VLOOKUP($B205,'[2]TK KHOILUONG'!$B:$AH,21,0)</f>
        <v>0</v>
      </c>
      <c r="W205" s="8">
        <f>VLOOKUP($B205,'[2]TK KHOILUONG'!$B:$AH,22,0)</f>
        <v>0</v>
      </c>
      <c r="X205" s="8">
        <f>VLOOKUP($B205,'[2]TK KHOILUONG'!$B:$AH,23,0)</f>
        <v>0</v>
      </c>
      <c r="Y205" s="36">
        <f>VLOOKUP($B205,'[2]TK KHOILUONG'!$B:$AH,24,0)</f>
        <v>0</v>
      </c>
      <c r="Z205" s="8">
        <f>VLOOKUP($B205,'[2]TK KHOILUONG'!$B:$AH,25,0)</f>
        <v>0</v>
      </c>
      <c r="AA205" s="8">
        <f>VLOOKUP($B205,'[2]TK KHOILUONG'!$B:$AH,26,0)</f>
        <v>0</v>
      </c>
      <c r="AB205" s="36">
        <f>VLOOKUP($B205,'[2]TK KHOILUONG'!$B:$AH,27,0)</f>
        <v>0</v>
      </c>
      <c r="AC205" s="8">
        <f>VLOOKUP($B205,'[2]TK KHOILUONG'!$B:$AH,28,0)</f>
        <v>0</v>
      </c>
      <c r="AD205" s="8">
        <f>VLOOKUP($B205,'[2]TK KHOILUONG'!$B:$AH,29,0)</f>
        <v>0</v>
      </c>
      <c r="AE205" s="36">
        <f>VLOOKUP($B205,'[2]TK KHOILUONG'!$B:$AH,30,0)</f>
        <v>0</v>
      </c>
      <c r="AF205" s="36">
        <f>VLOOKUP($B205,'[2]TK KHOILUONG'!$B:$AH,31,0)</f>
        <v>1.2</v>
      </c>
      <c r="AG205" s="36">
        <f>VLOOKUP($B205,'[2]TK KHOILUONG'!$B:$AH,32,0)</f>
        <v>0</v>
      </c>
      <c r="AH205" s="64">
        <f t="shared" si="3"/>
        <v>39.200000000000003</v>
      </c>
    </row>
    <row r="206" spans="1:34" hidden="1">
      <c r="A206" s="32">
        <f>IF(D206="","",SUBTOTAL(3,$D$4:$D206))</f>
        <v>29</v>
      </c>
      <c r="B206" s="26" t="s">
        <v>485</v>
      </c>
      <c r="C206" s="27" t="s">
        <v>218</v>
      </c>
      <c r="D206" s="19" t="s">
        <v>222</v>
      </c>
      <c r="E206" s="8">
        <f>VLOOKUP($B206,'[2]TK KHOILUONG'!$B:$AH,4,0)</f>
        <v>4</v>
      </c>
      <c r="F206" s="8">
        <f>VLOOKUP($B206,'[2]TK KHOILUONG'!$B:$AH,5,0)</f>
        <v>0</v>
      </c>
      <c r="G206" s="8">
        <f>VLOOKUP($B206,'[2]TK KHOILUONG'!$B:$AH,6,0)</f>
        <v>0</v>
      </c>
      <c r="H206" s="8">
        <f>VLOOKUP($B206,'[2]TK KHOILUONG'!$B:$AH,7,0)</f>
        <v>0</v>
      </c>
      <c r="I206" s="36">
        <f>VLOOKUP($B206,'[2]TK KHOILUONG'!$B:$AH,8,0)</f>
        <v>4</v>
      </c>
      <c r="J206" s="8">
        <f>VLOOKUP($B206,'[2]TK KHOILUONG'!$B:$AH,9,0)</f>
        <v>2.4</v>
      </c>
      <c r="K206" s="8">
        <f>VLOOKUP($B206,'[2]TK KHOILUONG'!$B:$AH,10,0)</f>
        <v>29.999999999999989</v>
      </c>
      <c r="L206" s="8">
        <f>VLOOKUP($B206,'[2]TK KHOILUONG'!$B:$AH,11,0)</f>
        <v>0</v>
      </c>
      <c r="M206" s="8">
        <f>VLOOKUP($B206,'[2]TK KHOILUONG'!$B:$AH,12,0)</f>
        <v>0</v>
      </c>
      <c r="N206" s="36">
        <f>VLOOKUP($B206,'[2]TK KHOILUONG'!$B:$AH,13,0)</f>
        <v>32.399999999999991</v>
      </c>
      <c r="O206" s="8">
        <f>VLOOKUP($B206,'[2]TK KHOILUONG'!$B:$AH,14,0)</f>
        <v>27</v>
      </c>
      <c r="P206" s="8">
        <f>VLOOKUP($B206,'[2]TK KHOILUONG'!$B:$AH,15,0)</f>
        <v>14</v>
      </c>
      <c r="Q206" s="8">
        <f>VLOOKUP($B206,'[2]TK KHOILUONG'!$B:$AH,16,0)</f>
        <v>27</v>
      </c>
      <c r="R206" s="36">
        <f>VLOOKUP($B206,'[2]TK KHOILUONG'!$B:$AH,17,0)</f>
        <v>0.7</v>
      </c>
      <c r="S206" s="8">
        <f>VLOOKUP($B206,'[2]TK KHOILUONG'!$B:$AH,18,0)</f>
        <v>0</v>
      </c>
      <c r="T206" s="8">
        <f>VLOOKUP($B206,'[2]TK KHOILUONG'!$B:$AH,19,0)</f>
        <v>0</v>
      </c>
      <c r="U206" s="8">
        <f>VLOOKUP($B206,'[2]TK KHOILUONG'!$B:$AH,20,0)</f>
        <v>0</v>
      </c>
      <c r="V206" s="36">
        <f>VLOOKUP($B206,'[2]TK KHOILUONG'!$B:$AH,21,0)</f>
        <v>0</v>
      </c>
      <c r="W206" s="8">
        <f>VLOOKUP($B206,'[2]TK KHOILUONG'!$B:$AH,22,0)</f>
        <v>0</v>
      </c>
      <c r="X206" s="8">
        <f>VLOOKUP($B206,'[2]TK KHOILUONG'!$B:$AH,23,0)</f>
        <v>0</v>
      </c>
      <c r="Y206" s="36">
        <f>VLOOKUP($B206,'[2]TK KHOILUONG'!$B:$AH,24,0)</f>
        <v>0</v>
      </c>
      <c r="Z206" s="8">
        <f>VLOOKUP($B206,'[2]TK KHOILUONG'!$B:$AH,25,0)</f>
        <v>0</v>
      </c>
      <c r="AA206" s="8">
        <f>VLOOKUP($B206,'[2]TK KHOILUONG'!$B:$AH,26,0)</f>
        <v>0</v>
      </c>
      <c r="AB206" s="36">
        <f>VLOOKUP($B206,'[2]TK KHOILUONG'!$B:$AH,27,0)</f>
        <v>0</v>
      </c>
      <c r="AC206" s="8">
        <f>VLOOKUP($B206,'[2]TK KHOILUONG'!$B:$AH,28,0)</f>
        <v>0</v>
      </c>
      <c r="AD206" s="8">
        <f>VLOOKUP($B206,'[2]TK KHOILUONG'!$B:$AH,29,0)</f>
        <v>0</v>
      </c>
      <c r="AE206" s="36">
        <f>VLOOKUP($B206,'[2]TK KHOILUONG'!$B:$AH,30,0)</f>
        <v>0</v>
      </c>
      <c r="AF206" s="36">
        <f>VLOOKUP($B206,'[2]TK KHOILUONG'!$B:$AH,31,0)</f>
        <v>2.4</v>
      </c>
      <c r="AG206" s="36">
        <f>VLOOKUP($B206,'[2]TK KHOILUONG'!$B:$AH,32,0)</f>
        <v>0</v>
      </c>
      <c r="AH206" s="64">
        <f t="shared" si="3"/>
        <v>39.5</v>
      </c>
    </row>
    <row r="207" spans="1:34" hidden="1">
      <c r="A207" s="32">
        <f>IF(D207="","",SUBTOTAL(3,$D$4:$D207))</f>
        <v>29</v>
      </c>
      <c r="B207" s="26" t="s">
        <v>486</v>
      </c>
      <c r="C207" s="27" t="s">
        <v>218</v>
      </c>
      <c r="D207" s="19" t="s">
        <v>223</v>
      </c>
      <c r="E207" s="8">
        <f>VLOOKUP($B207,'[2]TK KHOILUONG'!$B:$AH,4,0)</f>
        <v>4</v>
      </c>
      <c r="F207" s="8">
        <f>VLOOKUP($B207,'[2]TK KHOILUONG'!$B:$AH,5,0)</f>
        <v>0</v>
      </c>
      <c r="G207" s="8">
        <f>VLOOKUP($B207,'[2]TK KHOILUONG'!$B:$AH,6,0)</f>
        <v>0</v>
      </c>
      <c r="H207" s="8">
        <f>VLOOKUP($B207,'[2]TK KHOILUONG'!$B:$AH,7,0)</f>
        <v>0</v>
      </c>
      <c r="I207" s="36">
        <f>VLOOKUP($B207,'[2]TK KHOILUONG'!$B:$AH,8,0)</f>
        <v>4</v>
      </c>
      <c r="J207" s="8">
        <f>VLOOKUP($B207,'[2]TK KHOILUONG'!$B:$AH,9,0)</f>
        <v>1.2</v>
      </c>
      <c r="K207" s="8">
        <f>VLOOKUP($B207,'[2]TK KHOILUONG'!$B:$AH,10,0)</f>
        <v>21.599999999999994</v>
      </c>
      <c r="L207" s="8">
        <f>VLOOKUP($B207,'[2]TK KHOILUONG'!$B:$AH,11,0)</f>
        <v>0</v>
      </c>
      <c r="M207" s="8">
        <f>VLOOKUP($B207,'[2]TK KHOILUONG'!$B:$AH,12,0)</f>
        <v>0</v>
      </c>
      <c r="N207" s="36">
        <f>VLOOKUP($B207,'[2]TK KHOILUONG'!$B:$AH,13,0)</f>
        <v>22.799999999999994</v>
      </c>
      <c r="O207" s="8">
        <f>VLOOKUP($B207,'[2]TK KHOILUONG'!$B:$AH,14,0)</f>
        <v>44</v>
      </c>
      <c r="P207" s="8">
        <f>VLOOKUP($B207,'[2]TK KHOILUONG'!$B:$AH,15,0)</f>
        <v>14</v>
      </c>
      <c r="Q207" s="8">
        <f>VLOOKUP($B207,'[2]TK KHOILUONG'!$B:$AH,16,0)</f>
        <v>44</v>
      </c>
      <c r="R207" s="36">
        <f>VLOOKUP($B207,'[2]TK KHOILUONG'!$B:$AH,17,0)</f>
        <v>0.7</v>
      </c>
      <c r="S207" s="8">
        <f>VLOOKUP($B207,'[2]TK KHOILUONG'!$B:$AH,18,0)</f>
        <v>0</v>
      </c>
      <c r="T207" s="8">
        <f>VLOOKUP($B207,'[2]TK KHOILUONG'!$B:$AH,19,0)</f>
        <v>0</v>
      </c>
      <c r="U207" s="8">
        <f>VLOOKUP($B207,'[2]TK KHOILUONG'!$B:$AH,20,0)</f>
        <v>0</v>
      </c>
      <c r="V207" s="36">
        <f>VLOOKUP($B207,'[2]TK KHOILUONG'!$B:$AH,21,0)</f>
        <v>0</v>
      </c>
      <c r="W207" s="8">
        <f>VLOOKUP($B207,'[2]TK KHOILUONG'!$B:$AH,22,0)</f>
        <v>0</v>
      </c>
      <c r="X207" s="8">
        <f>VLOOKUP($B207,'[2]TK KHOILUONG'!$B:$AH,23,0)</f>
        <v>0</v>
      </c>
      <c r="Y207" s="36">
        <f>VLOOKUP($B207,'[2]TK KHOILUONG'!$B:$AH,24,0)</f>
        <v>0</v>
      </c>
      <c r="Z207" s="8">
        <f>VLOOKUP($B207,'[2]TK KHOILUONG'!$B:$AH,25,0)</f>
        <v>0</v>
      </c>
      <c r="AA207" s="8">
        <f>VLOOKUP($B207,'[2]TK KHOILUONG'!$B:$AH,26,0)</f>
        <v>0</v>
      </c>
      <c r="AB207" s="36">
        <f>VLOOKUP($B207,'[2]TK KHOILUONG'!$B:$AH,27,0)</f>
        <v>0</v>
      </c>
      <c r="AC207" s="8">
        <f>VLOOKUP($B207,'[2]TK KHOILUONG'!$B:$AH,28,0)</f>
        <v>0</v>
      </c>
      <c r="AD207" s="8">
        <f>VLOOKUP($B207,'[2]TK KHOILUONG'!$B:$AH,29,0)</f>
        <v>0</v>
      </c>
      <c r="AE207" s="36">
        <f>VLOOKUP($B207,'[2]TK KHOILUONG'!$B:$AH,30,0)</f>
        <v>0</v>
      </c>
      <c r="AF207" s="36">
        <f>VLOOKUP($B207,'[2]TK KHOILUONG'!$B:$AH,31,0)</f>
        <v>4.8</v>
      </c>
      <c r="AG207" s="36">
        <f>VLOOKUP($B207,'[2]TK KHOILUONG'!$B:$AH,32,0)</f>
        <v>0</v>
      </c>
      <c r="AH207" s="64">
        <f t="shared" si="3"/>
        <v>32.299999999999997</v>
      </c>
    </row>
    <row r="208" spans="1:34" hidden="1">
      <c r="A208" s="32">
        <f>IF(D208="","",SUBTOTAL(3,$D$4:$D208))</f>
        <v>29</v>
      </c>
      <c r="B208" s="26" t="s">
        <v>487</v>
      </c>
      <c r="C208" s="27" t="s">
        <v>218</v>
      </c>
      <c r="D208" s="19" t="s">
        <v>224</v>
      </c>
      <c r="E208" s="8">
        <f>VLOOKUP($B208,'[2]TK KHOILUONG'!$B:$AH,4,0)</f>
        <v>4</v>
      </c>
      <c r="F208" s="8">
        <f>VLOOKUP($B208,'[2]TK KHOILUONG'!$B:$AH,5,0)</f>
        <v>0</v>
      </c>
      <c r="G208" s="8">
        <f>VLOOKUP($B208,'[2]TK KHOILUONG'!$B:$AH,6,0)</f>
        <v>0</v>
      </c>
      <c r="H208" s="8">
        <f>VLOOKUP($B208,'[2]TK KHOILUONG'!$B:$AH,7,0)</f>
        <v>0</v>
      </c>
      <c r="I208" s="36">
        <f>VLOOKUP($B208,'[2]TK KHOILUONG'!$B:$AH,8,0)</f>
        <v>4</v>
      </c>
      <c r="J208" s="8">
        <f>VLOOKUP($B208,'[2]TK KHOILUONG'!$B:$AH,9,0)</f>
        <v>2.4</v>
      </c>
      <c r="K208" s="8">
        <f>VLOOKUP($B208,'[2]TK KHOILUONG'!$B:$AH,10,0)</f>
        <v>24.399999999999995</v>
      </c>
      <c r="L208" s="8">
        <f>VLOOKUP($B208,'[2]TK KHOILUONG'!$B:$AH,11,0)</f>
        <v>0</v>
      </c>
      <c r="M208" s="8">
        <f>VLOOKUP($B208,'[2]TK KHOILUONG'!$B:$AH,12,0)</f>
        <v>0</v>
      </c>
      <c r="N208" s="36">
        <f>VLOOKUP($B208,'[2]TK KHOILUONG'!$B:$AH,13,0)</f>
        <v>26.799999999999994</v>
      </c>
      <c r="O208" s="8">
        <f>VLOOKUP($B208,'[2]TK KHOILUONG'!$B:$AH,14,0)</f>
        <v>48</v>
      </c>
      <c r="P208" s="8">
        <f>VLOOKUP($B208,'[2]TK KHOILUONG'!$B:$AH,15,0)</f>
        <v>0</v>
      </c>
      <c r="Q208" s="8">
        <f>VLOOKUP($B208,'[2]TK KHOILUONG'!$B:$AH,16,0)</f>
        <v>48</v>
      </c>
      <c r="R208" s="36">
        <f>VLOOKUP($B208,'[2]TK KHOILUONG'!$B:$AH,17,0)</f>
        <v>0</v>
      </c>
      <c r="S208" s="8">
        <f>VLOOKUP($B208,'[2]TK KHOILUONG'!$B:$AH,18,0)</f>
        <v>0</v>
      </c>
      <c r="T208" s="8">
        <f>VLOOKUP($B208,'[2]TK KHOILUONG'!$B:$AH,19,0)</f>
        <v>0</v>
      </c>
      <c r="U208" s="8">
        <f>VLOOKUP($B208,'[2]TK KHOILUONG'!$B:$AH,20,0)</f>
        <v>0</v>
      </c>
      <c r="V208" s="36">
        <f>VLOOKUP($B208,'[2]TK KHOILUONG'!$B:$AH,21,0)</f>
        <v>0</v>
      </c>
      <c r="W208" s="8">
        <f>VLOOKUP($B208,'[2]TK KHOILUONG'!$B:$AH,22,0)</f>
        <v>0</v>
      </c>
      <c r="X208" s="8">
        <f>VLOOKUP($B208,'[2]TK KHOILUONG'!$B:$AH,23,0)</f>
        <v>0</v>
      </c>
      <c r="Y208" s="36">
        <f>VLOOKUP($B208,'[2]TK KHOILUONG'!$B:$AH,24,0)</f>
        <v>0</v>
      </c>
      <c r="Z208" s="8">
        <f>VLOOKUP($B208,'[2]TK KHOILUONG'!$B:$AH,25,0)</f>
        <v>0</v>
      </c>
      <c r="AA208" s="8">
        <f>VLOOKUP($B208,'[2]TK KHOILUONG'!$B:$AH,26,0)</f>
        <v>0</v>
      </c>
      <c r="AB208" s="36">
        <f>VLOOKUP($B208,'[2]TK KHOILUONG'!$B:$AH,27,0)</f>
        <v>0</v>
      </c>
      <c r="AC208" s="8">
        <f>VLOOKUP($B208,'[2]TK KHOILUONG'!$B:$AH,28,0)</f>
        <v>0</v>
      </c>
      <c r="AD208" s="8">
        <f>VLOOKUP($B208,'[2]TK KHOILUONG'!$B:$AH,29,0)</f>
        <v>0</v>
      </c>
      <c r="AE208" s="36">
        <f>VLOOKUP($B208,'[2]TK KHOILUONG'!$B:$AH,30,0)</f>
        <v>0</v>
      </c>
      <c r="AF208" s="36">
        <f>VLOOKUP($B208,'[2]TK KHOILUONG'!$B:$AH,31,0)</f>
        <v>1.2</v>
      </c>
      <c r="AG208" s="36">
        <f>VLOOKUP($B208,'[2]TK KHOILUONG'!$B:$AH,32,0)</f>
        <v>0</v>
      </c>
      <c r="AH208" s="64">
        <f t="shared" si="3"/>
        <v>32</v>
      </c>
    </row>
    <row r="209" spans="1:34" hidden="1">
      <c r="A209" s="32">
        <f>IF(D209="","",SUBTOTAL(3,$D$4:$D209))</f>
        <v>29</v>
      </c>
      <c r="B209" s="26" t="s">
        <v>494</v>
      </c>
      <c r="C209" s="27" t="s">
        <v>218</v>
      </c>
      <c r="D209" s="19" t="s">
        <v>230</v>
      </c>
      <c r="E209" s="8">
        <f>VLOOKUP($B209,'[2]TK KHOILUONG'!$B:$AH,4,0)</f>
        <v>0</v>
      </c>
      <c r="F209" s="8">
        <f>VLOOKUP($B209,'[2]TK KHOILUONG'!$B:$AH,5,0)</f>
        <v>6</v>
      </c>
      <c r="G209" s="8">
        <f>VLOOKUP($B209,'[2]TK KHOILUONG'!$B:$AH,6,0)</f>
        <v>0</v>
      </c>
      <c r="H209" s="8">
        <f>VLOOKUP($B209,'[2]TK KHOILUONG'!$B:$AH,7,0)</f>
        <v>0</v>
      </c>
      <c r="I209" s="36">
        <f>VLOOKUP($B209,'[2]TK KHOILUONG'!$B:$AH,8,0)</f>
        <v>12</v>
      </c>
      <c r="J209" s="8">
        <f>VLOOKUP($B209,'[2]TK KHOILUONG'!$B:$AH,9,0)</f>
        <v>0</v>
      </c>
      <c r="K209" s="8">
        <f>VLOOKUP($B209,'[2]TK KHOILUONG'!$B:$AH,10,0)</f>
        <v>0</v>
      </c>
      <c r="L209" s="8">
        <f>VLOOKUP($B209,'[2]TK KHOILUONG'!$B:$AH,11,0)</f>
        <v>0</v>
      </c>
      <c r="M209" s="8">
        <f>VLOOKUP($B209,'[2]TK KHOILUONG'!$B:$AH,12,0)</f>
        <v>0</v>
      </c>
      <c r="N209" s="36">
        <f>VLOOKUP($B209,'[2]TK KHOILUONG'!$B:$AH,13,0)</f>
        <v>0</v>
      </c>
      <c r="O209" s="8">
        <f>VLOOKUP($B209,'[2]TK KHOILUONG'!$B:$AH,14,0)</f>
        <v>0</v>
      </c>
      <c r="P209" s="8">
        <f>VLOOKUP($B209,'[2]TK KHOILUONG'!$B:$AH,15,0)</f>
        <v>13</v>
      </c>
      <c r="Q209" s="8">
        <f>VLOOKUP($B209,'[2]TK KHOILUONG'!$B:$AH,16,0)</f>
        <v>0</v>
      </c>
      <c r="R209" s="36">
        <f>VLOOKUP($B209,'[2]TK KHOILUONG'!$B:$AH,17,0)</f>
        <v>0.65</v>
      </c>
      <c r="S209" s="8">
        <f>VLOOKUP($B209,'[2]TK KHOILUONG'!$B:$AH,18,0)</f>
        <v>0</v>
      </c>
      <c r="T209" s="8">
        <f>VLOOKUP($B209,'[2]TK KHOILUONG'!$B:$AH,19,0)</f>
        <v>0</v>
      </c>
      <c r="U209" s="8">
        <f>VLOOKUP($B209,'[2]TK KHOILUONG'!$B:$AH,20,0)</f>
        <v>0</v>
      </c>
      <c r="V209" s="36">
        <f>VLOOKUP($B209,'[2]TK KHOILUONG'!$B:$AH,21,0)</f>
        <v>0</v>
      </c>
      <c r="W209" s="8">
        <f>VLOOKUP($B209,'[2]TK KHOILUONG'!$B:$AH,22,0)</f>
        <v>0</v>
      </c>
      <c r="X209" s="8">
        <f>VLOOKUP($B209,'[2]TK KHOILUONG'!$B:$AH,23,0)</f>
        <v>0</v>
      </c>
      <c r="Y209" s="36">
        <f>VLOOKUP($B209,'[2]TK KHOILUONG'!$B:$AH,24,0)</f>
        <v>0</v>
      </c>
      <c r="Z209" s="8">
        <f>VLOOKUP($B209,'[2]TK KHOILUONG'!$B:$AH,25,0)</f>
        <v>0</v>
      </c>
      <c r="AA209" s="8">
        <f>VLOOKUP($B209,'[2]TK KHOILUONG'!$B:$AH,26,0)</f>
        <v>0</v>
      </c>
      <c r="AB209" s="36">
        <f>VLOOKUP($B209,'[2]TK KHOILUONG'!$B:$AH,27,0)</f>
        <v>0</v>
      </c>
      <c r="AC209" s="8">
        <f>VLOOKUP($B209,'[2]TK KHOILUONG'!$B:$AH,28,0)</f>
        <v>0</v>
      </c>
      <c r="AD209" s="8">
        <f>VLOOKUP($B209,'[2]TK KHOILUONG'!$B:$AH,29,0)</f>
        <v>0</v>
      </c>
      <c r="AE209" s="36">
        <f>VLOOKUP($B209,'[2]TK KHOILUONG'!$B:$AH,30,0)</f>
        <v>0</v>
      </c>
      <c r="AF209" s="36">
        <f>VLOOKUP($B209,'[2]TK KHOILUONG'!$B:$AH,31,0)</f>
        <v>0</v>
      </c>
      <c r="AG209" s="36">
        <f>VLOOKUP($B209,'[2]TK KHOILUONG'!$B:$AH,32,0)</f>
        <v>0</v>
      </c>
      <c r="AH209" s="64">
        <f t="shared" si="3"/>
        <v>12.65</v>
      </c>
    </row>
    <row r="210" spans="1:34" hidden="1">
      <c r="A210" s="32">
        <f>IF(D210="","",SUBTOTAL(3,$D$4:$D210))</f>
        <v>29</v>
      </c>
      <c r="B210" s="24" t="s">
        <v>493</v>
      </c>
      <c r="C210" s="24" t="s">
        <v>218</v>
      </c>
      <c r="D210" s="24" t="s">
        <v>558</v>
      </c>
      <c r="E210" s="8">
        <f>VLOOKUP($B210,'[2]TK KHOILUONG'!$B:$AH,4,0)</f>
        <v>0</v>
      </c>
      <c r="F210" s="8">
        <f>VLOOKUP($B210,'[2]TK KHOILUONG'!$B:$AH,5,0)</f>
        <v>0</v>
      </c>
      <c r="G210" s="8">
        <f>VLOOKUP($B210,'[2]TK KHOILUONG'!$B:$AH,6,0)</f>
        <v>0</v>
      </c>
      <c r="H210" s="8">
        <f>VLOOKUP($B210,'[2]TK KHOILUONG'!$B:$AH,7,0)</f>
        <v>0</v>
      </c>
      <c r="I210" s="36">
        <f>VLOOKUP($B210,'[2]TK KHOILUONG'!$B:$AH,8,0)</f>
        <v>0</v>
      </c>
      <c r="J210" s="8">
        <f>VLOOKUP($B210,'[2]TK KHOILUONG'!$B:$AH,9,0)</f>
        <v>0</v>
      </c>
      <c r="K210" s="8">
        <f>VLOOKUP($B210,'[2]TK KHOILUONG'!$B:$AH,10,0)</f>
        <v>0</v>
      </c>
      <c r="L210" s="8">
        <f>VLOOKUP($B210,'[2]TK KHOILUONG'!$B:$AH,11,0)</f>
        <v>0</v>
      </c>
      <c r="M210" s="8">
        <f>VLOOKUP($B210,'[2]TK KHOILUONG'!$B:$AH,12,0)</f>
        <v>0</v>
      </c>
      <c r="N210" s="36">
        <f>VLOOKUP($B210,'[2]TK KHOILUONG'!$B:$AH,13,0)</f>
        <v>0</v>
      </c>
      <c r="O210" s="8">
        <f>VLOOKUP($B210,'[2]TK KHOILUONG'!$B:$AH,14,0)</f>
        <v>0</v>
      </c>
      <c r="P210" s="8">
        <f>VLOOKUP($B210,'[2]TK KHOILUONG'!$B:$AH,15,0)</f>
        <v>0</v>
      </c>
      <c r="Q210" s="8">
        <f>VLOOKUP($B210,'[2]TK KHOILUONG'!$B:$AH,16,0)</f>
        <v>0</v>
      </c>
      <c r="R210" s="36">
        <f>VLOOKUP($B210,'[2]TK KHOILUONG'!$B:$AH,17,0)</f>
        <v>0</v>
      </c>
      <c r="S210" s="8">
        <f>VLOOKUP($B210,'[2]TK KHOILUONG'!$B:$AH,18,0)</f>
        <v>0</v>
      </c>
      <c r="T210" s="8">
        <f>VLOOKUP($B210,'[2]TK KHOILUONG'!$B:$AH,19,0)</f>
        <v>0</v>
      </c>
      <c r="U210" s="8">
        <f>VLOOKUP($B210,'[2]TK KHOILUONG'!$B:$AH,20,0)</f>
        <v>0</v>
      </c>
      <c r="V210" s="36">
        <f>VLOOKUP($B210,'[2]TK KHOILUONG'!$B:$AH,21,0)</f>
        <v>0</v>
      </c>
      <c r="W210" s="8">
        <f>VLOOKUP($B210,'[2]TK KHOILUONG'!$B:$AH,22,0)</f>
        <v>0</v>
      </c>
      <c r="X210" s="8">
        <f>VLOOKUP($B210,'[2]TK KHOILUONG'!$B:$AH,23,0)</f>
        <v>0</v>
      </c>
      <c r="Y210" s="36">
        <f>VLOOKUP($B210,'[2]TK KHOILUONG'!$B:$AH,24,0)</f>
        <v>0</v>
      </c>
      <c r="Z210" s="8">
        <f>VLOOKUP($B210,'[2]TK KHOILUONG'!$B:$AH,25,0)</f>
        <v>0</v>
      </c>
      <c r="AA210" s="8">
        <f>VLOOKUP($B210,'[2]TK KHOILUONG'!$B:$AH,26,0)</f>
        <v>0</v>
      </c>
      <c r="AB210" s="36">
        <f>VLOOKUP($B210,'[2]TK KHOILUONG'!$B:$AH,27,0)</f>
        <v>0</v>
      </c>
      <c r="AC210" s="8">
        <f>VLOOKUP($B210,'[2]TK KHOILUONG'!$B:$AH,28,0)</f>
        <v>0</v>
      </c>
      <c r="AD210" s="8">
        <f>VLOOKUP($B210,'[2]TK KHOILUONG'!$B:$AH,29,0)</f>
        <v>0</v>
      </c>
      <c r="AE210" s="36">
        <f>VLOOKUP($B210,'[2]TK KHOILUONG'!$B:$AH,30,0)</f>
        <v>0</v>
      </c>
      <c r="AF210" s="36">
        <f>VLOOKUP($B210,'[2]TK KHOILUONG'!$B:$AH,31,0)</f>
        <v>0</v>
      </c>
      <c r="AG210" s="36">
        <f>VLOOKUP($B210,'[2]TK KHOILUONG'!$B:$AH,32,0)</f>
        <v>0</v>
      </c>
      <c r="AH210" s="64">
        <f t="shared" si="3"/>
        <v>0</v>
      </c>
    </row>
    <row r="211" spans="1:34" hidden="1">
      <c r="A211" s="32">
        <f>IF(D211="","",SUBTOTAL(3,$D$4:$D211))</f>
        <v>29</v>
      </c>
      <c r="B211" s="26" t="s">
        <v>488</v>
      </c>
      <c r="C211" s="27" t="s">
        <v>218</v>
      </c>
      <c r="D211" s="19" t="s">
        <v>225</v>
      </c>
      <c r="E211" s="8">
        <f>VLOOKUP($B211,'[2]TK KHOILUONG'!$B:$AH,4,0)</f>
        <v>0</v>
      </c>
      <c r="F211" s="8">
        <f>VLOOKUP($B211,'[2]TK KHOILUONG'!$B:$AH,5,0)</f>
        <v>6</v>
      </c>
      <c r="G211" s="8">
        <f>VLOOKUP($B211,'[2]TK KHOILUONG'!$B:$AH,6,0)</f>
        <v>0</v>
      </c>
      <c r="H211" s="8">
        <f>VLOOKUP($B211,'[2]TK KHOILUONG'!$B:$AH,7,0)</f>
        <v>0</v>
      </c>
      <c r="I211" s="36">
        <f>VLOOKUP($B211,'[2]TK KHOILUONG'!$B:$AH,8,0)</f>
        <v>12</v>
      </c>
      <c r="J211" s="8">
        <f>VLOOKUP($B211,'[2]TK KHOILUONG'!$B:$AH,9,0)</f>
        <v>16.799999999999997</v>
      </c>
      <c r="K211" s="8">
        <f>VLOOKUP($B211,'[2]TK KHOILUONG'!$B:$AH,10,0)</f>
        <v>11.999999999999998</v>
      </c>
      <c r="L211" s="8">
        <f>VLOOKUP($B211,'[2]TK KHOILUONG'!$B:$AH,11,0)</f>
        <v>0</v>
      </c>
      <c r="M211" s="8">
        <f>VLOOKUP($B211,'[2]TK KHOILUONG'!$B:$AH,12,0)</f>
        <v>0</v>
      </c>
      <c r="N211" s="36">
        <f>VLOOKUP($B211,'[2]TK KHOILUONG'!$B:$AH,13,0)</f>
        <v>28.799999999999997</v>
      </c>
      <c r="O211" s="8">
        <f>VLOOKUP($B211,'[2]TK KHOILUONG'!$B:$AH,14,0)</f>
        <v>0</v>
      </c>
      <c r="P211" s="8">
        <f>VLOOKUP($B211,'[2]TK KHOILUONG'!$B:$AH,15,0)</f>
        <v>79</v>
      </c>
      <c r="Q211" s="8">
        <f>VLOOKUP($B211,'[2]TK KHOILUONG'!$B:$AH,16,0)</f>
        <v>0</v>
      </c>
      <c r="R211" s="36">
        <f>VLOOKUP($B211,'[2]TK KHOILUONG'!$B:$AH,17,0)</f>
        <v>3.95</v>
      </c>
      <c r="S211" s="8">
        <f>VLOOKUP($B211,'[2]TK KHOILUONG'!$B:$AH,18,0)</f>
        <v>0</v>
      </c>
      <c r="T211" s="8">
        <f>VLOOKUP($B211,'[2]TK KHOILUONG'!$B:$AH,19,0)</f>
        <v>0</v>
      </c>
      <c r="U211" s="8">
        <f>VLOOKUP($B211,'[2]TK KHOILUONG'!$B:$AH,20,0)</f>
        <v>0</v>
      </c>
      <c r="V211" s="36">
        <f>VLOOKUP($B211,'[2]TK KHOILUONG'!$B:$AH,21,0)</f>
        <v>0</v>
      </c>
      <c r="W211" s="8">
        <f>VLOOKUP($B211,'[2]TK KHOILUONG'!$B:$AH,22,0)</f>
        <v>0</v>
      </c>
      <c r="X211" s="8">
        <f>VLOOKUP($B211,'[2]TK KHOILUONG'!$B:$AH,23,0)</f>
        <v>0</v>
      </c>
      <c r="Y211" s="36">
        <f>VLOOKUP($B211,'[2]TK KHOILUONG'!$B:$AH,24,0)</f>
        <v>0</v>
      </c>
      <c r="Z211" s="8">
        <f>VLOOKUP($B211,'[2]TK KHOILUONG'!$B:$AH,25,0)</f>
        <v>0</v>
      </c>
      <c r="AA211" s="8">
        <f>VLOOKUP($B211,'[2]TK KHOILUONG'!$B:$AH,26,0)</f>
        <v>0</v>
      </c>
      <c r="AB211" s="36">
        <f>VLOOKUP($B211,'[2]TK KHOILUONG'!$B:$AH,27,0)</f>
        <v>0</v>
      </c>
      <c r="AC211" s="8">
        <f>VLOOKUP($B211,'[2]TK KHOILUONG'!$B:$AH,28,0)</f>
        <v>0</v>
      </c>
      <c r="AD211" s="8">
        <f>VLOOKUP($B211,'[2]TK KHOILUONG'!$B:$AH,29,0)</f>
        <v>0</v>
      </c>
      <c r="AE211" s="36">
        <f>VLOOKUP($B211,'[2]TK KHOILUONG'!$B:$AH,30,0)</f>
        <v>0</v>
      </c>
      <c r="AF211" s="36">
        <f>VLOOKUP($B211,'[2]TK KHOILUONG'!$B:$AH,31,0)</f>
        <v>2.4</v>
      </c>
      <c r="AG211" s="36">
        <f>VLOOKUP($B211,'[2]TK KHOILUONG'!$B:$AH,32,0)</f>
        <v>0</v>
      </c>
      <c r="AH211" s="64">
        <f t="shared" si="3"/>
        <v>47.15</v>
      </c>
    </row>
    <row r="212" spans="1:34" hidden="1">
      <c r="A212" s="32">
        <f>IF(D212="","",SUBTOTAL(3,$D$4:$D212))</f>
        <v>29</v>
      </c>
      <c r="B212" s="26" t="s">
        <v>489</v>
      </c>
      <c r="C212" s="27" t="s">
        <v>218</v>
      </c>
      <c r="D212" s="19" t="s">
        <v>226</v>
      </c>
      <c r="E212" s="8">
        <f>VLOOKUP($B212,'[2]TK KHOILUONG'!$B:$AH,4,0)</f>
        <v>4</v>
      </c>
      <c r="F212" s="8">
        <f>VLOOKUP($B212,'[2]TK KHOILUONG'!$B:$AH,5,0)</f>
        <v>2</v>
      </c>
      <c r="G212" s="8">
        <f>VLOOKUP($B212,'[2]TK KHOILUONG'!$B:$AH,6,0)</f>
        <v>0</v>
      </c>
      <c r="H212" s="8">
        <f>VLOOKUP($B212,'[2]TK KHOILUONG'!$B:$AH,7,0)</f>
        <v>0</v>
      </c>
      <c r="I212" s="36">
        <f>VLOOKUP($B212,'[2]TK KHOILUONG'!$B:$AH,8,0)</f>
        <v>8</v>
      </c>
      <c r="J212" s="8">
        <f>VLOOKUP($B212,'[2]TK KHOILUONG'!$B:$AH,9,0)</f>
        <v>2.4</v>
      </c>
      <c r="K212" s="8">
        <f>VLOOKUP($B212,'[2]TK KHOILUONG'!$B:$AH,10,0)</f>
        <v>27.599999999999991</v>
      </c>
      <c r="L212" s="8">
        <f>VLOOKUP($B212,'[2]TK KHOILUONG'!$B:$AH,11,0)</f>
        <v>0</v>
      </c>
      <c r="M212" s="8">
        <f>VLOOKUP($B212,'[2]TK KHOILUONG'!$B:$AH,12,0)</f>
        <v>0</v>
      </c>
      <c r="N212" s="36">
        <f>VLOOKUP($B212,'[2]TK KHOILUONG'!$B:$AH,13,0)</f>
        <v>29.999999999999989</v>
      </c>
      <c r="O212" s="8">
        <f>VLOOKUP($B212,'[2]TK KHOILUONG'!$B:$AH,14,0)</f>
        <v>56</v>
      </c>
      <c r="P212" s="8">
        <f>VLOOKUP($B212,'[2]TK KHOILUONG'!$B:$AH,15,0)</f>
        <v>85</v>
      </c>
      <c r="Q212" s="8">
        <f>VLOOKUP($B212,'[2]TK KHOILUONG'!$B:$AH,16,0)</f>
        <v>54</v>
      </c>
      <c r="R212" s="36">
        <f>VLOOKUP($B212,'[2]TK KHOILUONG'!$B:$AH,17,0)</f>
        <v>4.3499999999999996</v>
      </c>
      <c r="S212" s="8">
        <f>VLOOKUP($B212,'[2]TK KHOILUONG'!$B:$AH,18,0)</f>
        <v>0</v>
      </c>
      <c r="T212" s="8">
        <f>VLOOKUP($B212,'[2]TK KHOILUONG'!$B:$AH,19,0)</f>
        <v>0</v>
      </c>
      <c r="U212" s="8">
        <f>VLOOKUP($B212,'[2]TK KHOILUONG'!$B:$AH,20,0)</f>
        <v>0</v>
      </c>
      <c r="V212" s="36">
        <f>VLOOKUP($B212,'[2]TK KHOILUONG'!$B:$AH,21,0)</f>
        <v>0</v>
      </c>
      <c r="W212" s="8">
        <f>VLOOKUP($B212,'[2]TK KHOILUONG'!$B:$AH,22,0)</f>
        <v>0</v>
      </c>
      <c r="X212" s="8">
        <f>VLOOKUP($B212,'[2]TK KHOILUONG'!$B:$AH,23,0)</f>
        <v>0</v>
      </c>
      <c r="Y212" s="36">
        <f>VLOOKUP($B212,'[2]TK KHOILUONG'!$B:$AH,24,0)</f>
        <v>0</v>
      </c>
      <c r="Z212" s="8">
        <f>VLOOKUP($B212,'[2]TK KHOILUONG'!$B:$AH,25,0)</f>
        <v>0</v>
      </c>
      <c r="AA212" s="8">
        <f>VLOOKUP($B212,'[2]TK KHOILUONG'!$B:$AH,26,0)</f>
        <v>0</v>
      </c>
      <c r="AB212" s="36">
        <f>VLOOKUP($B212,'[2]TK KHOILUONG'!$B:$AH,27,0)</f>
        <v>0</v>
      </c>
      <c r="AC212" s="8">
        <f>VLOOKUP($B212,'[2]TK KHOILUONG'!$B:$AH,28,0)</f>
        <v>0</v>
      </c>
      <c r="AD212" s="8">
        <f>VLOOKUP($B212,'[2]TK KHOILUONG'!$B:$AH,29,0)</f>
        <v>0</v>
      </c>
      <c r="AE212" s="36">
        <f>VLOOKUP($B212,'[2]TK KHOILUONG'!$B:$AH,30,0)</f>
        <v>0</v>
      </c>
      <c r="AF212" s="36">
        <f>VLOOKUP($B212,'[2]TK KHOILUONG'!$B:$AH,31,0)</f>
        <v>0</v>
      </c>
      <c r="AG212" s="36">
        <f>VLOOKUP($B212,'[2]TK KHOILUONG'!$B:$AH,32,0)</f>
        <v>0</v>
      </c>
      <c r="AH212" s="64">
        <f t="shared" si="3"/>
        <v>42.35</v>
      </c>
    </row>
    <row r="213" spans="1:34" hidden="1">
      <c r="A213" s="32">
        <f>IF(D213="","",SUBTOTAL(3,$D$4:$D213))</f>
        <v>29</v>
      </c>
      <c r="B213" s="26" t="s">
        <v>490</v>
      </c>
      <c r="C213" s="27" t="s">
        <v>218</v>
      </c>
      <c r="D213" s="19" t="s">
        <v>227</v>
      </c>
      <c r="E213" s="8">
        <f>VLOOKUP($B213,'[2]TK KHOILUONG'!$B:$AH,4,0)</f>
        <v>4</v>
      </c>
      <c r="F213" s="8">
        <f>VLOOKUP($B213,'[2]TK KHOILUONG'!$B:$AH,5,0)</f>
        <v>0</v>
      </c>
      <c r="G213" s="8">
        <f>VLOOKUP($B213,'[2]TK KHOILUONG'!$B:$AH,6,0)</f>
        <v>0</v>
      </c>
      <c r="H213" s="8">
        <f>VLOOKUP($B213,'[2]TK KHOILUONG'!$B:$AH,7,0)</f>
        <v>0</v>
      </c>
      <c r="I213" s="36">
        <f>VLOOKUP($B213,'[2]TK KHOILUONG'!$B:$AH,8,0)</f>
        <v>4</v>
      </c>
      <c r="J213" s="8">
        <f>VLOOKUP($B213,'[2]TK KHOILUONG'!$B:$AH,9,0)</f>
        <v>1.2</v>
      </c>
      <c r="K213" s="8">
        <f>VLOOKUP($B213,'[2]TK KHOILUONG'!$B:$AH,10,0)</f>
        <v>23.199999999999996</v>
      </c>
      <c r="L213" s="8">
        <f>VLOOKUP($B213,'[2]TK KHOILUONG'!$B:$AH,11,0)</f>
        <v>0</v>
      </c>
      <c r="M213" s="8">
        <f>VLOOKUP($B213,'[2]TK KHOILUONG'!$B:$AH,12,0)</f>
        <v>0</v>
      </c>
      <c r="N213" s="36">
        <f>VLOOKUP($B213,'[2]TK KHOILUONG'!$B:$AH,13,0)</f>
        <v>24.399999999999995</v>
      </c>
      <c r="O213" s="8">
        <f>VLOOKUP($B213,'[2]TK KHOILUONG'!$B:$AH,14,0)</f>
        <v>72</v>
      </c>
      <c r="P213" s="8">
        <f>VLOOKUP($B213,'[2]TK KHOILUONG'!$B:$AH,15,0)</f>
        <v>24</v>
      </c>
      <c r="Q213" s="8">
        <f>VLOOKUP($B213,'[2]TK KHOILUONG'!$B:$AH,16,0)</f>
        <v>74</v>
      </c>
      <c r="R213" s="36">
        <f>VLOOKUP($B213,'[2]TK KHOILUONG'!$B:$AH,17,0)</f>
        <v>1.1000000000000001</v>
      </c>
      <c r="S213" s="8">
        <f>VLOOKUP($B213,'[2]TK KHOILUONG'!$B:$AH,18,0)</f>
        <v>0</v>
      </c>
      <c r="T213" s="8">
        <f>VLOOKUP($B213,'[2]TK KHOILUONG'!$B:$AH,19,0)</f>
        <v>0</v>
      </c>
      <c r="U213" s="8">
        <f>VLOOKUP($B213,'[2]TK KHOILUONG'!$B:$AH,20,0)</f>
        <v>0</v>
      </c>
      <c r="V213" s="36">
        <f>VLOOKUP($B213,'[2]TK KHOILUONG'!$B:$AH,21,0)</f>
        <v>0</v>
      </c>
      <c r="W213" s="8">
        <f>VLOOKUP($B213,'[2]TK KHOILUONG'!$B:$AH,22,0)</f>
        <v>0</v>
      </c>
      <c r="X213" s="8">
        <f>VLOOKUP($B213,'[2]TK KHOILUONG'!$B:$AH,23,0)</f>
        <v>0</v>
      </c>
      <c r="Y213" s="36">
        <f>VLOOKUP($B213,'[2]TK KHOILUONG'!$B:$AH,24,0)</f>
        <v>0</v>
      </c>
      <c r="Z213" s="8">
        <f>VLOOKUP($B213,'[2]TK KHOILUONG'!$B:$AH,25,0)</f>
        <v>0</v>
      </c>
      <c r="AA213" s="8">
        <f>VLOOKUP($B213,'[2]TK KHOILUONG'!$B:$AH,26,0)</f>
        <v>0</v>
      </c>
      <c r="AB213" s="36">
        <f>VLOOKUP($B213,'[2]TK KHOILUONG'!$B:$AH,27,0)</f>
        <v>0</v>
      </c>
      <c r="AC213" s="8">
        <f>VLOOKUP($B213,'[2]TK KHOILUONG'!$B:$AH,28,0)</f>
        <v>0</v>
      </c>
      <c r="AD213" s="8">
        <f>VLOOKUP($B213,'[2]TK KHOILUONG'!$B:$AH,29,0)</f>
        <v>0</v>
      </c>
      <c r="AE213" s="36">
        <f>VLOOKUP($B213,'[2]TK KHOILUONG'!$B:$AH,30,0)</f>
        <v>0</v>
      </c>
      <c r="AF213" s="36">
        <f>VLOOKUP($B213,'[2]TK KHOILUONG'!$B:$AH,31,0)</f>
        <v>2.4</v>
      </c>
      <c r="AG213" s="36">
        <f>VLOOKUP($B213,'[2]TK KHOILUONG'!$B:$AH,32,0)</f>
        <v>0</v>
      </c>
      <c r="AH213" s="64">
        <f t="shared" si="3"/>
        <v>31.9</v>
      </c>
    </row>
    <row r="214" spans="1:34" hidden="1">
      <c r="A214" s="32">
        <f>IF(D214="","",SUBTOTAL(3,$D$4:$D214))</f>
        <v>29</v>
      </c>
      <c r="B214" s="26" t="s">
        <v>491</v>
      </c>
      <c r="C214" s="27" t="s">
        <v>218</v>
      </c>
      <c r="D214" s="19" t="s">
        <v>228</v>
      </c>
      <c r="E214" s="8">
        <f>VLOOKUP($B214,'[2]TK KHOILUONG'!$B:$AH,4,0)</f>
        <v>2</v>
      </c>
      <c r="F214" s="8">
        <f>VLOOKUP($B214,'[2]TK KHOILUONG'!$B:$AH,5,0)</f>
        <v>2</v>
      </c>
      <c r="G214" s="8">
        <f>VLOOKUP($B214,'[2]TK KHOILUONG'!$B:$AH,6,0)</f>
        <v>0</v>
      </c>
      <c r="H214" s="8">
        <f>VLOOKUP($B214,'[2]TK KHOILUONG'!$B:$AH,7,0)</f>
        <v>0</v>
      </c>
      <c r="I214" s="36">
        <f>VLOOKUP($B214,'[2]TK KHOILUONG'!$B:$AH,8,0)</f>
        <v>6</v>
      </c>
      <c r="J214" s="8">
        <f>VLOOKUP($B214,'[2]TK KHOILUONG'!$B:$AH,9,0)</f>
        <v>16.799999999999997</v>
      </c>
      <c r="K214" s="8">
        <f>VLOOKUP($B214,'[2]TK KHOILUONG'!$B:$AH,10,0)</f>
        <v>2.4</v>
      </c>
      <c r="L214" s="8">
        <f>VLOOKUP($B214,'[2]TK KHOILUONG'!$B:$AH,11,0)</f>
        <v>0</v>
      </c>
      <c r="M214" s="8">
        <f>VLOOKUP($B214,'[2]TK KHOILUONG'!$B:$AH,12,0)</f>
        <v>0</v>
      </c>
      <c r="N214" s="36">
        <f>VLOOKUP($B214,'[2]TK KHOILUONG'!$B:$AH,13,0)</f>
        <v>19.199999999999996</v>
      </c>
      <c r="O214" s="8">
        <f>VLOOKUP($B214,'[2]TK KHOILUONG'!$B:$AH,14,0)</f>
        <v>14</v>
      </c>
      <c r="P214" s="8">
        <f>VLOOKUP($B214,'[2]TK KHOILUONG'!$B:$AH,15,0)</f>
        <v>56</v>
      </c>
      <c r="Q214" s="8">
        <f>VLOOKUP($B214,'[2]TK KHOILUONG'!$B:$AH,16,0)</f>
        <v>14</v>
      </c>
      <c r="R214" s="36">
        <f>VLOOKUP($B214,'[2]TK KHOILUONG'!$B:$AH,17,0)</f>
        <v>2.8</v>
      </c>
      <c r="S214" s="8">
        <f>VLOOKUP($B214,'[2]TK KHOILUONG'!$B:$AH,18,0)</f>
        <v>0</v>
      </c>
      <c r="T214" s="8">
        <f>VLOOKUP($B214,'[2]TK KHOILUONG'!$B:$AH,19,0)</f>
        <v>0</v>
      </c>
      <c r="U214" s="8">
        <f>VLOOKUP($B214,'[2]TK KHOILUONG'!$B:$AH,20,0)</f>
        <v>0</v>
      </c>
      <c r="V214" s="36">
        <f>VLOOKUP($B214,'[2]TK KHOILUONG'!$B:$AH,21,0)</f>
        <v>0</v>
      </c>
      <c r="W214" s="8">
        <f>VLOOKUP($B214,'[2]TK KHOILUONG'!$B:$AH,22,0)</f>
        <v>0</v>
      </c>
      <c r="X214" s="8">
        <f>VLOOKUP($B214,'[2]TK KHOILUONG'!$B:$AH,23,0)</f>
        <v>0</v>
      </c>
      <c r="Y214" s="36">
        <f>VLOOKUP($B214,'[2]TK KHOILUONG'!$B:$AH,24,0)</f>
        <v>0</v>
      </c>
      <c r="Z214" s="8">
        <f>VLOOKUP($B214,'[2]TK KHOILUONG'!$B:$AH,25,0)</f>
        <v>0</v>
      </c>
      <c r="AA214" s="8">
        <f>VLOOKUP($B214,'[2]TK KHOILUONG'!$B:$AH,26,0)</f>
        <v>0</v>
      </c>
      <c r="AB214" s="36">
        <f>VLOOKUP($B214,'[2]TK KHOILUONG'!$B:$AH,27,0)</f>
        <v>0</v>
      </c>
      <c r="AC214" s="8">
        <f>VLOOKUP($B214,'[2]TK KHOILUONG'!$B:$AH,28,0)</f>
        <v>0</v>
      </c>
      <c r="AD214" s="8">
        <f>VLOOKUP($B214,'[2]TK KHOILUONG'!$B:$AH,29,0)</f>
        <v>0</v>
      </c>
      <c r="AE214" s="36">
        <f>VLOOKUP($B214,'[2]TK KHOILUONG'!$B:$AH,30,0)</f>
        <v>0</v>
      </c>
      <c r="AF214" s="36">
        <f>VLOOKUP($B214,'[2]TK KHOILUONG'!$B:$AH,31,0)</f>
        <v>2.4</v>
      </c>
      <c r="AG214" s="36">
        <f>VLOOKUP($B214,'[2]TK KHOILUONG'!$B:$AH,32,0)</f>
        <v>8.4</v>
      </c>
      <c r="AH214" s="64">
        <f t="shared" si="3"/>
        <v>38.799999999999997</v>
      </c>
    </row>
    <row r="215" spans="1:34" hidden="1">
      <c r="A215" s="32">
        <f>IF(D215="","",SUBTOTAL(3,$D$4:$D215))</f>
        <v>29</v>
      </c>
      <c r="B215" s="26" t="s">
        <v>492</v>
      </c>
      <c r="C215" s="27" t="s">
        <v>218</v>
      </c>
      <c r="D215" s="19" t="s">
        <v>229</v>
      </c>
      <c r="E215" s="8">
        <f>VLOOKUP($B215,'[2]TK KHOILUONG'!$B:$AH,4,0)</f>
        <v>2</v>
      </c>
      <c r="F215" s="8">
        <f>VLOOKUP($B215,'[2]TK KHOILUONG'!$B:$AH,5,0)</f>
        <v>2</v>
      </c>
      <c r="G215" s="8">
        <f>VLOOKUP($B215,'[2]TK KHOILUONG'!$B:$AH,6,0)</f>
        <v>0</v>
      </c>
      <c r="H215" s="8">
        <f>VLOOKUP($B215,'[2]TK KHOILUONG'!$B:$AH,7,0)</f>
        <v>0</v>
      </c>
      <c r="I215" s="36">
        <f>VLOOKUP($B215,'[2]TK KHOILUONG'!$B:$AH,8,0)</f>
        <v>6</v>
      </c>
      <c r="J215" s="8">
        <f>VLOOKUP($B215,'[2]TK KHOILUONG'!$B:$AH,9,0)</f>
        <v>0</v>
      </c>
      <c r="K215" s="8">
        <f>VLOOKUP($B215,'[2]TK KHOILUONG'!$B:$AH,10,0)</f>
        <v>8.4</v>
      </c>
      <c r="L215" s="8">
        <f>VLOOKUP($B215,'[2]TK KHOILUONG'!$B:$AH,11,0)</f>
        <v>0</v>
      </c>
      <c r="M215" s="8">
        <f>VLOOKUP($B215,'[2]TK KHOILUONG'!$B:$AH,12,0)</f>
        <v>0</v>
      </c>
      <c r="N215" s="36">
        <f>VLOOKUP($B215,'[2]TK KHOILUONG'!$B:$AH,13,0)</f>
        <v>8.4</v>
      </c>
      <c r="O215" s="8">
        <f>VLOOKUP($B215,'[2]TK KHOILUONG'!$B:$AH,14,0)</f>
        <v>85</v>
      </c>
      <c r="P215" s="8">
        <f>VLOOKUP($B215,'[2]TK KHOILUONG'!$B:$AH,15,0)</f>
        <v>32</v>
      </c>
      <c r="Q215" s="8">
        <f>VLOOKUP($B215,'[2]TK KHOILUONG'!$B:$AH,16,0)</f>
        <v>42</v>
      </c>
      <c r="R215" s="36">
        <f>VLOOKUP($B215,'[2]TK KHOILUONG'!$B:$AH,17,0)</f>
        <v>3.75</v>
      </c>
      <c r="S215" s="8">
        <f>VLOOKUP($B215,'[2]TK KHOILUONG'!$B:$AH,18,0)</f>
        <v>0</v>
      </c>
      <c r="T215" s="8">
        <f>VLOOKUP($B215,'[2]TK KHOILUONG'!$B:$AH,19,0)</f>
        <v>0</v>
      </c>
      <c r="U215" s="8">
        <f>VLOOKUP($B215,'[2]TK KHOILUONG'!$B:$AH,20,0)</f>
        <v>0</v>
      </c>
      <c r="V215" s="36">
        <f>VLOOKUP($B215,'[2]TK KHOILUONG'!$B:$AH,21,0)</f>
        <v>0</v>
      </c>
      <c r="W215" s="8">
        <f>VLOOKUP($B215,'[2]TK KHOILUONG'!$B:$AH,22,0)</f>
        <v>0</v>
      </c>
      <c r="X215" s="8">
        <f>VLOOKUP($B215,'[2]TK KHOILUONG'!$B:$AH,23,0)</f>
        <v>0</v>
      </c>
      <c r="Y215" s="36">
        <f>VLOOKUP($B215,'[2]TK KHOILUONG'!$B:$AH,24,0)</f>
        <v>0</v>
      </c>
      <c r="Z215" s="8">
        <f>VLOOKUP($B215,'[2]TK KHOILUONG'!$B:$AH,25,0)</f>
        <v>0</v>
      </c>
      <c r="AA215" s="8">
        <f>VLOOKUP($B215,'[2]TK KHOILUONG'!$B:$AH,26,0)</f>
        <v>0</v>
      </c>
      <c r="AB215" s="36">
        <f>VLOOKUP($B215,'[2]TK KHOILUONG'!$B:$AH,27,0)</f>
        <v>0</v>
      </c>
      <c r="AC215" s="8">
        <f>VLOOKUP($B215,'[2]TK KHOILUONG'!$B:$AH,28,0)</f>
        <v>0</v>
      </c>
      <c r="AD215" s="8">
        <f>VLOOKUP($B215,'[2]TK KHOILUONG'!$B:$AH,29,0)</f>
        <v>0</v>
      </c>
      <c r="AE215" s="36">
        <f>VLOOKUP($B215,'[2]TK KHOILUONG'!$B:$AH,30,0)</f>
        <v>0</v>
      </c>
      <c r="AF215" s="36">
        <f>VLOOKUP($B215,'[2]TK KHOILUONG'!$B:$AH,31,0)</f>
        <v>10.8</v>
      </c>
      <c r="AG215" s="36">
        <f>VLOOKUP($B215,'[2]TK KHOILUONG'!$B:$AH,32,0)</f>
        <v>0</v>
      </c>
      <c r="AH215" s="64">
        <f t="shared" si="3"/>
        <v>28.95</v>
      </c>
    </row>
    <row r="216" spans="1:34" hidden="1">
      <c r="A216" s="32">
        <f>IF(D216="","",SUBTOTAL(3,$D$4:$D216))</f>
        <v>29</v>
      </c>
      <c r="B216" s="26" t="s">
        <v>505</v>
      </c>
      <c r="C216" s="27" t="s">
        <v>231</v>
      </c>
      <c r="D216" s="19" t="s">
        <v>242</v>
      </c>
      <c r="E216" s="8">
        <f>VLOOKUP($B216,'[2]TK KHOILUONG'!$B:$AH,4,0)</f>
        <v>0</v>
      </c>
      <c r="F216" s="8">
        <f>VLOOKUP($B216,'[2]TK KHOILUONG'!$B:$AH,5,0)</f>
        <v>0</v>
      </c>
      <c r="G216" s="8">
        <f>VLOOKUP($B216,'[2]TK KHOILUONG'!$B:$AH,6,0)</f>
        <v>0</v>
      </c>
      <c r="H216" s="8">
        <f>VLOOKUP($B216,'[2]TK KHOILUONG'!$B:$AH,7,0)</f>
        <v>0</v>
      </c>
      <c r="I216" s="36">
        <f>VLOOKUP($B216,'[2]TK KHOILUONG'!$B:$AH,8,0)</f>
        <v>0</v>
      </c>
      <c r="J216" s="8">
        <f>VLOOKUP($B216,'[2]TK KHOILUONG'!$B:$AH,9,0)</f>
        <v>2.4</v>
      </c>
      <c r="K216" s="8">
        <f>VLOOKUP($B216,'[2]TK KHOILUONG'!$B:$AH,10,0)</f>
        <v>7.2</v>
      </c>
      <c r="L216" s="8">
        <f>VLOOKUP($B216,'[2]TK KHOILUONG'!$B:$AH,11,0)</f>
        <v>0</v>
      </c>
      <c r="M216" s="8">
        <f>VLOOKUP($B216,'[2]TK KHOILUONG'!$B:$AH,12,0)</f>
        <v>0</v>
      </c>
      <c r="N216" s="36">
        <f>VLOOKUP($B216,'[2]TK KHOILUONG'!$B:$AH,13,0)</f>
        <v>9.6</v>
      </c>
      <c r="O216" s="8">
        <f>VLOOKUP($B216,'[2]TK KHOILUONG'!$B:$AH,14,0)</f>
        <v>294</v>
      </c>
      <c r="P216" s="8">
        <f>VLOOKUP($B216,'[2]TK KHOILUONG'!$B:$AH,15,0)</f>
        <v>283</v>
      </c>
      <c r="Q216" s="8">
        <f>VLOOKUP($B216,'[2]TK KHOILUONG'!$B:$AH,16,0)</f>
        <v>257</v>
      </c>
      <c r="R216" s="36">
        <f>VLOOKUP($B216,'[2]TK KHOILUONG'!$B:$AH,17,0)</f>
        <v>16</v>
      </c>
      <c r="S216" s="8">
        <f>VLOOKUP($B216,'[2]TK KHOILUONG'!$B:$AH,18,0)</f>
        <v>0</v>
      </c>
      <c r="T216" s="8">
        <f>VLOOKUP($B216,'[2]TK KHOILUONG'!$B:$AH,19,0)</f>
        <v>0</v>
      </c>
      <c r="U216" s="8">
        <f>VLOOKUP($B216,'[2]TK KHOILUONG'!$B:$AH,20,0)</f>
        <v>0</v>
      </c>
      <c r="V216" s="36">
        <f>VLOOKUP($B216,'[2]TK KHOILUONG'!$B:$AH,21,0)</f>
        <v>0</v>
      </c>
      <c r="W216" s="8">
        <f>VLOOKUP($B216,'[2]TK KHOILUONG'!$B:$AH,22,0)</f>
        <v>0</v>
      </c>
      <c r="X216" s="8">
        <f>VLOOKUP($B216,'[2]TK KHOILUONG'!$B:$AH,23,0)</f>
        <v>0</v>
      </c>
      <c r="Y216" s="36">
        <f>VLOOKUP($B216,'[2]TK KHOILUONG'!$B:$AH,24,0)</f>
        <v>0</v>
      </c>
      <c r="Z216" s="8">
        <f>VLOOKUP($B216,'[2]TK KHOILUONG'!$B:$AH,25,0)</f>
        <v>0</v>
      </c>
      <c r="AA216" s="8">
        <f>VLOOKUP($B216,'[2]TK KHOILUONG'!$B:$AH,26,0)</f>
        <v>0</v>
      </c>
      <c r="AB216" s="36">
        <f>VLOOKUP($B216,'[2]TK KHOILUONG'!$B:$AH,27,0)</f>
        <v>0</v>
      </c>
      <c r="AC216" s="8">
        <f>VLOOKUP($B216,'[2]TK KHOILUONG'!$B:$AH,28,0)</f>
        <v>0</v>
      </c>
      <c r="AD216" s="8">
        <f>VLOOKUP($B216,'[2]TK KHOILUONG'!$B:$AH,29,0)</f>
        <v>0</v>
      </c>
      <c r="AE216" s="36">
        <f>VLOOKUP($B216,'[2]TK KHOILUONG'!$B:$AH,30,0)</f>
        <v>0</v>
      </c>
      <c r="AF216" s="36">
        <f>VLOOKUP($B216,'[2]TK KHOILUONG'!$B:$AH,31,0)</f>
        <v>0</v>
      </c>
      <c r="AG216" s="36">
        <f>VLOOKUP($B216,'[2]TK KHOILUONG'!$B:$AH,32,0)</f>
        <v>2.4</v>
      </c>
      <c r="AH216" s="64">
        <f t="shared" si="3"/>
        <v>28</v>
      </c>
    </row>
    <row r="217" spans="1:34" hidden="1">
      <c r="A217" s="32">
        <f>IF(D217="","",SUBTOTAL(3,$D$4:$D217))</f>
        <v>29</v>
      </c>
      <c r="B217" s="26" t="s">
        <v>509</v>
      </c>
      <c r="C217" s="27" t="s">
        <v>231</v>
      </c>
      <c r="D217" s="19" t="s">
        <v>246</v>
      </c>
      <c r="E217" s="8">
        <f>VLOOKUP($B217,'[2]TK KHOILUONG'!$B:$AH,4,0)</f>
        <v>0</v>
      </c>
      <c r="F217" s="8">
        <f>VLOOKUP($B217,'[2]TK KHOILUONG'!$B:$AH,5,0)</f>
        <v>0</v>
      </c>
      <c r="G217" s="8">
        <f>VLOOKUP($B217,'[2]TK KHOILUONG'!$B:$AH,6,0)</f>
        <v>0</v>
      </c>
      <c r="H217" s="8">
        <f>VLOOKUP($B217,'[2]TK KHOILUONG'!$B:$AH,7,0)</f>
        <v>0</v>
      </c>
      <c r="I217" s="36">
        <f>VLOOKUP($B217,'[2]TK KHOILUONG'!$B:$AH,8,0)</f>
        <v>0</v>
      </c>
      <c r="J217" s="8">
        <f>VLOOKUP($B217,'[2]TK KHOILUONG'!$B:$AH,9,0)</f>
        <v>16.799999999999997</v>
      </c>
      <c r="K217" s="8">
        <f>VLOOKUP($B217,'[2]TK KHOILUONG'!$B:$AH,10,0)</f>
        <v>8.4</v>
      </c>
      <c r="L217" s="8">
        <f>VLOOKUP($B217,'[2]TK KHOILUONG'!$B:$AH,11,0)</f>
        <v>0</v>
      </c>
      <c r="M217" s="8">
        <f>VLOOKUP($B217,'[2]TK KHOILUONG'!$B:$AH,12,0)</f>
        <v>0</v>
      </c>
      <c r="N217" s="36">
        <f>VLOOKUP($B217,'[2]TK KHOILUONG'!$B:$AH,13,0)</f>
        <v>25.199999999999996</v>
      </c>
      <c r="O217" s="8">
        <f>VLOOKUP($B217,'[2]TK KHOILUONG'!$B:$AH,14,0)</f>
        <v>365</v>
      </c>
      <c r="P217" s="8">
        <f>VLOOKUP($B217,'[2]TK KHOILUONG'!$B:$AH,15,0)</f>
        <v>231</v>
      </c>
      <c r="Q217" s="8">
        <f>VLOOKUP($B217,'[2]TK KHOILUONG'!$B:$AH,16,0)</f>
        <v>277</v>
      </c>
      <c r="R217" s="36">
        <f>VLOOKUP($B217,'[2]TK KHOILUONG'!$B:$AH,17,0)</f>
        <v>15.95</v>
      </c>
      <c r="S217" s="8">
        <f>VLOOKUP($B217,'[2]TK KHOILUONG'!$B:$AH,18,0)</f>
        <v>0</v>
      </c>
      <c r="T217" s="8">
        <f>VLOOKUP($B217,'[2]TK KHOILUONG'!$B:$AH,19,0)</f>
        <v>0</v>
      </c>
      <c r="U217" s="8">
        <f>VLOOKUP($B217,'[2]TK KHOILUONG'!$B:$AH,20,0)</f>
        <v>0</v>
      </c>
      <c r="V217" s="36">
        <f>VLOOKUP($B217,'[2]TK KHOILUONG'!$B:$AH,21,0)</f>
        <v>0</v>
      </c>
      <c r="W217" s="8">
        <f>VLOOKUP($B217,'[2]TK KHOILUONG'!$B:$AH,22,0)</f>
        <v>0</v>
      </c>
      <c r="X217" s="8">
        <f>VLOOKUP($B217,'[2]TK KHOILUONG'!$B:$AH,23,0)</f>
        <v>0</v>
      </c>
      <c r="Y217" s="36">
        <f>VLOOKUP($B217,'[2]TK KHOILUONG'!$B:$AH,24,0)</f>
        <v>0</v>
      </c>
      <c r="Z217" s="8">
        <f>VLOOKUP($B217,'[2]TK KHOILUONG'!$B:$AH,25,0)</f>
        <v>0</v>
      </c>
      <c r="AA217" s="8">
        <f>VLOOKUP($B217,'[2]TK KHOILUONG'!$B:$AH,26,0)</f>
        <v>0</v>
      </c>
      <c r="AB217" s="36">
        <f>VLOOKUP($B217,'[2]TK KHOILUONG'!$B:$AH,27,0)</f>
        <v>0</v>
      </c>
      <c r="AC217" s="8">
        <f>VLOOKUP($B217,'[2]TK KHOILUONG'!$B:$AH,28,0)</f>
        <v>0</v>
      </c>
      <c r="AD217" s="8">
        <f>VLOOKUP($B217,'[2]TK KHOILUONG'!$B:$AH,29,0)</f>
        <v>0</v>
      </c>
      <c r="AE217" s="36">
        <f>VLOOKUP($B217,'[2]TK KHOILUONG'!$B:$AH,30,0)</f>
        <v>0</v>
      </c>
      <c r="AF217" s="36">
        <f>VLOOKUP($B217,'[2]TK KHOILUONG'!$B:$AH,31,0)</f>
        <v>3.6</v>
      </c>
      <c r="AG217" s="36">
        <f>VLOOKUP($B217,'[2]TK KHOILUONG'!$B:$AH,32,0)</f>
        <v>0</v>
      </c>
      <c r="AH217" s="64">
        <f t="shared" si="3"/>
        <v>44.75</v>
      </c>
    </row>
    <row r="218" spans="1:34" hidden="1">
      <c r="A218" s="32">
        <f>IF(D218="","",SUBTOTAL(3,$D$4:$D218))</f>
        <v>29</v>
      </c>
      <c r="B218" s="26" t="s">
        <v>508</v>
      </c>
      <c r="C218" s="27" t="s">
        <v>231</v>
      </c>
      <c r="D218" s="19" t="s">
        <v>243</v>
      </c>
      <c r="E218" s="8">
        <f>VLOOKUP($B218,'[2]TK KHOILUONG'!$B:$AH,4,0)</f>
        <v>0</v>
      </c>
      <c r="F218" s="8">
        <f>VLOOKUP($B218,'[2]TK KHOILUONG'!$B:$AH,5,0)</f>
        <v>0</v>
      </c>
      <c r="G218" s="8">
        <f>VLOOKUP($B218,'[2]TK KHOILUONG'!$B:$AH,6,0)</f>
        <v>0</v>
      </c>
      <c r="H218" s="8">
        <f>VLOOKUP($B218,'[2]TK KHOILUONG'!$B:$AH,7,0)</f>
        <v>0</v>
      </c>
      <c r="I218" s="36">
        <f>VLOOKUP($B218,'[2]TK KHOILUONG'!$B:$AH,8,0)</f>
        <v>0</v>
      </c>
      <c r="J218" s="8">
        <f>VLOOKUP($B218,'[2]TK KHOILUONG'!$B:$AH,9,0)</f>
        <v>17.999999999999996</v>
      </c>
      <c r="K218" s="8">
        <f>VLOOKUP($B218,'[2]TK KHOILUONG'!$B:$AH,10,0)</f>
        <v>2.4</v>
      </c>
      <c r="L218" s="8">
        <f>VLOOKUP($B218,'[2]TK KHOILUONG'!$B:$AH,11,0)</f>
        <v>0</v>
      </c>
      <c r="M218" s="8">
        <f>VLOOKUP($B218,'[2]TK KHOILUONG'!$B:$AH,12,0)</f>
        <v>0</v>
      </c>
      <c r="N218" s="36">
        <f>VLOOKUP($B218,'[2]TK KHOILUONG'!$B:$AH,13,0)</f>
        <v>20.399999999999995</v>
      </c>
      <c r="O218" s="8">
        <f>VLOOKUP($B218,'[2]TK KHOILUONG'!$B:$AH,14,0)</f>
        <v>294</v>
      </c>
      <c r="P218" s="8">
        <f>VLOOKUP($B218,'[2]TK KHOILUONG'!$B:$AH,15,0)</f>
        <v>294</v>
      </c>
      <c r="Q218" s="8">
        <f>VLOOKUP($B218,'[2]TK KHOILUONG'!$B:$AH,16,0)</f>
        <v>262</v>
      </c>
      <c r="R218" s="36">
        <f>VLOOKUP($B218,'[2]TK KHOILUONG'!$B:$AH,17,0)</f>
        <v>16.3</v>
      </c>
      <c r="S218" s="8">
        <f>VLOOKUP($B218,'[2]TK KHOILUONG'!$B:$AH,18,0)</f>
        <v>0</v>
      </c>
      <c r="T218" s="8">
        <f>VLOOKUP($B218,'[2]TK KHOILUONG'!$B:$AH,19,0)</f>
        <v>0</v>
      </c>
      <c r="U218" s="8">
        <f>VLOOKUP($B218,'[2]TK KHOILUONG'!$B:$AH,20,0)</f>
        <v>0</v>
      </c>
      <c r="V218" s="36">
        <f>VLOOKUP($B218,'[2]TK KHOILUONG'!$B:$AH,21,0)</f>
        <v>0</v>
      </c>
      <c r="W218" s="8">
        <f>VLOOKUP($B218,'[2]TK KHOILUONG'!$B:$AH,22,0)</f>
        <v>0</v>
      </c>
      <c r="X218" s="8">
        <f>VLOOKUP($B218,'[2]TK KHOILUONG'!$B:$AH,23,0)</f>
        <v>0</v>
      </c>
      <c r="Y218" s="36">
        <f>VLOOKUP($B218,'[2]TK KHOILUONG'!$B:$AH,24,0)</f>
        <v>0</v>
      </c>
      <c r="Z218" s="8">
        <f>VLOOKUP($B218,'[2]TK KHOILUONG'!$B:$AH,25,0)</f>
        <v>0</v>
      </c>
      <c r="AA218" s="8">
        <f>VLOOKUP($B218,'[2]TK KHOILUONG'!$B:$AH,26,0)</f>
        <v>0</v>
      </c>
      <c r="AB218" s="36">
        <f>VLOOKUP($B218,'[2]TK KHOILUONG'!$B:$AH,27,0)</f>
        <v>0</v>
      </c>
      <c r="AC218" s="8">
        <f>VLOOKUP($B218,'[2]TK KHOILUONG'!$B:$AH,28,0)</f>
        <v>0</v>
      </c>
      <c r="AD218" s="8">
        <f>VLOOKUP($B218,'[2]TK KHOILUONG'!$B:$AH,29,0)</f>
        <v>0</v>
      </c>
      <c r="AE218" s="36">
        <f>VLOOKUP($B218,'[2]TK KHOILUONG'!$B:$AH,30,0)</f>
        <v>0</v>
      </c>
      <c r="AF218" s="36">
        <f>VLOOKUP($B218,'[2]TK KHOILUONG'!$B:$AH,31,0)</f>
        <v>1.2</v>
      </c>
      <c r="AG218" s="36">
        <f>VLOOKUP($B218,'[2]TK KHOILUONG'!$B:$AH,32,0)</f>
        <v>20.8</v>
      </c>
      <c r="AH218" s="64">
        <f t="shared" si="3"/>
        <v>58.7</v>
      </c>
    </row>
    <row r="219" spans="1:34" hidden="1">
      <c r="A219" s="32">
        <f>IF(D219="","",SUBTOTAL(3,$D$4:$D219))</f>
        <v>29</v>
      </c>
      <c r="B219" s="26" t="s">
        <v>495</v>
      </c>
      <c r="C219" s="27" t="s">
        <v>231</v>
      </c>
      <c r="D219" s="19" t="s">
        <v>232</v>
      </c>
      <c r="E219" s="8">
        <f>VLOOKUP($B219,'[2]TK KHOILUONG'!$B:$AH,4,0)</f>
        <v>5</v>
      </c>
      <c r="F219" s="8">
        <f>VLOOKUP($B219,'[2]TK KHOILUONG'!$B:$AH,5,0)</f>
        <v>0</v>
      </c>
      <c r="G219" s="8">
        <f>VLOOKUP($B219,'[2]TK KHOILUONG'!$B:$AH,6,0)</f>
        <v>0</v>
      </c>
      <c r="H219" s="8">
        <f>VLOOKUP($B219,'[2]TK KHOILUONG'!$B:$AH,7,0)</f>
        <v>0</v>
      </c>
      <c r="I219" s="36">
        <f>VLOOKUP($B219,'[2]TK KHOILUONG'!$B:$AH,8,0)</f>
        <v>5</v>
      </c>
      <c r="J219" s="8">
        <f>VLOOKUP($B219,'[2]TK KHOILUONG'!$B:$AH,9,0)</f>
        <v>13.199999999999998</v>
      </c>
      <c r="K219" s="8">
        <f>VLOOKUP($B219,'[2]TK KHOILUONG'!$B:$AH,10,0)</f>
        <v>9.6</v>
      </c>
      <c r="L219" s="8">
        <f>VLOOKUP($B219,'[2]TK KHOILUONG'!$B:$AH,11,0)</f>
        <v>0</v>
      </c>
      <c r="M219" s="8">
        <f>VLOOKUP($B219,'[2]TK KHOILUONG'!$B:$AH,12,0)</f>
        <v>0</v>
      </c>
      <c r="N219" s="36">
        <f>VLOOKUP($B219,'[2]TK KHOILUONG'!$B:$AH,13,0)</f>
        <v>22.799999999999997</v>
      </c>
      <c r="O219" s="8">
        <f>VLOOKUP($B219,'[2]TK KHOILUONG'!$B:$AH,14,0)</f>
        <v>190</v>
      </c>
      <c r="P219" s="8">
        <f>VLOOKUP($B219,'[2]TK KHOILUONG'!$B:$AH,15,0)</f>
        <v>269</v>
      </c>
      <c r="Q219" s="8">
        <f>VLOOKUP($B219,'[2]TK KHOILUONG'!$B:$AH,16,0)</f>
        <v>181</v>
      </c>
      <c r="R219" s="36">
        <f>VLOOKUP($B219,'[2]TK KHOILUONG'!$B:$AH,17,0)</f>
        <v>13.9</v>
      </c>
      <c r="S219" s="8">
        <f>VLOOKUP($B219,'[2]TK KHOILUONG'!$B:$AH,18,0)</f>
        <v>0</v>
      </c>
      <c r="T219" s="8">
        <f>VLOOKUP($B219,'[2]TK KHOILUONG'!$B:$AH,19,0)</f>
        <v>0</v>
      </c>
      <c r="U219" s="8">
        <f>VLOOKUP($B219,'[2]TK KHOILUONG'!$B:$AH,20,0)</f>
        <v>0</v>
      </c>
      <c r="V219" s="36">
        <f>VLOOKUP($B219,'[2]TK KHOILUONG'!$B:$AH,21,0)</f>
        <v>0</v>
      </c>
      <c r="W219" s="8">
        <f>VLOOKUP($B219,'[2]TK KHOILUONG'!$B:$AH,22,0)</f>
        <v>0</v>
      </c>
      <c r="X219" s="8">
        <f>VLOOKUP($B219,'[2]TK KHOILUONG'!$B:$AH,23,0)</f>
        <v>0</v>
      </c>
      <c r="Y219" s="36">
        <f>VLOOKUP($B219,'[2]TK KHOILUONG'!$B:$AH,24,0)</f>
        <v>0</v>
      </c>
      <c r="Z219" s="8">
        <f>VLOOKUP($B219,'[2]TK KHOILUONG'!$B:$AH,25,0)</f>
        <v>0</v>
      </c>
      <c r="AA219" s="8">
        <f>VLOOKUP($B219,'[2]TK KHOILUONG'!$B:$AH,26,0)</f>
        <v>0</v>
      </c>
      <c r="AB219" s="36">
        <f>VLOOKUP($B219,'[2]TK KHOILUONG'!$B:$AH,27,0)</f>
        <v>0</v>
      </c>
      <c r="AC219" s="8">
        <f>VLOOKUP($B219,'[2]TK KHOILUONG'!$B:$AH,28,0)</f>
        <v>0</v>
      </c>
      <c r="AD219" s="8">
        <f>VLOOKUP($B219,'[2]TK KHOILUONG'!$B:$AH,29,0)</f>
        <v>0</v>
      </c>
      <c r="AE219" s="36">
        <f>VLOOKUP($B219,'[2]TK KHOILUONG'!$B:$AH,30,0)</f>
        <v>0</v>
      </c>
      <c r="AF219" s="36">
        <f>VLOOKUP($B219,'[2]TK KHOILUONG'!$B:$AH,31,0)</f>
        <v>1.2</v>
      </c>
      <c r="AG219" s="36">
        <f>VLOOKUP($B219,'[2]TK KHOILUONG'!$B:$AH,32,0)</f>
        <v>2.4</v>
      </c>
      <c r="AH219" s="64">
        <f t="shared" si="3"/>
        <v>45.3</v>
      </c>
    </row>
    <row r="220" spans="1:34" hidden="1">
      <c r="A220" s="32">
        <f>IF(D220="","",SUBTOTAL(3,$D$4:$D220))</f>
        <v>29</v>
      </c>
      <c r="B220" s="26" t="s">
        <v>500</v>
      </c>
      <c r="C220" s="27" t="s">
        <v>231</v>
      </c>
      <c r="D220" s="19" t="s">
        <v>237</v>
      </c>
      <c r="E220" s="8">
        <f>VLOOKUP($B220,'[2]TK KHOILUONG'!$B:$AH,4,0)</f>
        <v>0</v>
      </c>
      <c r="F220" s="8">
        <f>VLOOKUP($B220,'[2]TK KHOILUONG'!$B:$AH,5,0)</f>
        <v>0</v>
      </c>
      <c r="G220" s="8">
        <f>VLOOKUP($B220,'[2]TK KHOILUONG'!$B:$AH,6,0)</f>
        <v>0</v>
      </c>
      <c r="H220" s="8">
        <f>VLOOKUP($B220,'[2]TK KHOILUONG'!$B:$AH,7,0)</f>
        <v>0</v>
      </c>
      <c r="I220" s="36">
        <f>VLOOKUP($B220,'[2]TK KHOILUONG'!$B:$AH,8,0)</f>
        <v>0</v>
      </c>
      <c r="J220" s="8">
        <f>VLOOKUP($B220,'[2]TK KHOILUONG'!$B:$AH,9,0)</f>
        <v>3.5999999999999996</v>
      </c>
      <c r="K220" s="8">
        <f>VLOOKUP($B220,'[2]TK KHOILUONG'!$B:$AH,10,0)</f>
        <v>17.999999999999996</v>
      </c>
      <c r="L220" s="8">
        <f>VLOOKUP($B220,'[2]TK KHOILUONG'!$B:$AH,11,0)</f>
        <v>0</v>
      </c>
      <c r="M220" s="8">
        <f>VLOOKUP($B220,'[2]TK KHOILUONG'!$B:$AH,12,0)</f>
        <v>0</v>
      </c>
      <c r="N220" s="36">
        <f>VLOOKUP($B220,'[2]TK KHOILUONG'!$B:$AH,13,0)</f>
        <v>21.599999999999994</v>
      </c>
      <c r="O220" s="8">
        <f>VLOOKUP($B220,'[2]TK KHOILUONG'!$B:$AH,14,0)</f>
        <v>343</v>
      </c>
      <c r="P220" s="8">
        <f>VLOOKUP($B220,'[2]TK KHOILUONG'!$B:$AH,15,0)</f>
        <v>290</v>
      </c>
      <c r="Q220" s="8">
        <f>VLOOKUP($B220,'[2]TK KHOILUONG'!$B:$AH,16,0)</f>
        <v>438</v>
      </c>
      <c r="R220" s="36">
        <f>VLOOKUP($B220,'[2]TK KHOILUONG'!$B:$AH,17,0)</f>
        <v>9.75</v>
      </c>
      <c r="S220" s="8">
        <f>VLOOKUP($B220,'[2]TK KHOILUONG'!$B:$AH,18,0)</f>
        <v>0</v>
      </c>
      <c r="T220" s="8">
        <f>VLOOKUP($B220,'[2]TK KHOILUONG'!$B:$AH,19,0)</f>
        <v>0</v>
      </c>
      <c r="U220" s="8">
        <f>VLOOKUP($B220,'[2]TK KHOILUONG'!$B:$AH,20,0)</f>
        <v>0</v>
      </c>
      <c r="V220" s="36">
        <f>VLOOKUP($B220,'[2]TK KHOILUONG'!$B:$AH,21,0)</f>
        <v>0</v>
      </c>
      <c r="W220" s="8">
        <f>VLOOKUP($B220,'[2]TK KHOILUONG'!$B:$AH,22,0)</f>
        <v>0</v>
      </c>
      <c r="X220" s="8">
        <f>VLOOKUP($B220,'[2]TK KHOILUONG'!$B:$AH,23,0)</f>
        <v>0</v>
      </c>
      <c r="Y220" s="36">
        <f>VLOOKUP($B220,'[2]TK KHOILUONG'!$B:$AH,24,0)</f>
        <v>0</v>
      </c>
      <c r="Z220" s="8">
        <f>VLOOKUP($B220,'[2]TK KHOILUONG'!$B:$AH,25,0)</f>
        <v>0</v>
      </c>
      <c r="AA220" s="8">
        <f>VLOOKUP($B220,'[2]TK KHOILUONG'!$B:$AH,26,0)</f>
        <v>0</v>
      </c>
      <c r="AB220" s="36">
        <f>VLOOKUP($B220,'[2]TK KHOILUONG'!$B:$AH,27,0)</f>
        <v>0</v>
      </c>
      <c r="AC220" s="8">
        <f>VLOOKUP($B220,'[2]TK KHOILUONG'!$B:$AH,28,0)</f>
        <v>0</v>
      </c>
      <c r="AD220" s="8">
        <f>VLOOKUP($B220,'[2]TK KHOILUONG'!$B:$AH,29,0)</f>
        <v>0</v>
      </c>
      <c r="AE220" s="36">
        <f>VLOOKUP($B220,'[2]TK KHOILUONG'!$B:$AH,30,0)</f>
        <v>0</v>
      </c>
      <c r="AF220" s="36">
        <f>VLOOKUP($B220,'[2]TK KHOILUONG'!$B:$AH,31,0)</f>
        <v>2.8</v>
      </c>
      <c r="AG220" s="36">
        <f>VLOOKUP($B220,'[2]TK KHOILUONG'!$B:$AH,32,0)</f>
        <v>0</v>
      </c>
      <c r="AH220" s="64">
        <f t="shared" si="3"/>
        <v>34.15</v>
      </c>
    </row>
    <row r="221" spans="1:34" hidden="1">
      <c r="A221" s="32">
        <f>IF(D221="","",SUBTOTAL(3,$D$4:$D221))</f>
        <v>29</v>
      </c>
      <c r="B221" s="26" t="s">
        <v>496</v>
      </c>
      <c r="C221" s="27" t="s">
        <v>231</v>
      </c>
      <c r="D221" s="19" t="s">
        <v>233</v>
      </c>
      <c r="E221" s="8">
        <f>VLOOKUP($B221,'[2]TK KHOILUONG'!$B:$AH,4,0)</f>
        <v>2</v>
      </c>
      <c r="F221" s="8">
        <f>VLOOKUP($B221,'[2]TK KHOILUONG'!$B:$AH,5,0)</f>
        <v>0</v>
      </c>
      <c r="G221" s="8">
        <f>VLOOKUP($B221,'[2]TK KHOILUONG'!$B:$AH,6,0)</f>
        <v>0</v>
      </c>
      <c r="H221" s="8">
        <f>VLOOKUP($B221,'[2]TK KHOILUONG'!$B:$AH,7,0)</f>
        <v>0</v>
      </c>
      <c r="I221" s="36">
        <f>VLOOKUP($B221,'[2]TK KHOILUONG'!$B:$AH,8,0)</f>
        <v>2</v>
      </c>
      <c r="J221" s="8">
        <f>VLOOKUP($B221,'[2]TK KHOILUONG'!$B:$AH,9,0)</f>
        <v>9.6</v>
      </c>
      <c r="K221" s="8">
        <f>VLOOKUP($B221,'[2]TK KHOILUONG'!$B:$AH,10,0)</f>
        <v>3.5999999999999996</v>
      </c>
      <c r="L221" s="8">
        <f>VLOOKUP($B221,'[2]TK KHOILUONG'!$B:$AH,11,0)</f>
        <v>0</v>
      </c>
      <c r="M221" s="8">
        <f>VLOOKUP($B221,'[2]TK KHOILUONG'!$B:$AH,12,0)</f>
        <v>0</v>
      </c>
      <c r="N221" s="36">
        <f>VLOOKUP($B221,'[2]TK KHOILUONG'!$B:$AH,13,0)</f>
        <v>13.2</v>
      </c>
      <c r="O221" s="8">
        <f>VLOOKUP($B221,'[2]TK KHOILUONG'!$B:$AH,14,0)</f>
        <v>227</v>
      </c>
      <c r="P221" s="8">
        <f>VLOOKUP($B221,'[2]TK KHOILUONG'!$B:$AH,15,0)</f>
        <v>187</v>
      </c>
      <c r="Q221" s="8">
        <f>VLOOKUP($B221,'[2]TK KHOILUONG'!$B:$AH,16,0)</f>
        <v>261</v>
      </c>
      <c r="R221" s="36">
        <f>VLOOKUP($B221,'[2]TK KHOILUONG'!$B:$AH,17,0)</f>
        <v>7.65</v>
      </c>
      <c r="S221" s="8">
        <f>VLOOKUP($B221,'[2]TK KHOILUONG'!$B:$AH,18,0)</f>
        <v>0</v>
      </c>
      <c r="T221" s="8">
        <f>VLOOKUP($B221,'[2]TK KHOILUONG'!$B:$AH,19,0)</f>
        <v>0</v>
      </c>
      <c r="U221" s="8">
        <f>VLOOKUP($B221,'[2]TK KHOILUONG'!$B:$AH,20,0)</f>
        <v>0</v>
      </c>
      <c r="V221" s="36">
        <f>VLOOKUP($B221,'[2]TK KHOILUONG'!$B:$AH,21,0)</f>
        <v>0</v>
      </c>
      <c r="W221" s="8">
        <f>VLOOKUP($B221,'[2]TK KHOILUONG'!$B:$AH,22,0)</f>
        <v>0</v>
      </c>
      <c r="X221" s="8">
        <f>VLOOKUP($B221,'[2]TK KHOILUONG'!$B:$AH,23,0)</f>
        <v>0</v>
      </c>
      <c r="Y221" s="36">
        <f>VLOOKUP($B221,'[2]TK KHOILUONG'!$B:$AH,24,0)</f>
        <v>0</v>
      </c>
      <c r="Z221" s="8">
        <f>VLOOKUP($B221,'[2]TK KHOILUONG'!$B:$AH,25,0)</f>
        <v>0</v>
      </c>
      <c r="AA221" s="8">
        <f>VLOOKUP($B221,'[2]TK KHOILUONG'!$B:$AH,26,0)</f>
        <v>0</v>
      </c>
      <c r="AB221" s="36">
        <f>VLOOKUP($B221,'[2]TK KHOILUONG'!$B:$AH,27,0)</f>
        <v>0</v>
      </c>
      <c r="AC221" s="8">
        <f>VLOOKUP($B221,'[2]TK KHOILUONG'!$B:$AH,28,0)</f>
        <v>0</v>
      </c>
      <c r="AD221" s="8">
        <f>VLOOKUP($B221,'[2]TK KHOILUONG'!$B:$AH,29,0)</f>
        <v>0</v>
      </c>
      <c r="AE221" s="36">
        <f>VLOOKUP($B221,'[2]TK KHOILUONG'!$B:$AH,30,0)</f>
        <v>0</v>
      </c>
      <c r="AF221" s="36">
        <f>VLOOKUP($B221,'[2]TK KHOILUONG'!$B:$AH,31,0)</f>
        <v>0</v>
      </c>
      <c r="AG221" s="36">
        <f>VLOOKUP($B221,'[2]TK KHOILUONG'!$B:$AH,32,0)</f>
        <v>13.2</v>
      </c>
      <c r="AH221" s="64">
        <f t="shared" si="3"/>
        <v>36.049999999999997</v>
      </c>
    </row>
    <row r="222" spans="1:34" hidden="1">
      <c r="A222" s="32">
        <f>IF(D222="","",SUBTOTAL(3,$D$4:$D222))</f>
        <v>29</v>
      </c>
      <c r="B222" s="26" t="s">
        <v>497</v>
      </c>
      <c r="C222" s="27" t="s">
        <v>231</v>
      </c>
      <c r="D222" s="19" t="s">
        <v>249</v>
      </c>
      <c r="E222" s="8">
        <f>VLOOKUP($B222,'[2]TK KHOILUONG'!$B:$AH,4,0)</f>
        <v>2</v>
      </c>
      <c r="F222" s="8">
        <f>VLOOKUP($B222,'[2]TK KHOILUONG'!$B:$AH,5,0)</f>
        <v>0</v>
      </c>
      <c r="G222" s="8">
        <f>VLOOKUP($B222,'[2]TK KHOILUONG'!$B:$AH,6,0)</f>
        <v>0</v>
      </c>
      <c r="H222" s="8">
        <f>VLOOKUP($B222,'[2]TK KHOILUONG'!$B:$AH,7,0)</f>
        <v>0</v>
      </c>
      <c r="I222" s="36">
        <f>VLOOKUP($B222,'[2]TK KHOILUONG'!$B:$AH,8,0)</f>
        <v>2</v>
      </c>
      <c r="J222" s="8">
        <f>VLOOKUP($B222,'[2]TK KHOILUONG'!$B:$AH,9,0)</f>
        <v>14.399999999999997</v>
      </c>
      <c r="K222" s="8">
        <f>VLOOKUP($B222,'[2]TK KHOILUONG'!$B:$AH,10,0)</f>
        <v>19.199999999999996</v>
      </c>
      <c r="L222" s="8">
        <f>VLOOKUP($B222,'[2]TK KHOILUONG'!$B:$AH,11,0)</f>
        <v>0</v>
      </c>
      <c r="M222" s="8">
        <f>VLOOKUP($B222,'[2]TK KHOILUONG'!$B:$AH,12,0)</f>
        <v>0</v>
      </c>
      <c r="N222" s="36">
        <f>VLOOKUP($B222,'[2]TK KHOILUONG'!$B:$AH,13,0)</f>
        <v>33.599999999999994</v>
      </c>
      <c r="O222" s="8">
        <f>VLOOKUP($B222,'[2]TK KHOILUONG'!$B:$AH,14,0)</f>
        <v>172</v>
      </c>
      <c r="P222" s="8">
        <f>VLOOKUP($B222,'[2]TK KHOILUONG'!$B:$AH,15,0)</f>
        <v>136</v>
      </c>
      <c r="Q222" s="8">
        <f>VLOOKUP($B222,'[2]TK KHOILUONG'!$B:$AH,16,0)</f>
        <v>233</v>
      </c>
      <c r="R222" s="36">
        <f>VLOOKUP($B222,'[2]TK KHOILUONG'!$B:$AH,17,0)</f>
        <v>3.75</v>
      </c>
      <c r="S222" s="8">
        <f>VLOOKUP($B222,'[2]TK KHOILUONG'!$B:$AH,18,0)</f>
        <v>0</v>
      </c>
      <c r="T222" s="8">
        <f>VLOOKUP($B222,'[2]TK KHOILUONG'!$B:$AH,19,0)</f>
        <v>0</v>
      </c>
      <c r="U222" s="8">
        <f>VLOOKUP($B222,'[2]TK KHOILUONG'!$B:$AH,20,0)</f>
        <v>0</v>
      </c>
      <c r="V222" s="36">
        <f>VLOOKUP($B222,'[2]TK KHOILUONG'!$B:$AH,21,0)</f>
        <v>0</v>
      </c>
      <c r="W222" s="8">
        <f>VLOOKUP($B222,'[2]TK KHOILUONG'!$B:$AH,22,0)</f>
        <v>0</v>
      </c>
      <c r="X222" s="8">
        <f>VLOOKUP($B222,'[2]TK KHOILUONG'!$B:$AH,23,0)</f>
        <v>0</v>
      </c>
      <c r="Y222" s="36">
        <f>VLOOKUP($B222,'[2]TK KHOILUONG'!$B:$AH,24,0)</f>
        <v>0</v>
      </c>
      <c r="Z222" s="8">
        <f>VLOOKUP($B222,'[2]TK KHOILUONG'!$B:$AH,25,0)</f>
        <v>0</v>
      </c>
      <c r="AA222" s="8">
        <f>VLOOKUP($B222,'[2]TK KHOILUONG'!$B:$AH,26,0)</f>
        <v>0</v>
      </c>
      <c r="AB222" s="36">
        <f>VLOOKUP($B222,'[2]TK KHOILUONG'!$B:$AH,27,0)</f>
        <v>0</v>
      </c>
      <c r="AC222" s="8">
        <f>VLOOKUP($B222,'[2]TK KHOILUONG'!$B:$AH,28,0)</f>
        <v>0</v>
      </c>
      <c r="AD222" s="8">
        <f>VLOOKUP($B222,'[2]TK KHOILUONG'!$B:$AH,29,0)</f>
        <v>0</v>
      </c>
      <c r="AE222" s="36">
        <f>VLOOKUP($B222,'[2]TK KHOILUONG'!$B:$AH,30,0)</f>
        <v>0</v>
      </c>
      <c r="AF222" s="36">
        <f>VLOOKUP($B222,'[2]TK KHOILUONG'!$B:$AH,31,0)</f>
        <v>2.4</v>
      </c>
      <c r="AG222" s="36">
        <f>VLOOKUP($B222,'[2]TK KHOILUONG'!$B:$AH,32,0)</f>
        <v>0</v>
      </c>
      <c r="AH222" s="64">
        <f t="shared" si="3"/>
        <v>41.75</v>
      </c>
    </row>
    <row r="223" spans="1:34" hidden="1">
      <c r="A223" s="32">
        <f>IF(D223="","",SUBTOTAL(3,$D$4:$D223))</f>
        <v>29</v>
      </c>
      <c r="B223" s="26" t="s">
        <v>504</v>
      </c>
      <c r="C223" s="27" t="s">
        <v>231</v>
      </c>
      <c r="D223" s="19" t="s">
        <v>241</v>
      </c>
      <c r="E223" s="8">
        <f>VLOOKUP($B223,'[2]TK KHOILUONG'!$B:$AH,4,0)</f>
        <v>0</v>
      </c>
      <c r="F223" s="8">
        <f>VLOOKUP($B223,'[2]TK KHOILUONG'!$B:$AH,5,0)</f>
        <v>0</v>
      </c>
      <c r="G223" s="8">
        <f>VLOOKUP($B223,'[2]TK KHOILUONG'!$B:$AH,6,0)</f>
        <v>0</v>
      </c>
      <c r="H223" s="8">
        <f>VLOOKUP($B223,'[2]TK KHOILUONG'!$B:$AH,7,0)</f>
        <v>0</v>
      </c>
      <c r="I223" s="36">
        <f>VLOOKUP($B223,'[2]TK KHOILUONG'!$B:$AH,8,0)</f>
        <v>0</v>
      </c>
      <c r="J223" s="8">
        <f>VLOOKUP($B223,'[2]TK KHOILUONG'!$B:$AH,9,0)</f>
        <v>0</v>
      </c>
      <c r="K223" s="8">
        <f>VLOOKUP($B223,'[2]TK KHOILUONG'!$B:$AH,10,0)</f>
        <v>0</v>
      </c>
      <c r="L223" s="8">
        <f>VLOOKUP($B223,'[2]TK KHOILUONG'!$B:$AH,11,0)</f>
        <v>0</v>
      </c>
      <c r="M223" s="8">
        <f>VLOOKUP($B223,'[2]TK KHOILUONG'!$B:$AH,12,0)</f>
        <v>0</v>
      </c>
      <c r="N223" s="36">
        <f>VLOOKUP($B223,'[2]TK KHOILUONG'!$B:$AH,13,0)</f>
        <v>0</v>
      </c>
      <c r="O223" s="8">
        <f>VLOOKUP($B223,'[2]TK KHOILUONG'!$B:$AH,14,0)</f>
        <v>231</v>
      </c>
      <c r="P223" s="8">
        <f>VLOOKUP($B223,'[2]TK KHOILUONG'!$B:$AH,15,0)</f>
        <v>90</v>
      </c>
      <c r="Q223" s="8">
        <f>VLOOKUP($B223,'[2]TK KHOILUONG'!$B:$AH,16,0)</f>
        <v>76</v>
      </c>
      <c r="R223" s="36">
        <f>VLOOKUP($B223,'[2]TK KHOILUONG'!$B:$AH,17,0)</f>
        <v>12.25</v>
      </c>
      <c r="S223" s="8">
        <f>VLOOKUP($B223,'[2]TK KHOILUONG'!$B:$AH,18,0)</f>
        <v>0</v>
      </c>
      <c r="T223" s="8">
        <f>VLOOKUP($B223,'[2]TK KHOILUONG'!$B:$AH,19,0)</f>
        <v>0</v>
      </c>
      <c r="U223" s="8">
        <f>VLOOKUP($B223,'[2]TK KHOILUONG'!$B:$AH,20,0)</f>
        <v>0</v>
      </c>
      <c r="V223" s="36">
        <f>VLOOKUP($B223,'[2]TK KHOILUONG'!$B:$AH,21,0)</f>
        <v>0</v>
      </c>
      <c r="W223" s="8">
        <f>VLOOKUP($B223,'[2]TK KHOILUONG'!$B:$AH,22,0)</f>
        <v>0</v>
      </c>
      <c r="X223" s="8">
        <f>VLOOKUP($B223,'[2]TK KHOILUONG'!$B:$AH,23,0)</f>
        <v>0</v>
      </c>
      <c r="Y223" s="36">
        <f>VLOOKUP($B223,'[2]TK KHOILUONG'!$B:$AH,24,0)</f>
        <v>0</v>
      </c>
      <c r="Z223" s="8">
        <f>VLOOKUP($B223,'[2]TK KHOILUONG'!$B:$AH,25,0)</f>
        <v>0</v>
      </c>
      <c r="AA223" s="8">
        <f>VLOOKUP($B223,'[2]TK KHOILUONG'!$B:$AH,26,0)</f>
        <v>0</v>
      </c>
      <c r="AB223" s="36">
        <f>VLOOKUP($B223,'[2]TK KHOILUONG'!$B:$AH,27,0)</f>
        <v>0</v>
      </c>
      <c r="AC223" s="8">
        <f>VLOOKUP($B223,'[2]TK KHOILUONG'!$B:$AH,28,0)</f>
        <v>0</v>
      </c>
      <c r="AD223" s="8">
        <f>VLOOKUP($B223,'[2]TK KHOILUONG'!$B:$AH,29,0)</f>
        <v>0</v>
      </c>
      <c r="AE223" s="36">
        <f>VLOOKUP($B223,'[2]TK KHOILUONG'!$B:$AH,30,0)</f>
        <v>0</v>
      </c>
      <c r="AF223" s="36">
        <f>VLOOKUP($B223,'[2]TK KHOILUONG'!$B:$AH,31,0)</f>
        <v>0</v>
      </c>
      <c r="AG223" s="36">
        <f>VLOOKUP($B223,'[2]TK KHOILUONG'!$B:$AH,32,0)</f>
        <v>5.2</v>
      </c>
      <c r="AH223" s="64">
        <f t="shared" si="3"/>
        <v>17.45</v>
      </c>
    </row>
    <row r="224" spans="1:34" hidden="1">
      <c r="A224" s="32">
        <f>IF(D224="","",SUBTOTAL(3,$D$4:$D224))</f>
        <v>29</v>
      </c>
      <c r="B224" s="26" t="s">
        <v>501</v>
      </c>
      <c r="C224" s="27" t="s">
        <v>231</v>
      </c>
      <c r="D224" s="19" t="s">
        <v>238</v>
      </c>
      <c r="E224" s="8">
        <f>VLOOKUP($B224,'[2]TK KHOILUONG'!$B:$AH,4,0)</f>
        <v>0</v>
      </c>
      <c r="F224" s="8">
        <f>VLOOKUP($B224,'[2]TK KHOILUONG'!$B:$AH,5,0)</f>
        <v>0</v>
      </c>
      <c r="G224" s="8">
        <f>VLOOKUP($B224,'[2]TK KHOILUONG'!$B:$AH,6,0)</f>
        <v>0</v>
      </c>
      <c r="H224" s="8">
        <f>VLOOKUP($B224,'[2]TK KHOILUONG'!$B:$AH,7,0)</f>
        <v>0</v>
      </c>
      <c r="I224" s="36">
        <f>VLOOKUP($B224,'[2]TK KHOILUONG'!$B:$AH,8,0)</f>
        <v>0</v>
      </c>
      <c r="J224" s="8">
        <f>VLOOKUP($B224,'[2]TK KHOILUONG'!$B:$AH,9,0)</f>
        <v>7.2</v>
      </c>
      <c r="K224" s="8">
        <f>VLOOKUP($B224,'[2]TK KHOILUONG'!$B:$AH,10,0)</f>
        <v>0</v>
      </c>
      <c r="L224" s="8">
        <f>VLOOKUP($B224,'[2]TK KHOILUONG'!$B:$AH,11,0)</f>
        <v>0</v>
      </c>
      <c r="M224" s="8">
        <f>VLOOKUP($B224,'[2]TK KHOILUONG'!$B:$AH,12,0)</f>
        <v>0</v>
      </c>
      <c r="N224" s="36">
        <f>VLOOKUP($B224,'[2]TK KHOILUONG'!$B:$AH,13,0)</f>
        <v>7.2</v>
      </c>
      <c r="O224" s="8">
        <f>VLOOKUP($B224,'[2]TK KHOILUONG'!$B:$AH,14,0)</f>
        <v>196</v>
      </c>
      <c r="P224" s="8">
        <f>VLOOKUP($B224,'[2]TK KHOILUONG'!$B:$AH,15,0)</f>
        <v>197</v>
      </c>
      <c r="Q224" s="8">
        <f>VLOOKUP($B224,'[2]TK KHOILUONG'!$B:$AH,16,0)</f>
        <v>186</v>
      </c>
      <c r="R224" s="36">
        <f>VLOOKUP($B224,'[2]TK KHOILUONG'!$B:$AH,17,0)</f>
        <v>10.35</v>
      </c>
      <c r="S224" s="8">
        <f>VLOOKUP($B224,'[2]TK KHOILUONG'!$B:$AH,18,0)</f>
        <v>0</v>
      </c>
      <c r="T224" s="8">
        <f>VLOOKUP($B224,'[2]TK KHOILUONG'!$B:$AH,19,0)</f>
        <v>0</v>
      </c>
      <c r="U224" s="8">
        <f>VLOOKUP($B224,'[2]TK KHOILUONG'!$B:$AH,20,0)</f>
        <v>0</v>
      </c>
      <c r="V224" s="36">
        <f>VLOOKUP($B224,'[2]TK KHOILUONG'!$B:$AH,21,0)</f>
        <v>0</v>
      </c>
      <c r="W224" s="8">
        <f>VLOOKUP($B224,'[2]TK KHOILUONG'!$B:$AH,22,0)</f>
        <v>0</v>
      </c>
      <c r="X224" s="8">
        <f>VLOOKUP($B224,'[2]TK KHOILUONG'!$B:$AH,23,0)</f>
        <v>0</v>
      </c>
      <c r="Y224" s="36">
        <f>VLOOKUP($B224,'[2]TK KHOILUONG'!$B:$AH,24,0)</f>
        <v>0</v>
      </c>
      <c r="Z224" s="8">
        <f>VLOOKUP($B224,'[2]TK KHOILUONG'!$B:$AH,25,0)</f>
        <v>0</v>
      </c>
      <c r="AA224" s="8">
        <f>VLOOKUP($B224,'[2]TK KHOILUONG'!$B:$AH,26,0)</f>
        <v>0</v>
      </c>
      <c r="AB224" s="36">
        <f>VLOOKUP($B224,'[2]TK KHOILUONG'!$B:$AH,27,0)</f>
        <v>0</v>
      </c>
      <c r="AC224" s="8">
        <f>VLOOKUP($B224,'[2]TK KHOILUONG'!$B:$AH,28,0)</f>
        <v>0</v>
      </c>
      <c r="AD224" s="8">
        <f>VLOOKUP($B224,'[2]TK KHOILUONG'!$B:$AH,29,0)</f>
        <v>0</v>
      </c>
      <c r="AE224" s="36">
        <f>VLOOKUP($B224,'[2]TK KHOILUONG'!$B:$AH,30,0)</f>
        <v>0</v>
      </c>
      <c r="AF224" s="36">
        <f>VLOOKUP($B224,'[2]TK KHOILUONG'!$B:$AH,31,0)</f>
        <v>0</v>
      </c>
      <c r="AG224" s="36">
        <f>VLOOKUP($B224,'[2]TK KHOILUONG'!$B:$AH,32,0)</f>
        <v>2.4</v>
      </c>
      <c r="AH224" s="64">
        <f t="shared" si="3"/>
        <v>19.95</v>
      </c>
    </row>
    <row r="225" spans="1:34" hidden="1">
      <c r="A225" s="32">
        <f>IF(D225="","",SUBTOTAL(3,$D$4:$D225))</f>
        <v>29</v>
      </c>
      <c r="B225" s="28" t="s">
        <v>510</v>
      </c>
      <c r="C225" s="29" t="s">
        <v>231</v>
      </c>
      <c r="D225" s="30" t="s">
        <v>247</v>
      </c>
      <c r="E225" s="8">
        <f>VLOOKUP($B225,'[2]TK KHOILUONG'!$B:$AH,4,0)</f>
        <v>0</v>
      </c>
      <c r="F225" s="8">
        <f>VLOOKUP($B225,'[2]TK KHOILUONG'!$B:$AH,5,0)</f>
        <v>0</v>
      </c>
      <c r="G225" s="8">
        <f>VLOOKUP($B225,'[2]TK KHOILUONG'!$B:$AH,6,0)</f>
        <v>0</v>
      </c>
      <c r="H225" s="8">
        <f>VLOOKUP($B225,'[2]TK KHOILUONG'!$B:$AH,7,0)</f>
        <v>0</v>
      </c>
      <c r="I225" s="36">
        <f>VLOOKUP($B225,'[2]TK KHOILUONG'!$B:$AH,8,0)</f>
        <v>0</v>
      </c>
      <c r="J225" s="8">
        <f>VLOOKUP($B225,'[2]TK KHOILUONG'!$B:$AH,9,0)</f>
        <v>0</v>
      </c>
      <c r="K225" s="8">
        <f>VLOOKUP($B225,'[2]TK KHOILUONG'!$B:$AH,10,0)</f>
        <v>0</v>
      </c>
      <c r="L225" s="8">
        <f>VLOOKUP($B225,'[2]TK KHOILUONG'!$B:$AH,11,0)</f>
        <v>0</v>
      </c>
      <c r="M225" s="8">
        <f>VLOOKUP($B225,'[2]TK KHOILUONG'!$B:$AH,12,0)</f>
        <v>0</v>
      </c>
      <c r="N225" s="36">
        <f>VLOOKUP($B225,'[2]TK KHOILUONG'!$B:$AH,13,0)</f>
        <v>0</v>
      </c>
      <c r="O225" s="8">
        <f>VLOOKUP($B225,'[2]TK KHOILUONG'!$B:$AH,14,0)</f>
        <v>0</v>
      </c>
      <c r="P225" s="8">
        <f>VLOOKUP($B225,'[2]TK KHOILUONG'!$B:$AH,15,0)</f>
        <v>0</v>
      </c>
      <c r="Q225" s="8">
        <f>VLOOKUP($B225,'[2]TK KHOILUONG'!$B:$AH,16,0)</f>
        <v>0</v>
      </c>
      <c r="R225" s="36">
        <f>VLOOKUP($B225,'[2]TK KHOILUONG'!$B:$AH,17,0)</f>
        <v>0</v>
      </c>
      <c r="S225" s="8">
        <f>VLOOKUP($B225,'[2]TK KHOILUONG'!$B:$AH,18,0)</f>
        <v>0</v>
      </c>
      <c r="T225" s="8">
        <f>VLOOKUP($B225,'[2]TK KHOILUONG'!$B:$AH,19,0)</f>
        <v>0</v>
      </c>
      <c r="U225" s="8">
        <f>VLOOKUP($B225,'[2]TK KHOILUONG'!$B:$AH,20,0)</f>
        <v>0</v>
      </c>
      <c r="V225" s="36">
        <f>VLOOKUP($B225,'[2]TK KHOILUONG'!$B:$AH,21,0)</f>
        <v>0</v>
      </c>
      <c r="W225" s="8">
        <f>VLOOKUP($B225,'[2]TK KHOILUONG'!$B:$AH,22,0)</f>
        <v>0</v>
      </c>
      <c r="X225" s="8">
        <f>VLOOKUP($B225,'[2]TK KHOILUONG'!$B:$AH,23,0)</f>
        <v>0</v>
      </c>
      <c r="Y225" s="36">
        <f>VLOOKUP($B225,'[2]TK KHOILUONG'!$B:$AH,24,0)</f>
        <v>0</v>
      </c>
      <c r="Z225" s="8">
        <f>VLOOKUP($B225,'[2]TK KHOILUONG'!$B:$AH,25,0)</f>
        <v>0</v>
      </c>
      <c r="AA225" s="8">
        <f>VLOOKUP($B225,'[2]TK KHOILUONG'!$B:$AH,26,0)</f>
        <v>0</v>
      </c>
      <c r="AB225" s="36">
        <f>VLOOKUP($B225,'[2]TK KHOILUONG'!$B:$AH,27,0)</f>
        <v>0</v>
      </c>
      <c r="AC225" s="8">
        <f>VLOOKUP($B225,'[2]TK KHOILUONG'!$B:$AH,28,0)</f>
        <v>0</v>
      </c>
      <c r="AD225" s="8">
        <f>VLOOKUP($B225,'[2]TK KHOILUONG'!$B:$AH,29,0)</f>
        <v>0</v>
      </c>
      <c r="AE225" s="36">
        <f>VLOOKUP($B225,'[2]TK KHOILUONG'!$B:$AH,30,0)</f>
        <v>0</v>
      </c>
      <c r="AF225" s="36">
        <f>VLOOKUP($B225,'[2]TK KHOILUONG'!$B:$AH,31,0)</f>
        <v>0</v>
      </c>
      <c r="AG225" s="36">
        <f>VLOOKUP($B225,'[2]TK KHOILUONG'!$B:$AH,32,0)</f>
        <v>0</v>
      </c>
      <c r="AH225" s="64">
        <f t="shared" si="3"/>
        <v>0</v>
      </c>
    </row>
    <row r="226" spans="1:34" hidden="1">
      <c r="A226" s="32">
        <f>IF(D226="","",SUBTOTAL(3,$D$4:$D226))</f>
        <v>29</v>
      </c>
      <c r="B226" s="26" t="s">
        <v>498</v>
      </c>
      <c r="C226" s="27" t="s">
        <v>231</v>
      </c>
      <c r="D226" s="19" t="s">
        <v>234</v>
      </c>
      <c r="E226" s="8">
        <f>VLOOKUP($B226,'[2]TK KHOILUONG'!$B:$AH,4,0)</f>
        <v>0</v>
      </c>
      <c r="F226" s="8">
        <f>VLOOKUP($B226,'[2]TK KHOILUONG'!$B:$AH,5,0)</f>
        <v>0</v>
      </c>
      <c r="G226" s="8">
        <f>VLOOKUP($B226,'[2]TK KHOILUONG'!$B:$AH,6,0)</f>
        <v>0</v>
      </c>
      <c r="H226" s="8">
        <f>VLOOKUP($B226,'[2]TK KHOILUONG'!$B:$AH,7,0)</f>
        <v>0</v>
      </c>
      <c r="I226" s="36">
        <f>VLOOKUP($B226,'[2]TK KHOILUONG'!$B:$AH,8,0)</f>
        <v>0</v>
      </c>
      <c r="J226" s="8">
        <f>VLOOKUP($B226,'[2]TK KHOILUONG'!$B:$AH,9,0)</f>
        <v>8.4</v>
      </c>
      <c r="K226" s="8">
        <f>VLOOKUP($B226,'[2]TK KHOILUONG'!$B:$AH,10,0)</f>
        <v>16.799999999999997</v>
      </c>
      <c r="L226" s="8">
        <f>VLOOKUP($B226,'[2]TK KHOILUONG'!$B:$AH,11,0)</f>
        <v>0</v>
      </c>
      <c r="M226" s="8">
        <f>VLOOKUP($B226,'[2]TK KHOILUONG'!$B:$AH,12,0)</f>
        <v>0</v>
      </c>
      <c r="N226" s="36">
        <f>VLOOKUP($B226,'[2]TK KHOILUONG'!$B:$AH,13,0)</f>
        <v>25.199999999999996</v>
      </c>
      <c r="O226" s="8">
        <f>VLOOKUP($B226,'[2]TK KHOILUONG'!$B:$AH,14,0)</f>
        <v>207</v>
      </c>
      <c r="P226" s="8">
        <f>VLOOKUP($B226,'[2]TK KHOILUONG'!$B:$AH,15,0)</f>
        <v>227</v>
      </c>
      <c r="Q226" s="8">
        <f>VLOOKUP($B226,'[2]TK KHOILUONG'!$B:$AH,16,0)</f>
        <v>191</v>
      </c>
      <c r="R226" s="36">
        <f>VLOOKUP($B226,'[2]TK KHOILUONG'!$B:$AH,17,0)</f>
        <v>12.15</v>
      </c>
      <c r="S226" s="8">
        <f>VLOOKUP($B226,'[2]TK KHOILUONG'!$B:$AH,18,0)</f>
        <v>0</v>
      </c>
      <c r="T226" s="8">
        <f>VLOOKUP($B226,'[2]TK KHOILUONG'!$B:$AH,19,0)</f>
        <v>0</v>
      </c>
      <c r="U226" s="8">
        <f>VLOOKUP($B226,'[2]TK KHOILUONG'!$B:$AH,20,0)</f>
        <v>0</v>
      </c>
      <c r="V226" s="36">
        <f>VLOOKUP($B226,'[2]TK KHOILUONG'!$B:$AH,21,0)</f>
        <v>0</v>
      </c>
      <c r="W226" s="8">
        <f>VLOOKUP($B226,'[2]TK KHOILUONG'!$B:$AH,22,0)</f>
        <v>0</v>
      </c>
      <c r="X226" s="8">
        <f>VLOOKUP($B226,'[2]TK KHOILUONG'!$B:$AH,23,0)</f>
        <v>0</v>
      </c>
      <c r="Y226" s="36">
        <f>VLOOKUP($B226,'[2]TK KHOILUONG'!$B:$AH,24,0)</f>
        <v>0</v>
      </c>
      <c r="Z226" s="8">
        <f>VLOOKUP($B226,'[2]TK KHOILUONG'!$B:$AH,25,0)</f>
        <v>0</v>
      </c>
      <c r="AA226" s="8">
        <f>VLOOKUP($B226,'[2]TK KHOILUONG'!$B:$AH,26,0)</f>
        <v>0</v>
      </c>
      <c r="AB226" s="36">
        <f>VLOOKUP($B226,'[2]TK KHOILUONG'!$B:$AH,27,0)</f>
        <v>0</v>
      </c>
      <c r="AC226" s="8">
        <f>VLOOKUP($B226,'[2]TK KHOILUONG'!$B:$AH,28,0)</f>
        <v>0</v>
      </c>
      <c r="AD226" s="8">
        <f>VLOOKUP($B226,'[2]TK KHOILUONG'!$B:$AH,29,0)</f>
        <v>0</v>
      </c>
      <c r="AE226" s="36">
        <f>VLOOKUP($B226,'[2]TK KHOILUONG'!$B:$AH,30,0)</f>
        <v>0</v>
      </c>
      <c r="AF226" s="36">
        <f>VLOOKUP($B226,'[2]TK KHOILUONG'!$B:$AH,31,0)</f>
        <v>2.4</v>
      </c>
      <c r="AG226" s="36">
        <f>VLOOKUP($B226,'[2]TK KHOILUONG'!$B:$AH,32,0)</f>
        <v>0</v>
      </c>
      <c r="AH226" s="64">
        <f t="shared" si="3"/>
        <v>39.75</v>
      </c>
    </row>
    <row r="227" spans="1:34" hidden="1">
      <c r="A227" s="32">
        <f>IF(D227="","",SUBTOTAL(3,$D$4:$D227))</f>
        <v>29</v>
      </c>
      <c r="B227" s="26" t="s">
        <v>499</v>
      </c>
      <c r="C227" s="27" t="s">
        <v>231</v>
      </c>
      <c r="D227" s="19" t="s">
        <v>236</v>
      </c>
      <c r="E227" s="8">
        <f>VLOOKUP($B227,'[2]TK KHOILUONG'!$B:$AH,4,0)</f>
        <v>0</v>
      </c>
      <c r="F227" s="8">
        <f>VLOOKUP($B227,'[2]TK KHOILUONG'!$B:$AH,5,0)</f>
        <v>0</v>
      </c>
      <c r="G227" s="8">
        <f>VLOOKUP($B227,'[2]TK KHOILUONG'!$B:$AH,6,0)</f>
        <v>0</v>
      </c>
      <c r="H227" s="8">
        <f>VLOOKUP($B227,'[2]TK KHOILUONG'!$B:$AH,7,0)</f>
        <v>0</v>
      </c>
      <c r="I227" s="36">
        <f>VLOOKUP($B227,'[2]TK KHOILUONG'!$B:$AH,8,0)</f>
        <v>0</v>
      </c>
      <c r="J227" s="8">
        <f>VLOOKUP($B227,'[2]TK KHOILUONG'!$B:$AH,9,0)</f>
        <v>0</v>
      </c>
      <c r="K227" s="8">
        <f>VLOOKUP($B227,'[2]TK KHOILUONG'!$B:$AH,10,0)</f>
        <v>0</v>
      </c>
      <c r="L227" s="8">
        <f>VLOOKUP($B227,'[2]TK KHOILUONG'!$B:$AH,11,0)</f>
        <v>0</v>
      </c>
      <c r="M227" s="8">
        <f>VLOOKUP($B227,'[2]TK KHOILUONG'!$B:$AH,12,0)</f>
        <v>0</v>
      </c>
      <c r="N227" s="36">
        <f>VLOOKUP($B227,'[2]TK KHOILUONG'!$B:$AH,13,0)</f>
        <v>0</v>
      </c>
      <c r="O227" s="8">
        <f>VLOOKUP($B227,'[2]TK KHOILUONG'!$B:$AH,14,0)</f>
        <v>225</v>
      </c>
      <c r="P227" s="8">
        <f>VLOOKUP($B227,'[2]TK KHOILUONG'!$B:$AH,15,0)</f>
        <v>207</v>
      </c>
      <c r="Q227" s="8">
        <f>VLOOKUP($B227,'[2]TK KHOILUONG'!$B:$AH,16,0)</f>
        <v>192</v>
      </c>
      <c r="R227" s="36">
        <f>VLOOKUP($B227,'[2]TK KHOILUONG'!$B:$AH,17,0)</f>
        <v>12</v>
      </c>
      <c r="S227" s="8">
        <f>VLOOKUP($B227,'[2]TK KHOILUONG'!$B:$AH,18,0)</f>
        <v>0</v>
      </c>
      <c r="T227" s="8">
        <f>VLOOKUP($B227,'[2]TK KHOILUONG'!$B:$AH,19,0)</f>
        <v>0</v>
      </c>
      <c r="U227" s="8">
        <f>VLOOKUP($B227,'[2]TK KHOILUONG'!$B:$AH,20,0)</f>
        <v>0</v>
      </c>
      <c r="V227" s="36">
        <f>VLOOKUP($B227,'[2]TK KHOILUONG'!$B:$AH,21,0)</f>
        <v>0</v>
      </c>
      <c r="W227" s="8">
        <f>VLOOKUP($B227,'[2]TK KHOILUONG'!$B:$AH,22,0)</f>
        <v>0</v>
      </c>
      <c r="X227" s="8">
        <f>VLOOKUP($B227,'[2]TK KHOILUONG'!$B:$AH,23,0)</f>
        <v>0</v>
      </c>
      <c r="Y227" s="36">
        <f>VLOOKUP($B227,'[2]TK KHOILUONG'!$B:$AH,24,0)</f>
        <v>0</v>
      </c>
      <c r="Z227" s="8">
        <f>VLOOKUP($B227,'[2]TK KHOILUONG'!$B:$AH,25,0)</f>
        <v>0</v>
      </c>
      <c r="AA227" s="8">
        <f>VLOOKUP($B227,'[2]TK KHOILUONG'!$B:$AH,26,0)</f>
        <v>0</v>
      </c>
      <c r="AB227" s="36">
        <f>VLOOKUP($B227,'[2]TK KHOILUONG'!$B:$AH,27,0)</f>
        <v>0</v>
      </c>
      <c r="AC227" s="8">
        <f>VLOOKUP($B227,'[2]TK KHOILUONG'!$B:$AH,28,0)</f>
        <v>0</v>
      </c>
      <c r="AD227" s="8">
        <f>VLOOKUP($B227,'[2]TK KHOILUONG'!$B:$AH,29,0)</f>
        <v>0</v>
      </c>
      <c r="AE227" s="36">
        <f>VLOOKUP($B227,'[2]TK KHOILUONG'!$B:$AH,30,0)</f>
        <v>0</v>
      </c>
      <c r="AF227" s="36">
        <f>VLOOKUP($B227,'[2]TK KHOILUONG'!$B:$AH,31,0)</f>
        <v>1.2</v>
      </c>
      <c r="AG227" s="36">
        <f>VLOOKUP($B227,'[2]TK KHOILUONG'!$B:$AH,32,0)</f>
        <v>12</v>
      </c>
      <c r="AH227" s="64">
        <f t="shared" si="3"/>
        <v>25.2</v>
      </c>
    </row>
    <row r="228" spans="1:34" hidden="1">
      <c r="A228" s="32">
        <f>IF(D228="","",SUBTOTAL(3,$D$4:$D228))</f>
        <v>29</v>
      </c>
      <c r="B228" s="26" t="s">
        <v>502</v>
      </c>
      <c r="C228" s="27" t="s">
        <v>231</v>
      </c>
      <c r="D228" s="19" t="s">
        <v>239</v>
      </c>
      <c r="E228" s="8">
        <f>VLOOKUP($B228,'[2]TK KHOILUONG'!$B:$AH,4,0)</f>
        <v>2</v>
      </c>
      <c r="F228" s="8">
        <f>VLOOKUP($B228,'[2]TK KHOILUONG'!$B:$AH,5,0)</f>
        <v>0</v>
      </c>
      <c r="G228" s="8">
        <f>VLOOKUP($B228,'[2]TK KHOILUONG'!$B:$AH,6,0)</f>
        <v>0</v>
      </c>
      <c r="H228" s="8">
        <f>VLOOKUP($B228,'[2]TK KHOILUONG'!$B:$AH,7,0)</f>
        <v>0</v>
      </c>
      <c r="I228" s="36">
        <f>VLOOKUP($B228,'[2]TK KHOILUONG'!$B:$AH,8,0)</f>
        <v>2</v>
      </c>
      <c r="J228" s="8">
        <f>VLOOKUP($B228,'[2]TK KHOILUONG'!$B:$AH,9,0)</f>
        <v>10.799999999999999</v>
      </c>
      <c r="K228" s="8">
        <f>VLOOKUP($B228,'[2]TK KHOILUONG'!$B:$AH,10,0)</f>
        <v>7.2</v>
      </c>
      <c r="L228" s="8">
        <f>VLOOKUP($B228,'[2]TK KHOILUONG'!$B:$AH,11,0)</f>
        <v>0</v>
      </c>
      <c r="M228" s="8">
        <f>VLOOKUP($B228,'[2]TK KHOILUONG'!$B:$AH,12,0)</f>
        <v>0</v>
      </c>
      <c r="N228" s="36">
        <f>VLOOKUP($B228,'[2]TK KHOILUONG'!$B:$AH,13,0)</f>
        <v>18</v>
      </c>
      <c r="O228" s="8">
        <f>VLOOKUP($B228,'[2]TK KHOILUONG'!$B:$AH,14,0)</f>
        <v>234</v>
      </c>
      <c r="P228" s="8">
        <f>VLOOKUP($B228,'[2]TK KHOILUONG'!$B:$AH,15,0)</f>
        <v>468</v>
      </c>
      <c r="Q228" s="8">
        <f>VLOOKUP($B228,'[2]TK KHOILUONG'!$B:$AH,16,0)</f>
        <v>338</v>
      </c>
      <c r="R228" s="36">
        <f>VLOOKUP($B228,'[2]TK KHOILUONG'!$B:$AH,17,0)</f>
        <v>18.2</v>
      </c>
      <c r="S228" s="8">
        <f>VLOOKUP($B228,'[2]TK KHOILUONG'!$B:$AH,18,0)</f>
        <v>0</v>
      </c>
      <c r="T228" s="8">
        <f>VLOOKUP($B228,'[2]TK KHOILUONG'!$B:$AH,19,0)</f>
        <v>0</v>
      </c>
      <c r="U228" s="8">
        <f>VLOOKUP($B228,'[2]TK KHOILUONG'!$B:$AH,20,0)</f>
        <v>0</v>
      </c>
      <c r="V228" s="36">
        <f>VLOOKUP($B228,'[2]TK KHOILUONG'!$B:$AH,21,0)</f>
        <v>0</v>
      </c>
      <c r="W228" s="8">
        <f>VLOOKUP($B228,'[2]TK KHOILUONG'!$B:$AH,22,0)</f>
        <v>0</v>
      </c>
      <c r="X228" s="8">
        <f>VLOOKUP($B228,'[2]TK KHOILUONG'!$B:$AH,23,0)</f>
        <v>0</v>
      </c>
      <c r="Y228" s="36">
        <f>VLOOKUP($B228,'[2]TK KHOILUONG'!$B:$AH,24,0)</f>
        <v>0</v>
      </c>
      <c r="Z228" s="8">
        <f>VLOOKUP($B228,'[2]TK KHOILUONG'!$B:$AH,25,0)</f>
        <v>0</v>
      </c>
      <c r="AA228" s="8">
        <f>VLOOKUP($B228,'[2]TK KHOILUONG'!$B:$AH,26,0)</f>
        <v>0</v>
      </c>
      <c r="AB228" s="36">
        <f>VLOOKUP($B228,'[2]TK KHOILUONG'!$B:$AH,27,0)</f>
        <v>0</v>
      </c>
      <c r="AC228" s="8">
        <f>VLOOKUP($B228,'[2]TK KHOILUONG'!$B:$AH,28,0)</f>
        <v>0</v>
      </c>
      <c r="AD228" s="8">
        <f>VLOOKUP($B228,'[2]TK KHOILUONG'!$B:$AH,29,0)</f>
        <v>0</v>
      </c>
      <c r="AE228" s="36">
        <f>VLOOKUP($B228,'[2]TK KHOILUONG'!$B:$AH,30,0)</f>
        <v>0</v>
      </c>
      <c r="AF228" s="36">
        <f>VLOOKUP($B228,'[2]TK KHOILUONG'!$B:$AH,31,0)</f>
        <v>0</v>
      </c>
      <c r="AG228" s="36">
        <f>VLOOKUP($B228,'[2]TK KHOILUONG'!$B:$AH,32,0)</f>
        <v>0</v>
      </c>
      <c r="AH228" s="64">
        <f t="shared" si="3"/>
        <v>38.200000000000003</v>
      </c>
    </row>
    <row r="229" spans="1:34" hidden="1">
      <c r="A229" s="32">
        <f>IF(D229="","",SUBTOTAL(3,$D$4:$D229))</f>
        <v>29</v>
      </c>
      <c r="B229" s="33" t="s">
        <v>506</v>
      </c>
      <c r="C229" s="34" t="s">
        <v>231</v>
      </c>
      <c r="D229" s="35" t="s">
        <v>244</v>
      </c>
      <c r="E229" s="8">
        <f>VLOOKUP($B229,'[2]TK KHOILUONG'!$B:$AH,4,0)</f>
        <v>0</v>
      </c>
      <c r="F229" s="8">
        <f>VLOOKUP($B229,'[2]TK KHOILUONG'!$B:$AH,5,0)</f>
        <v>0</v>
      </c>
      <c r="G229" s="8">
        <f>VLOOKUP($B229,'[2]TK KHOILUONG'!$B:$AH,6,0)</f>
        <v>0</v>
      </c>
      <c r="H229" s="8">
        <f>VLOOKUP($B229,'[2]TK KHOILUONG'!$B:$AH,7,0)</f>
        <v>0</v>
      </c>
      <c r="I229" s="36">
        <f>VLOOKUP($B229,'[2]TK KHOILUONG'!$B:$AH,8,0)</f>
        <v>0</v>
      </c>
      <c r="J229" s="8">
        <f>VLOOKUP($B229,'[2]TK KHOILUONG'!$B:$AH,9,0)</f>
        <v>0</v>
      </c>
      <c r="K229" s="8">
        <f>VLOOKUP($B229,'[2]TK KHOILUONG'!$B:$AH,10,0)</f>
        <v>0</v>
      </c>
      <c r="L229" s="8">
        <f>VLOOKUP($B229,'[2]TK KHOILUONG'!$B:$AH,11,0)</f>
        <v>0</v>
      </c>
      <c r="M229" s="8">
        <f>VLOOKUP($B229,'[2]TK KHOILUONG'!$B:$AH,12,0)</f>
        <v>0</v>
      </c>
      <c r="N229" s="36">
        <f>VLOOKUP($B229,'[2]TK KHOILUONG'!$B:$AH,13,0)</f>
        <v>0</v>
      </c>
      <c r="O229" s="8">
        <f>VLOOKUP($B229,'[2]TK KHOILUONG'!$B:$AH,14,0)</f>
        <v>0</v>
      </c>
      <c r="P229" s="8">
        <f>VLOOKUP($B229,'[2]TK KHOILUONG'!$B:$AH,15,0)</f>
        <v>0</v>
      </c>
      <c r="Q229" s="8">
        <f>VLOOKUP($B229,'[2]TK KHOILUONG'!$B:$AH,16,0)</f>
        <v>0</v>
      </c>
      <c r="R229" s="36">
        <f>VLOOKUP($B229,'[2]TK KHOILUONG'!$B:$AH,17,0)</f>
        <v>0</v>
      </c>
      <c r="S229" s="8">
        <f>VLOOKUP($B229,'[2]TK KHOILUONG'!$B:$AH,18,0)</f>
        <v>0</v>
      </c>
      <c r="T229" s="8">
        <f>VLOOKUP($B229,'[2]TK KHOILUONG'!$B:$AH,19,0)</f>
        <v>0</v>
      </c>
      <c r="U229" s="8">
        <f>VLOOKUP($B229,'[2]TK KHOILUONG'!$B:$AH,20,0)</f>
        <v>0</v>
      </c>
      <c r="V229" s="36">
        <f>VLOOKUP($B229,'[2]TK KHOILUONG'!$B:$AH,21,0)</f>
        <v>0</v>
      </c>
      <c r="W229" s="8">
        <f>VLOOKUP($B229,'[2]TK KHOILUONG'!$B:$AH,22,0)</f>
        <v>0</v>
      </c>
      <c r="X229" s="8">
        <f>VLOOKUP($B229,'[2]TK KHOILUONG'!$B:$AH,23,0)</f>
        <v>0</v>
      </c>
      <c r="Y229" s="36">
        <f>VLOOKUP($B229,'[2]TK KHOILUONG'!$B:$AH,24,0)</f>
        <v>0</v>
      </c>
      <c r="Z229" s="8">
        <f>VLOOKUP($B229,'[2]TK KHOILUONG'!$B:$AH,25,0)</f>
        <v>0</v>
      </c>
      <c r="AA229" s="8">
        <f>VLOOKUP($B229,'[2]TK KHOILUONG'!$B:$AH,26,0)</f>
        <v>0</v>
      </c>
      <c r="AB229" s="36">
        <f>VLOOKUP($B229,'[2]TK KHOILUONG'!$B:$AH,27,0)</f>
        <v>0</v>
      </c>
      <c r="AC229" s="8">
        <f>VLOOKUP($B229,'[2]TK KHOILUONG'!$B:$AH,28,0)</f>
        <v>0</v>
      </c>
      <c r="AD229" s="8">
        <f>VLOOKUP($B229,'[2]TK KHOILUONG'!$B:$AH,29,0)</f>
        <v>0</v>
      </c>
      <c r="AE229" s="36">
        <f>VLOOKUP($B229,'[2]TK KHOILUONG'!$B:$AH,30,0)</f>
        <v>0</v>
      </c>
      <c r="AF229" s="36">
        <f>VLOOKUP($B229,'[2]TK KHOILUONG'!$B:$AH,31,0)</f>
        <v>0</v>
      </c>
      <c r="AG229" s="36">
        <f>VLOOKUP($B229,'[2]TK KHOILUONG'!$B:$AH,32,0)</f>
        <v>0</v>
      </c>
      <c r="AH229" s="64">
        <f t="shared" si="3"/>
        <v>0</v>
      </c>
    </row>
    <row r="230" spans="1:34" hidden="1">
      <c r="A230" s="32">
        <f>IF(D230="","",SUBTOTAL(3,$D$4:$D230))</f>
        <v>29</v>
      </c>
      <c r="B230" s="26" t="s">
        <v>503</v>
      </c>
      <c r="C230" s="27" t="s">
        <v>231</v>
      </c>
      <c r="D230" s="19" t="s">
        <v>235</v>
      </c>
      <c r="E230" s="8">
        <f>VLOOKUP($B230,'[2]TK KHOILUONG'!$B:$AH,4,0)</f>
        <v>0</v>
      </c>
      <c r="F230" s="8">
        <f>VLOOKUP($B230,'[2]TK KHOILUONG'!$B:$AH,5,0)</f>
        <v>0</v>
      </c>
      <c r="G230" s="8">
        <f>VLOOKUP($B230,'[2]TK KHOILUONG'!$B:$AH,6,0)</f>
        <v>0</v>
      </c>
      <c r="H230" s="8">
        <f>VLOOKUP($B230,'[2]TK KHOILUONG'!$B:$AH,7,0)</f>
        <v>0</v>
      </c>
      <c r="I230" s="36">
        <f>VLOOKUP($B230,'[2]TK KHOILUONG'!$B:$AH,8,0)</f>
        <v>0</v>
      </c>
      <c r="J230" s="8">
        <f>VLOOKUP($B230,'[2]TK KHOILUONG'!$B:$AH,9,0)</f>
        <v>10.799999999999999</v>
      </c>
      <c r="K230" s="8">
        <f>VLOOKUP($B230,'[2]TK KHOILUONG'!$B:$AH,10,0)</f>
        <v>10.799999999999999</v>
      </c>
      <c r="L230" s="8">
        <f>VLOOKUP($B230,'[2]TK KHOILUONG'!$B:$AH,11,0)</f>
        <v>0</v>
      </c>
      <c r="M230" s="8">
        <f>VLOOKUP($B230,'[2]TK KHOILUONG'!$B:$AH,12,0)</f>
        <v>0</v>
      </c>
      <c r="N230" s="36">
        <f>VLOOKUP($B230,'[2]TK KHOILUONG'!$B:$AH,13,0)</f>
        <v>21.599999999999998</v>
      </c>
      <c r="O230" s="8">
        <f>VLOOKUP($B230,'[2]TK KHOILUONG'!$B:$AH,14,0)</f>
        <v>231</v>
      </c>
      <c r="P230" s="8">
        <f>VLOOKUP($B230,'[2]TK KHOILUONG'!$B:$AH,15,0)</f>
        <v>231</v>
      </c>
      <c r="Q230" s="8">
        <f>VLOOKUP($B230,'[2]TK KHOILUONG'!$B:$AH,16,0)</f>
        <v>255</v>
      </c>
      <c r="R230" s="36">
        <f>VLOOKUP($B230,'[2]TK KHOILUONG'!$B:$AH,17,0)</f>
        <v>10.35</v>
      </c>
      <c r="S230" s="8">
        <f>VLOOKUP($B230,'[2]TK KHOILUONG'!$B:$AH,18,0)</f>
        <v>0</v>
      </c>
      <c r="T230" s="8">
        <f>VLOOKUP($B230,'[2]TK KHOILUONG'!$B:$AH,19,0)</f>
        <v>0</v>
      </c>
      <c r="U230" s="8">
        <f>VLOOKUP($B230,'[2]TK KHOILUONG'!$B:$AH,20,0)</f>
        <v>0</v>
      </c>
      <c r="V230" s="36">
        <f>VLOOKUP($B230,'[2]TK KHOILUONG'!$B:$AH,21,0)</f>
        <v>0</v>
      </c>
      <c r="W230" s="8">
        <f>VLOOKUP($B230,'[2]TK KHOILUONG'!$B:$AH,22,0)</f>
        <v>0</v>
      </c>
      <c r="X230" s="8">
        <f>VLOOKUP($B230,'[2]TK KHOILUONG'!$B:$AH,23,0)</f>
        <v>0</v>
      </c>
      <c r="Y230" s="36">
        <f>VLOOKUP($B230,'[2]TK KHOILUONG'!$B:$AH,24,0)</f>
        <v>0</v>
      </c>
      <c r="Z230" s="8">
        <f>VLOOKUP($B230,'[2]TK KHOILUONG'!$B:$AH,25,0)</f>
        <v>0</v>
      </c>
      <c r="AA230" s="8">
        <f>VLOOKUP($B230,'[2]TK KHOILUONG'!$B:$AH,26,0)</f>
        <v>0</v>
      </c>
      <c r="AB230" s="36">
        <f>VLOOKUP($B230,'[2]TK KHOILUONG'!$B:$AH,27,0)</f>
        <v>0</v>
      </c>
      <c r="AC230" s="8">
        <f>VLOOKUP($B230,'[2]TK KHOILUONG'!$B:$AH,28,0)</f>
        <v>0</v>
      </c>
      <c r="AD230" s="8">
        <f>VLOOKUP($B230,'[2]TK KHOILUONG'!$B:$AH,29,0)</f>
        <v>0</v>
      </c>
      <c r="AE230" s="36">
        <f>VLOOKUP($B230,'[2]TK KHOILUONG'!$B:$AH,30,0)</f>
        <v>0</v>
      </c>
      <c r="AF230" s="36">
        <f>VLOOKUP($B230,'[2]TK KHOILUONG'!$B:$AH,31,0)</f>
        <v>2.4</v>
      </c>
      <c r="AG230" s="36">
        <f>VLOOKUP($B230,'[2]TK KHOILUONG'!$B:$AH,32,0)</f>
        <v>0</v>
      </c>
      <c r="AH230" s="64">
        <f t="shared" si="3"/>
        <v>34.35</v>
      </c>
    </row>
    <row r="231" spans="1:34" hidden="1">
      <c r="A231" s="32">
        <f>IF(D231="","",SUBTOTAL(3,$D$4:$D231))</f>
        <v>29</v>
      </c>
      <c r="B231" s="26" t="s">
        <v>507</v>
      </c>
      <c r="C231" s="27" t="s">
        <v>231</v>
      </c>
      <c r="D231" s="19" t="s">
        <v>240</v>
      </c>
      <c r="E231" s="8">
        <f>VLOOKUP($B231,'[2]TK KHOILUONG'!$B:$AH,4,0)</f>
        <v>4</v>
      </c>
      <c r="F231" s="8">
        <f>VLOOKUP($B231,'[2]TK KHOILUONG'!$B:$AH,5,0)</f>
        <v>0</v>
      </c>
      <c r="G231" s="8">
        <f>VLOOKUP($B231,'[2]TK KHOILUONG'!$B:$AH,6,0)</f>
        <v>0</v>
      </c>
      <c r="H231" s="8">
        <f>VLOOKUP($B231,'[2]TK KHOILUONG'!$B:$AH,7,0)</f>
        <v>0</v>
      </c>
      <c r="I231" s="36">
        <f>VLOOKUP($B231,'[2]TK KHOILUONG'!$B:$AH,8,0)</f>
        <v>4</v>
      </c>
      <c r="J231" s="8">
        <f>VLOOKUP($B231,'[2]TK KHOILUONG'!$B:$AH,9,0)</f>
        <v>8.4</v>
      </c>
      <c r="K231" s="8">
        <f>VLOOKUP($B231,'[2]TK KHOILUONG'!$B:$AH,10,0)</f>
        <v>1.2</v>
      </c>
      <c r="L231" s="8">
        <f>VLOOKUP($B231,'[2]TK KHOILUONG'!$B:$AH,11,0)</f>
        <v>0</v>
      </c>
      <c r="M231" s="8">
        <f>VLOOKUP($B231,'[2]TK KHOILUONG'!$B:$AH,12,0)</f>
        <v>0</v>
      </c>
      <c r="N231" s="36">
        <f>VLOOKUP($B231,'[2]TK KHOILUONG'!$B:$AH,13,0)</f>
        <v>9.6</v>
      </c>
      <c r="O231" s="8">
        <f>VLOOKUP($B231,'[2]TK KHOILUONG'!$B:$AH,14,0)</f>
        <v>186</v>
      </c>
      <c r="P231" s="8">
        <f>VLOOKUP($B231,'[2]TK KHOILUONG'!$B:$AH,15,0)</f>
        <v>230</v>
      </c>
      <c r="Q231" s="8">
        <f>VLOOKUP($B231,'[2]TK KHOILUONG'!$B:$AH,16,0)</f>
        <v>248</v>
      </c>
      <c r="R231" s="36">
        <f>VLOOKUP($B231,'[2]TK KHOILUONG'!$B:$AH,17,0)</f>
        <v>8.4</v>
      </c>
      <c r="S231" s="8">
        <f>VLOOKUP($B231,'[2]TK KHOILUONG'!$B:$AH,18,0)</f>
        <v>0</v>
      </c>
      <c r="T231" s="8">
        <f>VLOOKUP($B231,'[2]TK KHOILUONG'!$B:$AH,19,0)</f>
        <v>0</v>
      </c>
      <c r="U231" s="8">
        <f>VLOOKUP($B231,'[2]TK KHOILUONG'!$B:$AH,20,0)</f>
        <v>0</v>
      </c>
      <c r="V231" s="36">
        <f>VLOOKUP($B231,'[2]TK KHOILUONG'!$B:$AH,21,0)</f>
        <v>0</v>
      </c>
      <c r="W231" s="8">
        <f>VLOOKUP($B231,'[2]TK KHOILUONG'!$B:$AH,22,0)</f>
        <v>0</v>
      </c>
      <c r="X231" s="8">
        <f>VLOOKUP($B231,'[2]TK KHOILUONG'!$B:$AH,23,0)</f>
        <v>0</v>
      </c>
      <c r="Y231" s="36">
        <f>VLOOKUP($B231,'[2]TK KHOILUONG'!$B:$AH,24,0)</f>
        <v>0</v>
      </c>
      <c r="Z231" s="8">
        <f>VLOOKUP($B231,'[2]TK KHOILUONG'!$B:$AH,25,0)</f>
        <v>0</v>
      </c>
      <c r="AA231" s="8">
        <f>VLOOKUP($B231,'[2]TK KHOILUONG'!$B:$AH,26,0)</f>
        <v>0</v>
      </c>
      <c r="AB231" s="36">
        <f>VLOOKUP($B231,'[2]TK KHOILUONG'!$B:$AH,27,0)</f>
        <v>0</v>
      </c>
      <c r="AC231" s="8">
        <f>VLOOKUP($B231,'[2]TK KHOILUONG'!$B:$AH,28,0)</f>
        <v>0</v>
      </c>
      <c r="AD231" s="8">
        <f>VLOOKUP($B231,'[2]TK KHOILUONG'!$B:$AH,29,0)</f>
        <v>0</v>
      </c>
      <c r="AE231" s="36">
        <f>VLOOKUP($B231,'[2]TK KHOILUONG'!$B:$AH,30,0)</f>
        <v>0</v>
      </c>
      <c r="AF231" s="36">
        <f>VLOOKUP($B231,'[2]TK KHOILUONG'!$B:$AH,31,0)</f>
        <v>3.6</v>
      </c>
      <c r="AG231" s="36">
        <f>VLOOKUP($B231,'[2]TK KHOILUONG'!$B:$AH,32,0)</f>
        <v>1.2</v>
      </c>
      <c r="AH231" s="64">
        <f t="shared" si="3"/>
        <v>26.8</v>
      </c>
    </row>
    <row r="232" spans="1:34" hidden="1">
      <c r="A232" s="32">
        <f>IF(D232="","",SUBTOTAL(3,$D$4:$D232))</f>
        <v>29</v>
      </c>
      <c r="B232" s="26" t="s">
        <v>513</v>
      </c>
      <c r="C232" s="27" t="s">
        <v>231</v>
      </c>
      <c r="D232" s="19" t="s">
        <v>250</v>
      </c>
      <c r="E232" s="8">
        <f>VLOOKUP($B232,'[2]TK KHOILUONG'!$B:$AH,4,0)</f>
        <v>0</v>
      </c>
      <c r="F232" s="8">
        <f>VLOOKUP($B232,'[2]TK KHOILUONG'!$B:$AH,5,0)</f>
        <v>0</v>
      </c>
      <c r="G232" s="8">
        <f>VLOOKUP($B232,'[2]TK KHOILUONG'!$B:$AH,6,0)</f>
        <v>0</v>
      </c>
      <c r="H232" s="8">
        <f>VLOOKUP($B232,'[2]TK KHOILUONG'!$B:$AH,7,0)</f>
        <v>0</v>
      </c>
      <c r="I232" s="36">
        <f>VLOOKUP($B232,'[2]TK KHOILUONG'!$B:$AH,8,0)</f>
        <v>0</v>
      </c>
      <c r="J232" s="8">
        <f>VLOOKUP($B232,'[2]TK KHOILUONG'!$B:$AH,9,0)</f>
        <v>0</v>
      </c>
      <c r="K232" s="8">
        <f>VLOOKUP($B232,'[2]TK KHOILUONG'!$B:$AH,10,0)</f>
        <v>0</v>
      </c>
      <c r="L232" s="8">
        <f>VLOOKUP($B232,'[2]TK KHOILUONG'!$B:$AH,11,0)</f>
        <v>0</v>
      </c>
      <c r="M232" s="8">
        <f>VLOOKUP($B232,'[2]TK KHOILUONG'!$B:$AH,12,0)</f>
        <v>0</v>
      </c>
      <c r="N232" s="36">
        <f>VLOOKUP($B232,'[2]TK KHOILUONG'!$B:$AH,13,0)</f>
        <v>0</v>
      </c>
      <c r="O232" s="8">
        <f>VLOOKUP($B232,'[2]TK KHOILUONG'!$B:$AH,14,0)</f>
        <v>0</v>
      </c>
      <c r="P232" s="8">
        <f>VLOOKUP($B232,'[2]TK KHOILUONG'!$B:$AH,15,0)</f>
        <v>0</v>
      </c>
      <c r="Q232" s="8">
        <f>VLOOKUP($B232,'[2]TK KHOILUONG'!$B:$AH,16,0)</f>
        <v>0</v>
      </c>
      <c r="R232" s="36">
        <f>VLOOKUP($B232,'[2]TK KHOILUONG'!$B:$AH,17,0)</f>
        <v>0</v>
      </c>
      <c r="S232" s="8">
        <f>VLOOKUP($B232,'[2]TK KHOILUONG'!$B:$AH,18,0)</f>
        <v>0</v>
      </c>
      <c r="T232" s="8">
        <f>VLOOKUP($B232,'[2]TK KHOILUONG'!$B:$AH,19,0)</f>
        <v>0</v>
      </c>
      <c r="U232" s="8">
        <f>VLOOKUP($B232,'[2]TK KHOILUONG'!$B:$AH,20,0)</f>
        <v>0</v>
      </c>
      <c r="V232" s="36">
        <f>VLOOKUP($B232,'[2]TK KHOILUONG'!$B:$AH,21,0)</f>
        <v>0</v>
      </c>
      <c r="W232" s="8">
        <f>VLOOKUP($B232,'[2]TK KHOILUONG'!$B:$AH,22,0)</f>
        <v>0</v>
      </c>
      <c r="X232" s="8">
        <f>VLOOKUP($B232,'[2]TK KHOILUONG'!$B:$AH,23,0)</f>
        <v>0</v>
      </c>
      <c r="Y232" s="36">
        <f>VLOOKUP($B232,'[2]TK KHOILUONG'!$B:$AH,24,0)</f>
        <v>0</v>
      </c>
      <c r="Z232" s="8">
        <f>VLOOKUP($B232,'[2]TK KHOILUONG'!$B:$AH,25,0)</f>
        <v>0</v>
      </c>
      <c r="AA232" s="8">
        <f>VLOOKUP($B232,'[2]TK KHOILUONG'!$B:$AH,26,0)</f>
        <v>0</v>
      </c>
      <c r="AB232" s="36">
        <f>VLOOKUP($B232,'[2]TK KHOILUONG'!$B:$AH,27,0)</f>
        <v>0</v>
      </c>
      <c r="AC232" s="8">
        <f>VLOOKUP($B232,'[2]TK KHOILUONG'!$B:$AH,28,0)</f>
        <v>0</v>
      </c>
      <c r="AD232" s="8">
        <f>VLOOKUP($B232,'[2]TK KHOILUONG'!$B:$AH,29,0)</f>
        <v>0</v>
      </c>
      <c r="AE232" s="36">
        <f>VLOOKUP($B232,'[2]TK KHOILUONG'!$B:$AH,30,0)</f>
        <v>0</v>
      </c>
      <c r="AF232" s="36">
        <f>VLOOKUP($B232,'[2]TK KHOILUONG'!$B:$AH,31,0)</f>
        <v>0</v>
      </c>
      <c r="AG232" s="36">
        <f>VLOOKUP($B232,'[2]TK KHOILUONG'!$B:$AH,32,0)</f>
        <v>0</v>
      </c>
      <c r="AH232" s="64">
        <f t="shared" si="3"/>
        <v>0</v>
      </c>
    </row>
    <row r="233" spans="1:34" hidden="1">
      <c r="A233" s="32">
        <f>IF(D233="","",SUBTOTAL(3,$D$4:$D233))</f>
        <v>29</v>
      </c>
      <c r="B233" s="26" t="s">
        <v>511</v>
      </c>
      <c r="C233" s="27" t="s">
        <v>231</v>
      </c>
      <c r="D233" s="19" t="s">
        <v>248</v>
      </c>
      <c r="E233" s="8">
        <f>VLOOKUP($B233,'[2]TK KHOILUONG'!$B:$AH,4,0)</f>
        <v>0</v>
      </c>
      <c r="F233" s="8">
        <f>VLOOKUP($B233,'[2]TK KHOILUONG'!$B:$AH,5,0)</f>
        <v>0</v>
      </c>
      <c r="G233" s="8">
        <f>VLOOKUP($B233,'[2]TK KHOILUONG'!$B:$AH,6,0)</f>
        <v>0</v>
      </c>
      <c r="H233" s="8">
        <f>VLOOKUP($B233,'[2]TK KHOILUONG'!$B:$AH,7,0)</f>
        <v>0</v>
      </c>
      <c r="I233" s="36">
        <f>VLOOKUP($B233,'[2]TK KHOILUONG'!$B:$AH,8,0)</f>
        <v>0</v>
      </c>
      <c r="J233" s="8">
        <f>VLOOKUP($B233,'[2]TK KHOILUONG'!$B:$AH,9,0)</f>
        <v>20.399999999999995</v>
      </c>
      <c r="K233" s="8">
        <f>VLOOKUP($B233,'[2]TK KHOILUONG'!$B:$AH,10,0)</f>
        <v>6</v>
      </c>
      <c r="L233" s="8">
        <f>VLOOKUP($B233,'[2]TK KHOILUONG'!$B:$AH,11,0)</f>
        <v>0</v>
      </c>
      <c r="M233" s="8">
        <f>VLOOKUP($B233,'[2]TK KHOILUONG'!$B:$AH,12,0)</f>
        <v>0</v>
      </c>
      <c r="N233" s="36">
        <f>VLOOKUP($B233,'[2]TK KHOILUONG'!$B:$AH,13,0)</f>
        <v>26.399999999999995</v>
      </c>
      <c r="O233" s="8">
        <f>VLOOKUP($B233,'[2]TK KHOILUONG'!$B:$AH,14,0)</f>
        <v>358</v>
      </c>
      <c r="P233" s="8">
        <f>VLOOKUP($B233,'[2]TK KHOILUONG'!$B:$AH,15,0)</f>
        <v>402</v>
      </c>
      <c r="Q233" s="8">
        <f>VLOOKUP($B233,'[2]TK KHOILUONG'!$B:$AH,16,0)</f>
        <v>289</v>
      </c>
      <c r="R233" s="36">
        <f>VLOOKUP($B233,'[2]TK KHOILUONG'!$B:$AH,17,0)</f>
        <v>23.55</v>
      </c>
      <c r="S233" s="8">
        <f>VLOOKUP($B233,'[2]TK KHOILUONG'!$B:$AH,18,0)</f>
        <v>0</v>
      </c>
      <c r="T233" s="8">
        <f>VLOOKUP($B233,'[2]TK KHOILUONG'!$B:$AH,19,0)</f>
        <v>0</v>
      </c>
      <c r="U233" s="8">
        <f>VLOOKUP($B233,'[2]TK KHOILUONG'!$B:$AH,20,0)</f>
        <v>0</v>
      </c>
      <c r="V233" s="36">
        <f>VLOOKUP($B233,'[2]TK KHOILUONG'!$B:$AH,21,0)</f>
        <v>0</v>
      </c>
      <c r="W233" s="8">
        <f>VLOOKUP($B233,'[2]TK KHOILUONG'!$B:$AH,22,0)</f>
        <v>0</v>
      </c>
      <c r="X233" s="8">
        <f>VLOOKUP($B233,'[2]TK KHOILUONG'!$B:$AH,23,0)</f>
        <v>0</v>
      </c>
      <c r="Y233" s="36">
        <f>VLOOKUP($B233,'[2]TK KHOILUONG'!$B:$AH,24,0)</f>
        <v>0</v>
      </c>
      <c r="Z233" s="8">
        <f>VLOOKUP($B233,'[2]TK KHOILUONG'!$B:$AH,25,0)</f>
        <v>0</v>
      </c>
      <c r="AA233" s="8">
        <f>VLOOKUP($B233,'[2]TK KHOILUONG'!$B:$AH,26,0)</f>
        <v>0</v>
      </c>
      <c r="AB233" s="36">
        <f>VLOOKUP($B233,'[2]TK KHOILUONG'!$B:$AH,27,0)</f>
        <v>0</v>
      </c>
      <c r="AC233" s="8">
        <f>VLOOKUP($B233,'[2]TK KHOILUONG'!$B:$AH,28,0)</f>
        <v>0</v>
      </c>
      <c r="AD233" s="8">
        <f>VLOOKUP($B233,'[2]TK KHOILUONG'!$B:$AH,29,0)</f>
        <v>0</v>
      </c>
      <c r="AE233" s="36">
        <f>VLOOKUP($B233,'[2]TK KHOILUONG'!$B:$AH,30,0)</f>
        <v>0</v>
      </c>
      <c r="AF233" s="36">
        <f>VLOOKUP($B233,'[2]TK KHOILUONG'!$B:$AH,31,0)</f>
        <v>1.2</v>
      </c>
      <c r="AG233" s="36">
        <f>VLOOKUP($B233,'[2]TK KHOILUONG'!$B:$AH,32,0)</f>
        <v>0</v>
      </c>
      <c r="AH233" s="64">
        <f t="shared" si="3"/>
        <v>51.15</v>
      </c>
    </row>
    <row r="234" spans="1:34" hidden="1">
      <c r="A234" s="32">
        <f>IF(D234="","",SUBTOTAL(3,$D$4:$D234))</f>
        <v>29</v>
      </c>
      <c r="B234" s="26" t="s">
        <v>512</v>
      </c>
      <c r="C234" s="27" t="s">
        <v>231</v>
      </c>
      <c r="D234" s="19" t="s">
        <v>245</v>
      </c>
      <c r="E234" s="8">
        <f>VLOOKUP($B234,'[2]TK KHOILUONG'!$B:$AH,4,0)</f>
        <v>2</v>
      </c>
      <c r="F234" s="8">
        <f>VLOOKUP($B234,'[2]TK KHOILUONG'!$B:$AH,5,0)</f>
        <v>0</v>
      </c>
      <c r="G234" s="8">
        <f>VLOOKUP($B234,'[2]TK KHOILUONG'!$B:$AH,6,0)</f>
        <v>0</v>
      </c>
      <c r="H234" s="8">
        <f>VLOOKUP($B234,'[2]TK KHOILUONG'!$B:$AH,7,0)</f>
        <v>0</v>
      </c>
      <c r="I234" s="36">
        <f>VLOOKUP($B234,'[2]TK KHOILUONG'!$B:$AH,8,0)</f>
        <v>2</v>
      </c>
      <c r="J234" s="8">
        <f>VLOOKUP($B234,'[2]TK KHOILUONG'!$B:$AH,9,0)</f>
        <v>3.5999999999999996</v>
      </c>
      <c r="K234" s="8">
        <f>VLOOKUP($B234,'[2]TK KHOILUONG'!$B:$AH,10,0)</f>
        <v>19.199999999999996</v>
      </c>
      <c r="L234" s="8">
        <f>VLOOKUP($B234,'[2]TK KHOILUONG'!$B:$AH,11,0)</f>
        <v>0</v>
      </c>
      <c r="M234" s="8">
        <f>VLOOKUP($B234,'[2]TK KHOILUONG'!$B:$AH,12,0)</f>
        <v>0</v>
      </c>
      <c r="N234" s="36">
        <f>VLOOKUP($B234,'[2]TK KHOILUONG'!$B:$AH,13,0)</f>
        <v>22.799999999999997</v>
      </c>
      <c r="O234" s="8">
        <f>VLOOKUP($B234,'[2]TK KHOILUONG'!$B:$AH,14,0)</f>
        <v>283</v>
      </c>
      <c r="P234" s="8">
        <f>VLOOKUP($B234,'[2]TK KHOILUONG'!$B:$AH,15,0)</f>
        <v>294</v>
      </c>
      <c r="Q234" s="8">
        <f>VLOOKUP($B234,'[2]TK KHOILUONG'!$B:$AH,16,0)</f>
        <v>352</v>
      </c>
      <c r="R234" s="36">
        <f>VLOOKUP($B234,'[2]TK KHOILUONG'!$B:$AH,17,0)</f>
        <v>11.25</v>
      </c>
      <c r="S234" s="8">
        <f>VLOOKUP($B234,'[2]TK KHOILUONG'!$B:$AH,18,0)</f>
        <v>0</v>
      </c>
      <c r="T234" s="8">
        <f>VLOOKUP($B234,'[2]TK KHOILUONG'!$B:$AH,19,0)</f>
        <v>0</v>
      </c>
      <c r="U234" s="8">
        <f>VLOOKUP($B234,'[2]TK KHOILUONG'!$B:$AH,20,0)</f>
        <v>0</v>
      </c>
      <c r="V234" s="36">
        <f>VLOOKUP($B234,'[2]TK KHOILUONG'!$B:$AH,21,0)</f>
        <v>0</v>
      </c>
      <c r="W234" s="8">
        <f>VLOOKUP($B234,'[2]TK KHOILUONG'!$B:$AH,22,0)</f>
        <v>0</v>
      </c>
      <c r="X234" s="8">
        <f>VLOOKUP($B234,'[2]TK KHOILUONG'!$B:$AH,23,0)</f>
        <v>0</v>
      </c>
      <c r="Y234" s="36">
        <f>VLOOKUP($B234,'[2]TK KHOILUONG'!$B:$AH,24,0)</f>
        <v>0</v>
      </c>
      <c r="Z234" s="8">
        <f>VLOOKUP($B234,'[2]TK KHOILUONG'!$B:$AH,25,0)</f>
        <v>0</v>
      </c>
      <c r="AA234" s="8">
        <f>VLOOKUP($B234,'[2]TK KHOILUONG'!$B:$AH,26,0)</f>
        <v>0</v>
      </c>
      <c r="AB234" s="36">
        <f>VLOOKUP($B234,'[2]TK KHOILUONG'!$B:$AH,27,0)</f>
        <v>0</v>
      </c>
      <c r="AC234" s="8">
        <f>VLOOKUP($B234,'[2]TK KHOILUONG'!$B:$AH,28,0)</f>
        <v>0</v>
      </c>
      <c r="AD234" s="8">
        <f>VLOOKUP($B234,'[2]TK KHOILUONG'!$B:$AH,29,0)</f>
        <v>0</v>
      </c>
      <c r="AE234" s="36">
        <f>VLOOKUP($B234,'[2]TK KHOILUONG'!$B:$AH,30,0)</f>
        <v>0</v>
      </c>
      <c r="AF234" s="36">
        <f>VLOOKUP($B234,'[2]TK KHOILUONG'!$B:$AH,31,0)</f>
        <v>1.2</v>
      </c>
      <c r="AG234" s="36">
        <f>VLOOKUP($B234,'[2]TK KHOILUONG'!$B:$AH,32,0)</f>
        <v>0</v>
      </c>
      <c r="AH234" s="64">
        <f t="shared" si="3"/>
        <v>37.25</v>
      </c>
    </row>
    <row r="235" spans="1:34" hidden="1">
      <c r="A235" s="32">
        <f>IF(D235="","",SUBTOTAL(3,$D$4:$D235))</f>
        <v>29</v>
      </c>
      <c r="B235" s="26" t="s">
        <v>514</v>
      </c>
      <c r="C235" s="27" t="s">
        <v>538</v>
      </c>
      <c r="D235" s="19" t="s">
        <v>266</v>
      </c>
      <c r="E235" s="8">
        <f>VLOOKUP($B235,'[2]TK KHOILUONG'!$B:$AH,4,0)</f>
        <v>0</v>
      </c>
      <c r="F235" s="8">
        <f>VLOOKUP($B235,'[2]TK KHOILUONG'!$B:$AH,5,0)</f>
        <v>0</v>
      </c>
      <c r="G235" s="8">
        <f>VLOOKUP($B235,'[2]TK KHOILUONG'!$B:$AH,6,0)</f>
        <v>0</v>
      </c>
      <c r="H235" s="8">
        <f>VLOOKUP($B235,'[2]TK KHOILUONG'!$B:$AH,7,0)</f>
        <v>0</v>
      </c>
      <c r="I235" s="36">
        <f>VLOOKUP($B235,'[2]TK KHOILUONG'!$B:$AH,8,0)</f>
        <v>0</v>
      </c>
      <c r="J235" s="8">
        <f>VLOOKUP($B235,'[2]TK KHOILUONG'!$B:$AH,9,0)</f>
        <v>0</v>
      </c>
      <c r="K235" s="8">
        <f>VLOOKUP($B235,'[2]TK KHOILUONG'!$B:$AH,10,0)</f>
        <v>0</v>
      </c>
      <c r="L235" s="8">
        <f>VLOOKUP($B235,'[2]TK KHOILUONG'!$B:$AH,11,0)</f>
        <v>0</v>
      </c>
      <c r="M235" s="8">
        <f>VLOOKUP($B235,'[2]TK KHOILUONG'!$B:$AH,12,0)</f>
        <v>0</v>
      </c>
      <c r="N235" s="36">
        <f>VLOOKUP($B235,'[2]TK KHOILUONG'!$B:$AH,13,0)</f>
        <v>0</v>
      </c>
      <c r="O235" s="8">
        <f>VLOOKUP($B235,'[2]TK KHOILUONG'!$B:$AH,14,0)</f>
        <v>0</v>
      </c>
      <c r="P235" s="8">
        <f>VLOOKUP($B235,'[2]TK KHOILUONG'!$B:$AH,15,0)</f>
        <v>0</v>
      </c>
      <c r="Q235" s="8">
        <f>VLOOKUP($B235,'[2]TK KHOILUONG'!$B:$AH,16,0)</f>
        <v>0</v>
      </c>
      <c r="R235" s="36">
        <f>VLOOKUP($B235,'[2]TK KHOILUONG'!$B:$AH,17,0)</f>
        <v>0</v>
      </c>
      <c r="S235" s="8">
        <f>VLOOKUP($B235,'[2]TK KHOILUONG'!$B:$AH,18,0)</f>
        <v>0</v>
      </c>
      <c r="T235" s="8">
        <f>VLOOKUP($B235,'[2]TK KHOILUONG'!$B:$AH,19,0)</f>
        <v>0</v>
      </c>
      <c r="U235" s="8">
        <f>VLOOKUP($B235,'[2]TK KHOILUONG'!$B:$AH,20,0)</f>
        <v>0</v>
      </c>
      <c r="V235" s="36">
        <f>VLOOKUP($B235,'[2]TK KHOILUONG'!$B:$AH,21,0)</f>
        <v>0</v>
      </c>
      <c r="W235" s="8">
        <f>VLOOKUP($B235,'[2]TK KHOILUONG'!$B:$AH,22,0)</f>
        <v>0</v>
      </c>
      <c r="X235" s="8">
        <f>VLOOKUP($B235,'[2]TK KHOILUONG'!$B:$AH,23,0)</f>
        <v>0</v>
      </c>
      <c r="Y235" s="36">
        <f>VLOOKUP($B235,'[2]TK KHOILUONG'!$B:$AH,24,0)</f>
        <v>0</v>
      </c>
      <c r="Z235" s="8">
        <f>VLOOKUP($B235,'[2]TK KHOILUONG'!$B:$AH,25,0)</f>
        <v>0</v>
      </c>
      <c r="AA235" s="8">
        <f>VLOOKUP($B235,'[2]TK KHOILUONG'!$B:$AH,26,0)</f>
        <v>0</v>
      </c>
      <c r="AB235" s="36">
        <f>VLOOKUP($B235,'[2]TK KHOILUONG'!$B:$AH,27,0)</f>
        <v>0</v>
      </c>
      <c r="AC235" s="8">
        <f>VLOOKUP($B235,'[2]TK KHOILUONG'!$B:$AH,28,0)</f>
        <v>0</v>
      </c>
      <c r="AD235" s="8">
        <f>VLOOKUP($B235,'[2]TK KHOILUONG'!$B:$AH,29,0)</f>
        <v>0</v>
      </c>
      <c r="AE235" s="36">
        <f>VLOOKUP($B235,'[2]TK KHOILUONG'!$B:$AH,30,0)</f>
        <v>0</v>
      </c>
      <c r="AF235" s="36">
        <f>VLOOKUP($B235,'[2]TK KHOILUONG'!$B:$AH,31,0)</f>
        <v>0</v>
      </c>
      <c r="AG235" s="36">
        <f>VLOOKUP($B235,'[2]TK KHOILUONG'!$B:$AH,32,0)</f>
        <v>0</v>
      </c>
      <c r="AH235" s="64">
        <f t="shared" si="3"/>
        <v>0</v>
      </c>
    </row>
    <row r="236" spans="1:34" hidden="1">
      <c r="A236" s="32">
        <f>IF(D236="","",SUBTOTAL(3,$D$4:$D236))</f>
        <v>29</v>
      </c>
      <c r="B236" s="26" t="s">
        <v>515</v>
      </c>
      <c r="C236" s="27" t="s">
        <v>251</v>
      </c>
      <c r="D236" s="19" t="s">
        <v>252</v>
      </c>
      <c r="E236" s="8">
        <f>VLOOKUP($B236,'[2]TK KHOILUONG'!$B:$AH,4,0)</f>
        <v>0</v>
      </c>
      <c r="F236" s="8">
        <f>VLOOKUP($B236,'[2]TK KHOILUONG'!$B:$AH,5,0)</f>
        <v>2</v>
      </c>
      <c r="G236" s="8">
        <f>VLOOKUP($B236,'[2]TK KHOILUONG'!$B:$AH,6,0)</f>
        <v>0</v>
      </c>
      <c r="H236" s="8">
        <f>VLOOKUP($B236,'[2]TK KHOILUONG'!$B:$AH,7,0)</f>
        <v>0</v>
      </c>
      <c r="I236" s="36">
        <f>VLOOKUP($B236,'[2]TK KHOILUONG'!$B:$AH,8,0)</f>
        <v>4</v>
      </c>
      <c r="J236" s="8">
        <f>VLOOKUP($B236,'[2]TK KHOILUONG'!$B:$AH,9,0)</f>
        <v>0</v>
      </c>
      <c r="K236" s="8">
        <f>VLOOKUP($B236,'[2]TK KHOILUONG'!$B:$AH,10,0)</f>
        <v>0</v>
      </c>
      <c r="L236" s="8">
        <f>VLOOKUP($B236,'[2]TK KHOILUONG'!$B:$AH,11,0)</f>
        <v>0</v>
      </c>
      <c r="M236" s="8">
        <f>VLOOKUP($B236,'[2]TK KHOILUONG'!$B:$AH,12,0)</f>
        <v>0</v>
      </c>
      <c r="N236" s="36">
        <f>VLOOKUP($B236,'[2]TK KHOILUONG'!$B:$AH,13,0)</f>
        <v>0</v>
      </c>
      <c r="O236" s="8">
        <f>VLOOKUP($B236,'[2]TK KHOILUONG'!$B:$AH,14,0)</f>
        <v>0</v>
      </c>
      <c r="P236" s="8">
        <f>VLOOKUP($B236,'[2]TK KHOILUONG'!$B:$AH,15,0)</f>
        <v>0</v>
      </c>
      <c r="Q236" s="8">
        <f>VLOOKUP($B236,'[2]TK KHOILUONG'!$B:$AH,16,0)</f>
        <v>0</v>
      </c>
      <c r="R236" s="36">
        <f>VLOOKUP($B236,'[2]TK KHOILUONG'!$B:$AH,17,0)</f>
        <v>0</v>
      </c>
      <c r="S236" s="8">
        <f>VLOOKUP($B236,'[2]TK KHOILUONG'!$B:$AH,18,0)</f>
        <v>0</v>
      </c>
      <c r="T236" s="8">
        <f>VLOOKUP($B236,'[2]TK KHOILUONG'!$B:$AH,19,0)</f>
        <v>0</v>
      </c>
      <c r="U236" s="8">
        <f>VLOOKUP($B236,'[2]TK KHOILUONG'!$B:$AH,20,0)</f>
        <v>0</v>
      </c>
      <c r="V236" s="36">
        <f>VLOOKUP($B236,'[2]TK KHOILUONG'!$B:$AH,21,0)</f>
        <v>0</v>
      </c>
      <c r="W236" s="8">
        <f>VLOOKUP($B236,'[2]TK KHOILUONG'!$B:$AH,22,0)</f>
        <v>0</v>
      </c>
      <c r="X236" s="8">
        <f>VLOOKUP($B236,'[2]TK KHOILUONG'!$B:$AH,23,0)</f>
        <v>0</v>
      </c>
      <c r="Y236" s="36">
        <f>VLOOKUP($B236,'[2]TK KHOILUONG'!$B:$AH,24,0)</f>
        <v>0</v>
      </c>
      <c r="Z236" s="8">
        <f>VLOOKUP($B236,'[2]TK KHOILUONG'!$B:$AH,25,0)</f>
        <v>0</v>
      </c>
      <c r="AA236" s="8">
        <f>VLOOKUP($B236,'[2]TK KHOILUONG'!$B:$AH,26,0)</f>
        <v>0</v>
      </c>
      <c r="AB236" s="36">
        <f>VLOOKUP($B236,'[2]TK KHOILUONG'!$B:$AH,27,0)</f>
        <v>0</v>
      </c>
      <c r="AC236" s="8">
        <f>VLOOKUP($B236,'[2]TK KHOILUONG'!$B:$AH,28,0)</f>
        <v>0</v>
      </c>
      <c r="AD236" s="8">
        <f>VLOOKUP($B236,'[2]TK KHOILUONG'!$B:$AH,29,0)</f>
        <v>0</v>
      </c>
      <c r="AE236" s="36">
        <f>VLOOKUP($B236,'[2]TK KHOILUONG'!$B:$AH,30,0)</f>
        <v>0</v>
      </c>
      <c r="AF236" s="36">
        <f>VLOOKUP($B236,'[2]TK KHOILUONG'!$B:$AH,31,0)</f>
        <v>0</v>
      </c>
      <c r="AG236" s="36">
        <f>VLOOKUP($B236,'[2]TK KHOILUONG'!$B:$AH,32,0)</f>
        <v>0</v>
      </c>
      <c r="AH236" s="64">
        <f t="shared" si="3"/>
        <v>4</v>
      </c>
    </row>
    <row r="237" spans="1:34" hidden="1">
      <c r="A237" s="32">
        <f>IF(D237="","",SUBTOTAL(3,$D$4:$D237))</f>
        <v>29</v>
      </c>
      <c r="B237" s="26" t="s">
        <v>522</v>
      </c>
      <c r="C237" s="27" t="s">
        <v>253</v>
      </c>
      <c r="D237" s="19" t="s">
        <v>256</v>
      </c>
      <c r="E237" s="8">
        <f>VLOOKUP($B237,'[2]TK KHOILUONG'!$B:$AH,4,0)</f>
        <v>0</v>
      </c>
      <c r="F237" s="8">
        <f>VLOOKUP($B237,'[2]TK KHOILUONG'!$B:$AH,5,0)</f>
        <v>0</v>
      </c>
      <c r="G237" s="8">
        <f>VLOOKUP($B237,'[2]TK KHOILUONG'!$B:$AH,6,0)</f>
        <v>0</v>
      </c>
      <c r="H237" s="8">
        <f>VLOOKUP($B237,'[2]TK KHOILUONG'!$B:$AH,7,0)</f>
        <v>0</v>
      </c>
      <c r="I237" s="36">
        <f>VLOOKUP($B237,'[2]TK KHOILUONG'!$B:$AH,8,0)</f>
        <v>0</v>
      </c>
      <c r="J237" s="8">
        <f>VLOOKUP($B237,'[2]TK KHOILUONG'!$B:$AH,9,0)</f>
        <v>0</v>
      </c>
      <c r="K237" s="8">
        <f>VLOOKUP($B237,'[2]TK KHOILUONG'!$B:$AH,10,0)</f>
        <v>0</v>
      </c>
      <c r="L237" s="8">
        <f>VLOOKUP($B237,'[2]TK KHOILUONG'!$B:$AH,11,0)</f>
        <v>0</v>
      </c>
      <c r="M237" s="8">
        <f>VLOOKUP($B237,'[2]TK KHOILUONG'!$B:$AH,12,0)</f>
        <v>0</v>
      </c>
      <c r="N237" s="36">
        <f>VLOOKUP($B237,'[2]TK KHOILUONG'!$B:$AH,13,0)</f>
        <v>0</v>
      </c>
      <c r="O237" s="8">
        <f>VLOOKUP($B237,'[2]TK KHOILUONG'!$B:$AH,14,0)</f>
        <v>0</v>
      </c>
      <c r="P237" s="8">
        <f>VLOOKUP($B237,'[2]TK KHOILUONG'!$B:$AH,15,0)</f>
        <v>0</v>
      </c>
      <c r="Q237" s="8">
        <f>VLOOKUP($B237,'[2]TK KHOILUONG'!$B:$AH,16,0)</f>
        <v>0</v>
      </c>
      <c r="R237" s="36">
        <f>VLOOKUP($B237,'[2]TK KHOILUONG'!$B:$AH,17,0)</f>
        <v>0</v>
      </c>
      <c r="S237" s="8">
        <f>VLOOKUP($B237,'[2]TK KHOILUONG'!$B:$AH,18,0)</f>
        <v>0</v>
      </c>
      <c r="T237" s="8">
        <f>VLOOKUP($B237,'[2]TK KHOILUONG'!$B:$AH,19,0)</f>
        <v>0</v>
      </c>
      <c r="U237" s="8">
        <f>VLOOKUP($B237,'[2]TK KHOILUONG'!$B:$AH,20,0)</f>
        <v>0</v>
      </c>
      <c r="V237" s="36">
        <f>VLOOKUP($B237,'[2]TK KHOILUONG'!$B:$AH,21,0)</f>
        <v>0</v>
      </c>
      <c r="W237" s="8">
        <f>VLOOKUP($B237,'[2]TK KHOILUONG'!$B:$AH,22,0)</f>
        <v>0</v>
      </c>
      <c r="X237" s="8">
        <f>VLOOKUP($B237,'[2]TK KHOILUONG'!$B:$AH,23,0)</f>
        <v>0</v>
      </c>
      <c r="Y237" s="36">
        <f>VLOOKUP($B237,'[2]TK KHOILUONG'!$B:$AH,24,0)</f>
        <v>0</v>
      </c>
      <c r="Z237" s="8">
        <f>VLOOKUP($B237,'[2]TK KHOILUONG'!$B:$AH,25,0)</f>
        <v>0</v>
      </c>
      <c r="AA237" s="8">
        <f>VLOOKUP($B237,'[2]TK KHOILUONG'!$B:$AH,26,0)</f>
        <v>0</v>
      </c>
      <c r="AB237" s="36">
        <f>VLOOKUP($B237,'[2]TK KHOILUONG'!$B:$AH,27,0)</f>
        <v>0</v>
      </c>
      <c r="AC237" s="8">
        <f>VLOOKUP($B237,'[2]TK KHOILUONG'!$B:$AH,28,0)</f>
        <v>0</v>
      </c>
      <c r="AD237" s="8">
        <f>VLOOKUP($B237,'[2]TK KHOILUONG'!$B:$AH,29,0)</f>
        <v>0</v>
      </c>
      <c r="AE237" s="36">
        <f>VLOOKUP($B237,'[2]TK KHOILUONG'!$B:$AH,30,0)</f>
        <v>0</v>
      </c>
      <c r="AF237" s="36">
        <f>VLOOKUP($B237,'[2]TK KHOILUONG'!$B:$AH,31,0)</f>
        <v>0</v>
      </c>
      <c r="AG237" s="36">
        <f>VLOOKUP($B237,'[2]TK KHOILUONG'!$B:$AH,32,0)</f>
        <v>0</v>
      </c>
      <c r="AH237" s="64">
        <f t="shared" si="3"/>
        <v>0</v>
      </c>
    </row>
    <row r="238" spans="1:34" hidden="1">
      <c r="A238" s="32">
        <f>IF(D238="","",SUBTOTAL(3,$D$4:$D238))</f>
        <v>29</v>
      </c>
      <c r="B238" s="26" t="s">
        <v>520</v>
      </c>
      <c r="C238" s="27" t="s">
        <v>253</v>
      </c>
      <c r="D238" s="19" t="s">
        <v>254</v>
      </c>
      <c r="E238" s="8">
        <f>VLOOKUP($B238,'[2]TK KHOILUONG'!$B:$AH,4,0)</f>
        <v>0</v>
      </c>
      <c r="F238" s="8">
        <f>VLOOKUP($B238,'[2]TK KHOILUONG'!$B:$AH,5,0)</f>
        <v>0</v>
      </c>
      <c r="G238" s="8">
        <f>VLOOKUP($B238,'[2]TK KHOILUONG'!$B:$AH,6,0)</f>
        <v>0</v>
      </c>
      <c r="H238" s="8">
        <f>VLOOKUP($B238,'[2]TK KHOILUONG'!$B:$AH,7,0)</f>
        <v>0</v>
      </c>
      <c r="I238" s="36">
        <f>VLOOKUP($B238,'[2]TK KHOILUONG'!$B:$AH,8,0)</f>
        <v>0</v>
      </c>
      <c r="J238" s="8">
        <f>VLOOKUP($B238,'[2]TK KHOILUONG'!$B:$AH,9,0)</f>
        <v>0</v>
      </c>
      <c r="K238" s="8">
        <f>VLOOKUP($B238,'[2]TK KHOILUONG'!$B:$AH,10,0)</f>
        <v>0</v>
      </c>
      <c r="L238" s="8">
        <f>VLOOKUP($B238,'[2]TK KHOILUONG'!$B:$AH,11,0)</f>
        <v>0</v>
      </c>
      <c r="M238" s="8">
        <f>VLOOKUP($B238,'[2]TK KHOILUONG'!$B:$AH,12,0)</f>
        <v>0</v>
      </c>
      <c r="N238" s="36">
        <f>VLOOKUP($B238,'[2]TK KHOILUONG'!$B:$AH,13,0)</f>
        <v>0</v>
      </c>
      <c r="O238" s="8">
        <f>VLOOKUP($B238,'[2]TK KHOILUONG'!$B:$AH,14,0)</f>
        <v>0</v>
      </c>
      <c r="P238" s="8">
        <f>VLOOKUP($B238,'[2]TK KHOILUONG'!$B:$AH,15,0)</f>
        <v>0</v>
      </c>
      <c r="Q238" s="8">
        <f>VLOOKUP($B238,'[2]TK KHOILUONG'!$B:$AH,16,0)</f>
        <v>0</v>
      </c>
      <c r="R238" s="36">
        <f>VLOOKUP($B238,'[2]TK KHOILUONG'!$B:$AH,17,0)</f>
        <v>0</v>
      </c>
      <c r="S238" s="8">
        <f>VLOOKUP($B238,'[2]TK KHOILUONG'!$B:$AH,18,0)</f>
        <v>0</v>
      </c>
      <c r="T238" s="8">
        <f>VLOOKUP($B238,'[2]TK KHOILUONG'!$B:$AH,19,0)</f>
        <v>0</v>
      </c>
      <c r="U238" s="8">
        <f>VLOOKUP($B238,'[2]TK KHOILUONG'!$B:$AH,20,0)</f>
        <v>0</v>
      </c>
      <c r="V238" s="36">
        <f>VLOOKUP($B238,'[2]TK KHOILUONG'!$B:$AH,21,0)</f>
        <v>0</v>
      </c>
      <c r="W238" s="8">
        <f>VLOOKUP($B238,'[2]TK KHOILUONG'!$B:$AH,22,0)</f>
        <v>0</v>
      </c>
      <c r="X238" s="8">
        <f>VLOOKUP($B238,'[2]TK KHOILUONG'!$B:$AH,23,0)</f>
        <v>0</v>
      </c>
      <c r="Y238" s="36">
        <f>VLOOKUP($B238,'[2]TK KHOILUONG'!$B:$AH,24,0)</f>
        <v>0</v>
      </c>
      <c r="Z238" s="8">
        <f>VLOOKUP($B238,'[2]TK KHOILUONG'!$B:$AH,25,0)</f>
        <v>0</v>
      </c>
      <c r="AA238" s="8">
        <f>VLOOKUP($B238,'[2]TK KHOILUONG'!$B:$AH,26,0)</f>
        <v>0</v>
      </c>
      <c r="AB238" s="36">
        <f>VLOOKUP($B238,'[2]TK KHOILUONG'!$B:$AH,27,0)</f>
        <v>0</v>
      </c>
      <c r="AC238" s="8">
        <f>VLOOKUP($B238,'[2]TK KHOILUONG'!$B:$AH,28,0)</f>
        <v>0</v>
      </c>
      <c r="AD238" s="8">
        <f>VLOOKUP($B238,'[2]TK KHOILUONG'!$B:$AH,29,0)</f>
        <v>0</v>
      </c>
      <c r="AE238" s="36">
        <f>VLOOKUP($B238,'[2]TK KHOILUONG'!$B:$AH,30,0)</f>
        <v>0</v>
      </c>
      <c r="AF238" s="36">
        <f>VLOOKUP($B238,'[2]TK KHOILUONG'!$B:$AH,31,0)</f>
        <v>0</v>
      </c>
      <c r="AG238" s="36">
        <f>VLOOKUP($B238,'[2]TK KHOILUONG'!$B:$AH,32,0)</f>
        <v>3.6</v>
      </c>
      <c r="AH238" s="64">
        <f t="shared" si="3"/>
        <v>3.6</v>
      </c>
    </row>
    <row r="239" spans="1:34" hidden="1">
      <c r="A239" s="32">
        <f>IF(D239="","",SUBTOTAL(3,$D$4:$D239))</f>
        <v>29</v>
      </c>
      <c r="B239" s="26" t="s">
        <v>516</v>
      </c>
      <c r="C239" s="27" t="s">
        <v>253</v>
      </c>
      <c r="D239" s="19" t="s">
        <v>559</v>
      </c>
      <c r="E239" s="8">
        <f>VLOOKUP($B239,'[2]TK KHOILUONG'!$B:$AH,4,0)</f>
        <v>0</v>
      </c>
      <c r="F239" s="8">
        <f>VLOOKUP($B239,'[2]TK KHOILUONG'!$B:$AH,5,0)</f>
        <v>0</v>
      </c>
      <c r="G239" s="8">
        <f>VLOOKUP($B239,'[2]TK KHOILUONG'!$B:$AH,6,0)</f>
        <v>0</v>
      </c>
      <c r="H239" s="8">
        <f>VLOOKUP($B239,'[2]TK KHOILUONG'!$B:$AH,7,0)</f>
        <v>0</v>
      </c>
      <c r="I239" s="36">
        <f>VLOOKUP($B239,'[2]TK KHOILUONG'!$B:$AH,8,0)</f>
        <v>0</v>
      </c>
      <c r="J239" s="8">
        <f>VLOOKUP($B239,'[2]TK KHOILUONG'!$B:$AH,9,0)</f>
        <v>0</v>
      </c>
      <c r="K239" s="8">
        <f>VLOOKUP($B239,'[2]TK KHOILUONG'!$B:$AH,10,0)</f>
        <v>0</v>
      </c>
      <c r="L239" s="8">
        <f>VLOOKUP($B239,'[2]TK KHOILUONG'!$B:$AH,11,0)</f>
        <v>0</v>
      </c>
      <c r="M239" s="8">
        <f>VLOOKUP($B239,'[2]TK KHOILUONG'!$B:$AH,12,0)</f>
        <v>0</v>
      </c>
      <c r="N239" s="36">
        <f>VLOOKUP($B239,'[2]TK KHOILUONG'!$B:$AH,13,0)</f>
        <v>0</v>
      </c>
      <c r="O239" s="8">
        <f>VLOOKUP($B239,'[2]TK KHOILUONG'!$B:$AH,14,0)</f>
        <v>0</v>
      </c>
      <c r="P239" s="8">
        <f>VLOOKUP($B239,'[2]TK KHOILUONG'!$B:$AH,15,0)</f>
        <v>0</v>
      </c>
      <c r="Q239" s="8">
        <f>VLOOKUP($B239,'[2]TK KHOILUONG'!$B:$AH,16,0)</f>
        <v>0</v>
      </c>
      <c r="R239" s="36">
        <f>VLOOKUP($B239,'[2]TK KHOILUONG'!$B:$AH,17,0)</f>
        <v>0</v>
      </c>
      <c r="S239" s="8">
        <f>VLOOKUP($B239,'[2]TK KHOILUONG'!$B:$AH,18,0)</f>
        <v>0</v>
      </c>
      <c r="T239" s="8">
        <f>VLOOKUP($B239,'[2]TK KHOILUONG'!$B:$AH,19,0)</f>
        <v>0</v>
      </c>
      <c r="U239" s="8">
        <f>VLOOKUP($B239,'[2]TK KHOILUONG'!$B:$AH,20,0)</f>
        <v>0</v>
      </c>
      <c r="V239" s="36">
        <f>VLOOKUP($B239,'[2]TK KHOILUONG'!$B:$AH,21,0)</f>
        <v>0</v>
      </c>
      <c r="W239" s="8">
        <f>VLOOKUP($B239,'[2]TK KHOILUONG'!$B:$AH,22,0)</f>
        <v>0</v>
      </c>
      <c r="X239" s="8">
        <f>VLOOKUP($B239,'[2]TK KHOILUONG'!$B:$AH,23,0)</f>
        <v>0</v>
      </c>
      <c r="Y239" s="36">
        <f>VLOOKUP($B239,'[2]TK KHOILUONG'!$B:$AH,24,0)</f>
        <v>0</v>
      </c>
      <c r="Z239" s="8">
        <f>VLOOKUP($B239,'[2]TK KHOILUONG'!$B:$AH,25,0)</f>
        <v>0</v>
      </c>
      <c r="AA239" s="8">
        <f>VLOOKUP($B239,'[2]TK KHOILUONG'!$B:$AH,26,0)</f>
        <v>0</v>
      </c>
      <c r="AB239" s="36">
        <f>VLOOKUP($B239,'[2]TK KHOILUONG'!$B:$AH,27,0)</f>
        <v>0</v>
      </c>
      <c r="AC239" s="8">
        <f>VLOOKUP($B239,'[2]TK KHOILUONG'!$B:$AH,28,0)</f>
        <v>0</v>
      </c>
      <c r="AD239" s="8">
        <f>VLOOKUP($B239,'[2]TK KHOILUONG'!$B:$AH,29,0)</f>
        <v>0</v>
      </c>
      <c r="AE239" s="36">
        <f>VLOOKUP($B239,'[2]TK KHOILUONG'!$B:$AH,30,0)</f>
        <v>0</v>
      </c>
      <c r="AF239" s="36">
        <f>VLOOKUP($B239,'[2]TK KHOILUONG'!$B:$AH,31,0)</f>
        <v>0</v>
      </c>
      <c r="AG239" s="36">
        <f>VLOOKUP($B239,'[2]TK KHOILUONG'!$B:$AH,32,0)</f>
        <v>0</v>
      </c>
      <c r="AH239" s="64">
        <f t="shared" si="3"/>
        <v>0</v>
      </c>
    </row>
    <row r="240" spans="1:34" hidden="1">
      <c r="A240" s="32">
        <f>IF(D240="","",SUBTOTAL(3,$D$4:$D240))</f>
        <v>29</v>
      </c>
      <c r="B240" s="26" t="s">
        <v>517</v>
      </c>
      <c r="C240" s="27" t="s">
        <v>253</v>
      </c>
      <c r="D240" s="19" t="s">
        <v>257</v>
      </c>
      <c r="E240" s="8">
        <f>VLOOKUP($B240,'[2]TK KHOILUONG'!$B:$AH,4,0)</f>
        <v>0</v>
      </c>
      <c r="F240" s="8">
        <f>VLOOKUP($B240,'[2]TK KHOILUONG'!$B:$AH,5,0)</f>
        <v>0</v>
      </c>
      <c r="G240" s="8">
        <f>VLOOKUP($B240,'[2]TK KHOILUONG'!$B:$AH,6,0)</f>
        <v>0</v>
      </c>
      <c r="H240" s="8">
        <f>VLOOKUP($B240,'[2]TK KHOILUONG'!$B:$AH,7,0)</f>
        <v>0</v>
      </c>
      <c r="I240" s="36">
        <f>VLOOKUP($B240,'[2]TK KHOILUONG'!$B:$AH,8,0)</f>
        <v>0</v>
      </c>
      <c r="J240" s="8">
        <f>VLOOKUP($B240,'[2]TK KHOILUONG'!$B:$AH,9,0)</f>
        <v>0</v>
      </c>
      <c r="K240" s="8">
        <f>VLOOKUP($B240,'[2]TK KHOILUONG'!$B:$AH,10,0)</f>
        <v>1.2</v>
      </c>
      <c r="L240" s="8">
        <f>VLOOKUP($B240,'[2]TK KHOILUONG'!$B:$AH,11,0)</f>
        <v>0</v>
      </c>
      <c r="M240" s="8">
        <f>VLOOKUP($B240,'[2]TK KHOILUONG'!$B:$AH,12,0)</f>
        <v>0</v>
      </c>
      <c r="N240" s="36">
        <f>VLOOKUP($B240,'[2]TK KHOILUONG'!$B:$AH,13,0)</f>
        <v>1.2</v>
      </c>
      <c r="O240" s="8">
        <f>VLOOKUP($B240,'[2]TK KHOILUONG'!$B:$AH,14,0)</f>
        <v>0</v>
      </c>
      <c r="P240" s="8">
        <f>VLOOKUP($B240,'[2]TK KHOILUONG'!$B:$AH,15,0)</f>
        <v>0</v>
      </c>
      <c r="Q240" s="8">
        <f>VLOOKUP($B240,'[2]TK KHOILUONG'!$B:$AH,16,0)</f>
        <v>0</v>
      </c>
      <c r="R240" s="36">
        <f>VLOOKUP($B240,'[2]TK KHOILUONG'!$B:$AH,17,0)</f>
        <v>0</v>
      </c>
      <c r="S240" s="8">
        <f>VLOOKUP($B240,'[2]TK KHOILUONG'!$B:$AH,18,0)</f>
        <v>0</v>
      </c>
      <c r="T240" s="8">
        <f>VLOOKUP($B240,'[2]TK KHOILUONG'!$B:$AH,19,0)</f>
        <v>0</v>
      </c>
      <c r="U240" s="8">
        <f>VLOOKUP($B240,'[2]TK KHOILUONG'!$B:$AH,20,0)</f>
        <v>0</v>
      </c>
      <c r="V240" s="36">
        <f>VLOOKUP($B240,'[2]TK KHOILUONG'!$B:$AH,21,0)</f>
        <v>0</v>
      </c>
      <c r="W240" s="8">
        <f>VLOOKUP($B240,'[2]TK KHOILUONG'!$B:$AH,22,0)</f>
        <v>0</v>
      </c>
      <c r="X240" s="8">
        <f>VLOOKUP($B240,'[2]TK KHOILUONG'!$B:$AH,23,0)</f>
        <v>0</v>
      </c>
      <c r="Y240" s="36">
        <f>VLOOKUP($B240,'[2]TK KHOILUONG'!$B:$AH,24,0)</f>
        <v>0</v>
      </c>
      <c r="Z240" s="8">
        <f>VLOOKUP($B240,'[2]TK KHOILUONG'!$B:$AH,25,0)</f>
        <v>0</v>
      </c>
      <c r="AA240" s="8">
        <f>VLOOKUP($B240,'[2]TK KHOILUONG'!$B:$AH,26,0)</f>
        <v>0</v>
      </c>
      <c r="AB240" s="36">
        <f>VLOOKUP($B240,'[2]TK KHOILUONG'!$B:$AH,27,0)</f>
        <v>0</v>
      </c>
      <c r="AC240" s="8">
        <f>VLOOKUP($B240,'[2]TK KHOILUONG'!$B:$AH,28,0)</f>
        <v>0</v>
      </c>
      <c r="AD240" s="8">
        <f>VLOOKUP($B240,'[2]TK KHOILUONG'!$B:$AH,29,0)</f>
        <v>0</v>
      </c>
      <c r="AE240" s="36">
        <f>VLOOKUP($B240,'[2]TK KHOILUONG'!$B:$AH,30,0)</f>
        <v>0</v>
      </c>
      <c r="AF240" s="36">
        <f>VLOOKUP($B240,'[2]TK KHOILUONG'!$B:$AH,31,0)</f>
        <v>0</v>
      </c>
      <c r="AG240" s="36">
        <f>VLOOKUP($B240,'[2]TK KHOILUONG'!$B:$AH,32,0)</f>
        <v>0</v>
      </c>
      <c r="AH240" s="64">
        <f t="shared" si="3"/>
        <v>1.2</v>
      </c>
    </row>
    <row r="241" spans="1:34" hidden="1">
      <c r="A241" s="32">
        <f>IF(D241="","",SUBTOTAL(3,$D$4:$D241))</f>
        <v>29</v>
      </c>
      <c r="B241" s="26" t="s">
        <v>518</v>
      </c>
      <c r="C241" s="27" t="s">
        <v>253</v>
      </c>
      <c r="D241" s="19" t="s">
        <v>258</v>
      </c>
      <c r="E241" s="8">
        <f>VLOOKUP($B241,'[2]TK KHOILUONG'!$B:$AH,4,0)</f>
        <v>0</v>
      </c>
      <c r="F241" s="8">
        <f>VLOOKUP($B241,'[2]TK KHOILUONG'!$B:$AH,5,0)</f>
        <v>0</v>
      </c>
      <c r="G241" s="8">
        <f>VLOOKUP($B241,'[2]TK KHOILUONG'!$B:$AH,6,0)</f>
        <v>0</v>
      </c>
      <c r="H241" s="8">
        <f>VLOOKUP($B241,'[2]TK KHOILUONG'!$B:$AH,7,0)</f>
        <v>0</v>
      </c>
      <c r="I241" s="36">
        <f>VLOOKUP($B241,'[2]TK KHOILUONG'!$B:$AH,8,0)</f>
        <v>0</v>
      </c>
      <c r="J241" s="8">
        <f>VLOOKUP($B241,'[2]TK KHOILUONG'!$B:$AH,9,0)</f>
        <v>0</v>
      </c>
      <c r="K241" s="8">
        <f>VLOOKUP($B241,'[2]TK KHOILUONG'!$B:$AH,10,0)</f>
        <v>0</v>
      </c>
      <c r="L241" s="8">
        <f>VLOOKUP($B241,'[2]TK KHOILUONG'!$B:$AH,11,0)</f>
        <v>0</v>
      </c>
      <c r="M241" s="8">
        <f>VLOOKUP($B241,'[2]TK KHOILUONG'!$B:$AH,12,0)</f>
        <v>0</v>
      </c>
      <c r="N241" s="36">
        <f>VLOOKUP($B241,'[2]TK KHOILUONG'!$B:$AH,13,0)</f>
        <v>0</v>
      </c>
      <c r="O241" s="8">
        <f>VLOOKUP($B241,'[2]TK KHOILUONG'!$B:$AH,14,0)</f>
        <v>0</v>
      </c>
      <c r="P241" s="8">
        <f>VLOOKUP($B241,'[2]TK KHOILUONG'!$B:$AH,15,0)</f>
        <v>0</v>
      </c>
      <c r="Q241" s="8">
        <f>VLOOKUP($B241,'[2]TK KHOILUONG'!$B:$AH,16,0)</f>
        <v>0</v>
      </c>
      <c r="R241" s="36">
        <f>VLOOKUP($B241,'[2]TK KHOILUONG'!$B:$AH,17,0)</f>
        <v>0</v>
      </c>
      <c r="S241" s="8">
        <f>VLOOKUP($B241,'[2]TK KHOILUONG'!$B:$AH,18,0)</f>
        <v>0</v>
      </c>
      <c r="T241" s="8">
        <f>VLOOKUP($B241,'[2]TK KHOILUONG'!$B:$AH,19,0)</f>
        <v>0</v>
      </c>
      <c r="U241" s="8">
        <f>VLOOKUP($B241,'[2]TK KHOILUONG'!$B:$AH,20,0)</f>
        <v>0</v>
      </c>
      <c r="V241" s="36">
        <f>VLOOKUP($B241,'[2]TK KHOILUONG'!$B:$AH,21,0)</f>
        <v>0</v>
      </c>
      <c r="W241" s="8">
        <f>VLOOKUP($B241,'[2]TK KHOILUONG'!$B:$AH,22,0)</f>
        <v>0</v>
      </c>
      <c r="X241" s="8">
        <f>VLOOKUP($B241,'[2]TK KHOILUONG'!$B:$AH,23,0)</f>
        <v>0</v>
      </c>
      <c r="Y241" s="36">
        <f>VLOOKUP($B241,'[2]TK KHOILUONG'!$B:$AH,24,0)</f>
        <v>0</v>
      </c>
      <c r="Z241" s="8">
        <f>VLOOKUP($B241,'[2]TK KHOILUONG'!$B:$AH,25,0)</f>
        <v>0</v>
      </c>
      <c r="AA241" s="8">
        <f>VLOOKUP($B241,'[2]TK KHOILUONG'!$B:$AH,26,0)</f>
        <v>0</v>
      </c>
      <c r="AB241" s="36">
        <f>VLOOKUP($B241,'[2]TK KHOILUONG'!$B:$AH,27,0)</f>
        <v>0</v>
      </c>
      <c r="AC241" s="8">
        <f>VLOOKUP($B241,'[2]TK KHOILUONG'!$B:$AH,28,0)</f>
        <v>0</v>
      </c>
      <c r="AD241" s="8">
        <f>VLOOKUP($B241,'[2]TK KHOILUONG'!$B:$AH,29,0)</f>
        <v>0</v>
      </c>
      <c r="AE241" s="36">
        <f>VLOOKUP($B241,'[2]TK KHOILUONG'!$B:$AH,30,0)</f>
        <v>0</v>
      </c>
      <c r="AF241" s="36">
        <f>VLOOKUP($B241,'[2]TK KHOILUONG'!$B:$AH,31,0)</f>
        <v>0</v>
      </c>
      <c r="AG241" s="36">
        <f>VLOOKUP($B241,'[2]TK KHOILUONG'!$B:$AH,32,0)</f>
        <v>0</v>
      </c>
      <c r="AH241" s="64">
        <f t="shared" si="3"/>
        <v>0</v>
      </c>
    </row>
    <row r="242" spans="1:34" hidden="1">
      <c r="A242" s="32">
        <f>IF(D242="","",SUBTOTAL(3,$D$4:$D242))</f>
        <v>29</v>
      </c>
      <c r="B242" s="26" t="s">
        <v>521</v>
      </c>
      <c r="C242" s="27" t="s">
        <v>253</v>
      </c>
      <c r="D242" s="19" t="s">
        <v>255</v>
      </c>
      <c r="E242" s="8">
        <f>VLOOKUP($B242,'[2]TK KHOILUONG'!$B:$AH,4,0)</f>
        <v>0</v>
      </c>
      <c r="F242" s="8">
        <f>VLOOKUP($B242,'[2]TK KHOILUONG'!$B:$AH,5,0)</f>
        <v>0</v>
      </c>
      <c r="G242" s="8">
        <f>VLOOKUP($B242,'[2]TK KHOILUONG'!$B:$AH,6,0)</f>
        <v>0</v>
      </c>
      <c r="H242" s="8">
        <f>VLOOKUP($B242,'[2]TK KHOILUONG'!$B:$AH,7,0)</f>
        <v>0</v>
      </c>
      <c r="I242" s="36">
        <f>VLOOKUP($B242,'[2]TK KHOILUONG'!$B:$AH,8,0)</f>
        <v>0</v>
      </c>
      <c r="J242" s="8">
        <f>VLOOKUP($B242,'[2]TK KHOILUONG'!$B:$AH,9,0)</f>
        <v>0</v>
      </c>
      <c r="K242" s="8">
        <f>VLOOKUP($B242,'[2]TK KHOILUONG'!$B:$AH,10,0)</f>
        <v>0</v>
      </c>
      <c r="L242" s="8">
        <f>VLOOKUP($B242,'[2]TK KHOILUONG'!$B:$AH,11,0)</f>
        <v>0</v>
      </c>
      <c r="M242" s="8">
        <f>VLOOKUP($B242,'[2]TK KHOILUONG'!$B:$AH,12,0)</f>
        <v>0</v>
      </c>
      <c r="N242" s="36">
        <f>VLOOKUP($B242,'[2]TK KHOILUONG'!$B:$AH,13,0)</f>
        <v>0</v>
      </c>
      <c r="O242" s="8">
        <f>VLOOKUP($B242,'[2]TK KHOILUONG'!$B:$AH,14,0)</f>
        <v>0</v>
      </c>
      <c r="P242" s="8">
        <f>VLOOKUP($B242,'[2]TK KHOILUONG'!$B:$AH,15,0)</f>
        <v>0</v>
      </c>
      <c r="Q242" s="8">
        <f>VLOOKUP($B242,'[2]TK KHOILUONG'!$B:$AH,16,0)</f>
        <v>0</v>
      </c>
      <c r="R242" s="36">
        <f>VLOOKUP($B242,'[2]TK KHOILUONG'!$B:$AH,17,0)</f>
        <v>0</v>
      </c>
      <c r="S242" s="8">
        <f>VLOOKUP($B242,'[2]TK KHOILUONG'!$B:$AH,18,0)</f>
        <v>0</v>
      </c>
      <c r="T242" s="8">
        <f>VLOOKUP($B242,'[2]TK KHOILUONG'!$B:$AH,19,0)</f>
        <v>0</v>
      </c>
      <c r="U242" s="8">
        <f>VLOOKUP($B242,'[2]TK KHOILUONG'!$B:$AH,20,0)</f>
        <v>0</v>
      </c>
      <c r="V242" s="36">
        <f>VLOOKUP($B242,'[2]TK KHOILUONG'!$B:$AH,21,0)</f>
        <v>0</v>
      </c>
      <c r="W242" s="8">
        <f>VLOOKUP($B242,'[2]TK KHOILUONG'!$B:$AH,22,0)</f>
        <v>0</v>
      </c>
      <c r="X242" s="8">
        <f>VLOOKUP($B242,'[2]TK KHOILUONG'!$B:$AH,23,0)</f>
        <v>0</v>
      </c>
      <c r="Y242" s="36">
        <f>VLOOKUP($B242,'[2]TK KHOILUONG'!$B:$AH,24,0)</f>
        <v>0</v>
      </c>
      <c r="Z242" s="8">
        <f>VLOOKUP($B242,'[2]TK KHOILUONG'!$B:$AH,25,0)</f>
        <v>0</v>
      </c>
      <c r="AA242" s="8">
        <f>VLOOKUP($B242,'[2]TK KHOILUONG'!$B:$AH,26,0)</f>
        <v>0</v>
      </c>
      <c r="AB242" s="36">
        <f>VLOOKUP($B242,'[2]TK KHOILUONG'!$B:$AH,27,0)</f>
        <v>0</v>
      </c>
      <c r="AC242" s="8">
        <f>VLOOKUP($B242,'[2]TK KHOILUONG'!$B:$AH,28,0)</f>
        <v>0</v>
      </c>
      <c r="AD242" s="8">
        <f>VLOOKUP($B242,'[2]TK KHOILUONG'!$B:$AH,29,0)</f>
        <v>0</v>
      </c>
      <c r="AE242" s="36">
        <f>VLOOKUP($B242,'[2]TK KHOILUONG'!$B:$AH,30,0)</f>
        <v>0</v>
      </c>
      <c r="AF242" s="36">
        <f>VLOOKUP($B242,'[2]TK KHOILUONG'!$B:$AH,31,0)</f>
        <v>0</v>
      </c>
      <c r="AG242" s="36">
        <f>VLOOKUP($B242,'[2]TK KHOILUONG'!$B:$AH,32,0)</f>
        <v>0</v>
      </c>
      <c r="AH242" s="64">
        <f t="shared" si="3"/>
        <v>0</v>
      </c>
    </row>
    <row r="243" spans="1:34" hidden="1">
      <c r="A243" s="32">
        <f>IF(D243="","",SUBTOTAL(3,$D$4:$D243))</f>
        <v>29</v>
      </c>
      <c r="B243" s="26" t="s">
        <v>519</v>
      </c>
      <c r="C243" s="27" t="s">
        <v>253</v>
      </c>
      <c r="D243" s="19" t="s">
        <v>259</v>
      </c>
      <c r="E243" s="8">
        <f>VLOOKUP($B243,'[2]TK KHOILUONG'!$B:$AH,4,0)</f>
        <v>0</v>
      </c>
      <c r="F243" s="8">
        <f>VLOOKUP($B243,'[2]TK KHOILUONG'!$B:$AH,5,0)</f>
        <v>0</v>
      </c>
      <c r="G243" s="8">
        <f>VLOOKUP($B243,'[2]TK KHOILUONG'!$B:$AH,6,0)</f>
        <v>0</v>
      </c>
      <c r="H243" s="8">
        <f>VLOOKUP($B243,'[2]TK KHOILUONG'!$B:$AH,7,0)</f>
        <v>0</v>
      </c>
      <c r="I243" s="36">
        <f>VLOOKUP($B243,'[2]TK KHOILUONG'!$B:$AH,8,0)</f>
        <v>0</v>
      </c>
      <c r="J243" s="8">
        <f>VLOOKUP($B243,'[2]TK KHOILUONG'!$B:$AH,9,0)</f>
        <v>0</v>
      </c>
      <c r="K243" s="8">
        <f>VLOOKUP($B243,'[2]TK KHOILUONG'!$B:$AH,10,0)</f>
        <v>0</v>
      </c>
      <c r="L243" s="8">
        <f>VLOOKUP($B243,'[2]TK KHOILUONG'!$B:$AH,11,0)</f>
        <v>0</v>
      </c>
      <c r="M243" s="8">
        <f>VLOOKUP($B243,'[2]TK KHOILUONG'!$B:$AH,12,0)</f>
        <v>0</v>
      </c>
      <c r="N243" s="36">
        <f>VLOOKUP($B243,'[2]TK KHOILUONG'!$B:$AH,13,0)</f>
        <v>0</v>
      </c>
      <c r="O243" s="8">
        <f>VLOOKUP($B243,'[2]TK KHOILUONG'!$B:$AH,14,0)</f>
        <v>0</v>
      </c>
      <c r="P243" s="8">
        <f>VLOOKUP($B243,'[2]TK KHOILUONG'!$B:$AH,15,0)</f>
        <v>0</v>
      </c>
      <c r="Q243" s="8">
        <f>VLOOKUP($B243,'[2]TK KHOILUONG'!$B:$AH,16,0)</f>
        <v>0</v>
      </c>
      <c r="R243" s="36">
        <f>VLOOKUP($B243,'[2]TK KHOILUONG'!$B:$AH,17,0)</f>
        <v>0</v>
      </c>
      <c r="S243" s="8">
        <f>VLOOKUP($B243,'[2]TK KHOILUONG'!$B:$AH,18,0)</f>
        <v>0</v>
      </c>
      <c r="T243" s="8">
        <f>VLOOKUP($B243,'[2]TK KHOILUONG'!$B:$AH,19,0)</f>
        <v>0</v>
      </c>
      <c r="U243" s="8">
        <f>VLOOKUP($B243,'[2]TK KHOILUONG'!$B:$AH,20,0)</f>
        <v>0</v>
      </c>
      <c r="V243" s="36">
        <f>VLOOKUP($B243,'[2]TK KHOILUONG'!$B:$AH,21,0)</f>
        <v>0</v>
      </c>
      <c r="W243" s="8">
        <f>VLOOKUP($B243,'[2]TK KHOILUONG'!$B:$AH,22,0)</f>
        <v>0</v>
      </c>
      <c r="X243" s="8">
        <f>VLOOKUP($B243,'[2]TK KHOILUONG'!$B:$AH,23,0)</f>
        <v>0</v>
      </c>
      <c r="Y243" s="36">
        <f>VLOOKUP($B243,'[2]TK KHOILUONG'!$B:$AH,24,0)</f>
        <v>0</v>
      </c>
      <c r="Z243" s="8">
        <f>VLOOKUP($B243,'[2]TK KHOILUONG'!$B:$AH,25,0)</f>
        <v>0</v>
      </c>
      <c r="AA243" s="8">
        <f>VLOOKUP($B243,'[2]TK KHOILUONG'!$B:$AH,26,0)</f>
        <v>0</v>
      </c>
      <c r="AB243" s="36">
        <f>VLOOKUP($B243,'[2]TK KHOILUONG'!$B:$AH,27,0)</f>
        <v>0</v>
      </c>
      <c r="AC243" s="8">
        <f>VLOOKUP($B243,'[2]TK KHOILUONG'!$B:$AH,28,0)</f>
        <v>0</v>
      </c>
      <c r="AD243" s="8">
        <f>VLOOKUP($B243,'[2]TK KHOILUONG'!$B:$AH,29,0)</f>
        <v>0</v>
      </c>
      <c r="AE243" s="36">
        <f>VLOOKUP($B243,'[2]TK KHOILUONG'!$B:$AH,30,0)</f>
        <v>0</v>
      </c>
      <c r="AF243" s="36">
        <f>VLOOKUP($B243,'[2]TK KHOILUONG'!$B:$AH,31,0)</f>
        <v>0</v>
      </c>
      <c r="AG243" s="36">
        <f>VLOOKUP($B243,'[2]TK KHOILUONG'!$B:$AH,32,0)</f>
        <v>0</v>
      </c>
      <c r="AH243" s="64">
        <f t="shared" si="3"/>
        <v>0</v>
      </c>
    </row>
    <row r="244" spans="1:34" hidden="1">
      <c r="A244" s="32">
        <f>IF(D244="","",SUBTOTAL(3,$D$4:$D244))</f>
        <v>29</v>
      </c>
      <c r="B244" s="26" t="s">
        <v>523</v>
      </c>
      <c r="C244" s="27" t="s">
        <v>260</v>
      </c>
      <c r="D244" s="19" t="s">
        <v>261</v>
      </c>
      <c r="E244" s="8">
        <f>VLOOKUP($B244,'[2]TK KHOILUONG'!$B:$AH,4,0)</f>
        <v>0</v>
      </c>
      <c r="F244" s="8">
        <f>VLOOKUP($B244,'[2]TK KHOILUONG'!$B:$AH,5,0)</f>
        <v>0</v>
      </c>
      <c r="G244" s="8">
        <f>VLOOKUP($B244,'[2]TK KHOILUONG'!$B:$AH,6,0)</f>
        <v>0</v>
      </c>
      <c r="H244" s="8">
        <f>VLOOKUP($B244,'[2]TK KHOILUONG'!$B:$AH,7,0)</f>
        <v>0</v>
      </c>
      <c r="I244" s="36">
        <f>VLOOKUP($B244,'[2]TK KHOILUONG'!$B:$AH,8,0)</f>
        <v>0</v>
      </c>
      <c r="J244" s="8">
        <f>VLOOKUP($B244,'[2]TK KHOILUONG'!$B:$AH,9,0)</f>
        <v>0</v>
      </c>
      <c r="K244" s="8">
        <f>VLOOKUP($B244,'[2]TK KHOILUONG'!$B:$AH,10,0)</f>
        <v>0</v>
      </c>
      <c r="L244" s="8">
        <f>VLOOKUP($B244,'[2]TK KHOILUONG'!$B:$AH,11,0)</f>
        <v>0</v>
      </c>
      <c r="M244" s="8">
        <f>VLOOKUP($B244,'[2]TK KHOILUONG'!$B:$AH,12,0)</f>
        <v>0</v>
      </c>
      <c r="N244" s="36">
        <f>VLOOKUP($B244,'[2]TK KHOILUONG'!$B:$AH,13,0)</f>
        <v>0</v>
      </c>
      <c r="O244" s="8">
        <f>VLOOKUP($B244,'[2]TK KHOILUONG'!$B:$AH,14,0)</f>
        <v>0</v>
      </c>
      <c r="P244" s="8">
        <f>VLOOKUP($B244,'[2]TK KHOILUONG'!$B:$AH,15,0)</f>
        <v>0</v>
      </c>
      <c r="Q244" s="8">
        <f>VLOOKUP($B244,'[2]TK KHOILUONG'!$B:$AH,16,0)</f>
        <v>0</v>
      </c>
      <c r="R244" s="36">
        <f>VLOOKUP($B244,'[2]TK KHOILUONG'!$B:$AH,17,0)</f>
        <v>0</v>
      </c>
      <c r="S244" s="8">
        <f>VLOOKUP($B244,'[2]TK KHOILUONG'!$B:$AH,18,0)</f>
        <v>48</v>
      </c>
      <c r="T244" s="8">
        <f>VLOOKUP($B244,'[2]TK KHOILUONG'!$B:$AH,19,0)</f>
        <v>0</v>
      </c>
      <c r="U244" s="8">
        <f>VLOOKUP($B244,'[2]TK KHOILUONG'!$B:$AH,20,0)</f>
        <v>48</v>
      </c>
      <c r="V244" s="36">
        <f>VLOOKUP($B244,'[2]TK KHOILUONG'!$B:$AH,21,0)</f>
        <v>0</v>
      </c>
      <c r="W244" s="8">
        <f>VLOOKUP($B244,'[2]TK KHOILUONG'!$B:$AH,22,0)</f>
        <v>0</v>
      </c>
      <c r="X244" s="8">
        <f>VLOOKUP($B244,'[2]TK KHOILUONG'!$B:$AH,23,0)</f>
        <v>0</v>
      </c>
      <c r="Y244" s="36">
        <f>VLOOKUP($B244,'[2]TK KHOILUONG'!$B:$AH,24,0)</f>
        <v>0</v>
      </c>
      <c r="Z244" s="8">
        <f>VLOOKUP($B244,'[2]TK KHOILUONG'!$B:$AH,25,0)</f>
        <v>0</v>
      </c>
      <c r="AA244" s="8">
        <f>VLOOKUP($B244,'[2]TK KHOILUONG'!$B:$AH,26,0)</f>
        <v>0</v>
      </c>
      <c r="AB244" s="36">
        <f>VLOOKUP($B244,'[2]TK KHOILUONG'!$B:$AH,27,0)</f>
        <v>0</v>
      </c>
      <c r="AC244" s="8">
        <f>VLOOKUP($B244,'[2]TK KHOILUONG'!$B:$AH,28,0)</f>
        <v>0</v>
      </c>
      <c r="AD244" s="8">
        <f>VLOOKUP($B244,'[2]TK KHOILUONG'!$B:$AH,29,0)</f>
        <v>0</v>
      </c>
      <c r="AE244" s="36">
        <f>VLOOKUP($B244,'[2]TK KHOILUONG'!$B:$AH,30,0)</f>
        <v>0</v>
      </c>
      <c r="AF244" s="36">
        <f>VLOOKUP($B244,'[2]TK KHOILUONG'!$B:$AH,31,0)</f>
        <v>0</v>
      </c>
      <c r="AG244" s="36">
        <f>VLOOKUP($B244,'[2]TK KHOILUONG'!$B:$AH,32,0)</f>
        <v>0</v>
      </c>
      <c r="AH244" s="64">
        <f t="shared" si="3"/>
        <v>0</v>
      </c>
    </row>
    <row r="245" spans="1:34" hidden="1">
      <c r="A245" s="32">
        <f>IF(D245="","",SUBTOTAL(3,$D$4:$D245))</f>
        <v>29</v>
      </c>
      <c r="B245" s="26" t="s">
        <v>525</v>
      </c>
      <c r="C245" s="27" t="s">
        <v>263</v>
      </c>
      <c r="D245" s="19" t="s">
        <v>265</v>
      </c>
      <c r="E245" s="8">
        <f>VLOOKUP($B245,'[2]TK KHOILUONG'!$B:$AH,4,0)</f>
        <v>2</v>
      </c>
      <c r="F245" s="8">
        <f>VLOOKUP($B245,'[2]TK KHOILUONG'!$B:$AH,5,0)</f>
        <v>0</v>
      </c>
      <c r="G245" s="8">
        <f>VLOOKUP($B245,'[2]TK KHOILUONG'!$B:$AH,6,0)</f>
        <v>0</v>
      </c>
      <c r="H245" s="8">
        <f>VLOOKUP($B245,'[2]TK KHOILUONG'!$B:$AH,7,0)</f>
        <v>0</v>
      </c>
      <c r="I245" s="36">
        <f>VLOOKUP($B245,'[2]TK KHOILUONG'!$B:$AH,8,0)</f>
        <v>2</v>
      </c>
      <c r="J245" s="8">
        <f>VLOOKUP($B245,'[2]TK KHOILUONG'!$B:$AH,9,0)</f>
        <v>0</v>
      </c>
      <c r="K245" s="8">
        <f>VLOOKUP($B245,'[2]TK KHOILUONG'!$B:$AH,10,0)</f>
        <v>0</v>
      </c>
      <c r="L245" s="8">
        <f>VLOOKUP($B245,'[2]TK KHOILUONG'!$B:$AH,11,0)</f>
        <v>0</v>
      </c>
      <c r="M245" s="8">
        <f>VLOOKUP($B245,'[2]TK KHOILUONG'!$B:$AH,12,0)</f>
        <v>0</v>
      </c>
      <c r="N245" s="36">
        <f>VLOOKUP($B245,'[2]TK KHOILUONG'!$B:$AH,13,0)</f>
        <v>0</v>
      </c>
      <c r="O245" s="8">
        <f>VLOOKUP($B245,'[2]TK KHOILUONG'!$B:$AH,14,0)</f>
        <v>33</v>
      </c>
      <c r="P245" s="8">
        <f>VLOOKUP($B245,'[2]TK KHOILUONG'!$B:$AH,15,0)</f>
        <v>0</v>
      </c>
      <c r="Q245" s="8">
        <f>VLOOKUP($B245,'[2]TK KHOILUONG'!$B:$AH,16,0)</f>
        <v>33</v>
      </c>
      <c r="R245" s="36">
        <f>VLOOKUP($B245,'[2]TK KHOILUONG'!$B:$AH,17,0)</f>
        <v>0</v>
      </c>
      <c r="S245" s="8">
        <f>VLOOKUP($B245,'[2]TK KHOILUONG'!$B:$AH,18,0)</f>
        <v>0</v>
      </c>
      <c r="T245" s="8">
        <f>VLOOKUP($B245,'[2]TK KHOILUONG'!$B:$AH,19,0)</f>
        <v>0</v>
      </c>
      <c r="U245" s="8">
        <f>VLOOKUP($B245,'[2]TK KHOILUONG'!$B:$AH,20,0)</f>
        <v>0</v>
      </c>
      <c r="V245" s="36">
        <f>VLOOKUP($B245,'[2]TK KHOILUONG'!$B:$AH,21,0)</f>
        <v>0</v>
      </c>
      <c r="W245" s="8">
        <f>VLOOKUP($B245,'[2]TK KHOILUONG'!$B:$AH,22,0)</f>
        <v>0</v>
      </c>
      <c r="X245" s="8">
        <f>VLOOKUP($B245,'[2]TK KHOILUONG'!$B:$AH,23,0)</f>
        <v>0</v>
      </c>
      <c r="Y245" s="36">
        <f>VLOOKUP($B245,'[2]TK KHOILUONG'!$B:$AH,24,0)</f>
        <v>0</v>
      </c>
      <c r="Z245" s="8">
        <f>VLOOKUP($B245,'[2]TK KHOILUONG'!$B:$AH,25,0)</f>
        <v>0</v>
      </c>
      <c r="AA245" s="8">
        <f>VLOOKUP($B245,'[2]TK KHOILUONG'!$B:$AH,26,0)</f>
        <v>0</v>
      </c>
      <c r="AB245" s="36">
        <f>VLOOKUP($B245,'[2]TK KHOILUONG'!$B:$AH,27,0)</f>
        <v>0</v>
      </c>
      <c r="AC245" s="8">
        <f>VLOOKUP($B245,'[2]TK KHOILUONG'!$B:$AH,28,0)</f>
        <v>0</v>
      </c>
      <c r="AD245" s="8">
        <f>VLOOKUP($B245,'[2]TK KHOILUONG'!$B:$AH,29,0)</f>
        <v>0</v>
      </c>
      <c r="AE245" s="36">
        <f>VLOOKUP($B245,'[2]TK KHOILUONG'!$B:$AH,30,0)</f>
        <v>0</v>
      </c>
      <c r="AF245" s="36">
        <f>VLOOKUP($B245,'[2]TK KHOILUONG'!$B:$AH,31,0)</f>
        <v>0</v>
      </c>
      <c r="AG245" s="36">
        <f>VLOOKUP($B245,'[2]TK KHOILUONG'!$B:$AH,32,0)</f>
        <v>0</v>
      </c>
      <c r="AH245" s="64">
        <f t="shared" si="3"/>
        <v>2</v>
      </c>
    </row>
    <row r="246" spans="1:34" hidden="1">
      <c r="A246" s="32">
        <f>IF(D246="","",SUBTOTAL(3,$D$4:$D246))</f>
        <v>29</v>
      </c>
      <c r="B246" s="26" t="s">
        <v>524</v>
      </c>
      <c r="C246" s="27" t="s">
        <v>263</v>
      </c>
      <c r="D246" s="19" t="s">
        <v>264</v>
      </c>
      <c r="E246" s="8">
        <f>VLOOKUP($B246,'[2]TK KHOILUONG'!$B:$AH,4,0)</f>
        <v>0</v>
      </c>
      <c r="F246" s="8">
        <f>VLOOKUP($B246,'[2]TK KHOILUONG'!$B:$AH,5,0)</f>
        <v>0</v>
      </c>
      <c r="G246" s="8">
        <f>VLOOKUP($B246,'[2]TK KHOILUONG'!$B:$AH,6,0)</f>
        <v>0</v>
      </c>
      <c r="H246" s="8">
        <f>VLOOKUP($B246,'[2]TK KHOILUONG'!$B:$AH,7,0)</f>
        <v>0</v>
      </c>
      <c r="I246" s="36">
        <f>VLOOKUP($B246,'[2]TK KHOILUONG'!$B:$AH,8,0)</f>
        <v>0</v>
      </c>
      <c r="J246" s="8">
        <f>VLOOKUP($B246,'[2]TK KHOILUONG'!$B:$AH,9,0)</f>
        <v>0</v>
      </c>
      <c r="K246" s="8">
        <f>VLOOKUP($B246,'[2]TK KHOILUONG'!$B:$AH,10,0)</f>
        <v>0</v>
      </c>
      <c r="L246" s="8">
        <f>VLOOKUP($B246,'[2]TK KHOILUONG'!$B:$AH,11,0)</f>
        <v>0</v>
      </c>
      <c r="M246" s="8">
        <f>VLOOKUP($B246,'[2]TK KHOILUONG'!$B:$AH,12,0)</f>
        <v>0</v>
      </c>
      <c r="N246" s="36">
        <f>VLOOKUP($B246,'[2]TK KHOILUONG'!$B:$AH,13,0)</f>
        <v>0</v>
      </c>
      <c r="O246" s="8">
        <f>VLOOKUP($B246,'[2]TK KHOILUONG'!$B:$AH,14,0)</f>
        <v>0</v>
      </c>
      <c r="P246" s="8">
        <f>VLOOKUP($B246,'[2]TK KHOILUONG'!$B:$AH,15,0)</f>
        <v>0</v>
      </c>
      <c r="Q246" s="8">
        <f>VLOOKUP($B246,'[2]TK KHOILUONG'!$B:$AH,16,0)</f>
        <v>0</v>
      </c>
      <c r="R246" s="36">
        <f>VLOOKUP($B246,'[2]TK KHOILUONG'!$B:$AH,17,0)</f>
        <v>0</v>
      </c>
      <c r="S246" s="8">
        <f>VLOOKUP($B246,'[2]TK KHOILUONG'!$B:$AH,18,0)</f>
        <v>52</v>
      </c>
      <c r="T246" s="8">
        <f>VLOOKUP($B246,'[2]TK KHOILUONG'!$B:$AH,19,0)</f>
        <v>0</v>
      </c>
      <c r="U246" s="8">
        <f>VLOOKUP($B246,'[2]TK KHOILUONG'!$B:$AH,20,0)</f>
        <v>52</v>
      </c>
      <c r="V246" s="36">
        <f>VLOOKUP($B246,'[2]TK KHOILUONG'!$B:$AH,21,0)</f>
        <v>0</v>
      </c>
      <c r="W246" s="8">
        <f>VLOOKUP($B246,'[2]TK KHOILUONG'!$B:$AH,22,0)</f>
        <v>0</v>
      </c>
      <c r="X246" s="8">
        <f>VLOOKUP($B246,'[2]TK KHOILUONG'!$B:$AH,23,0)</f>
        <v>0</v>
      </c>
      <c r="Y246" s="36">
        <f>VLOOKUP($B246,'[2]TK KHOILUONG'!$B:$AH,24,0)</f>
        <v>0</v>
      </c>
      <c r="Z246" s="8">
        <f>VLOOKUP($B246,'[2]TK KHOILUONG'!$B:$AH,25,0)</f>
        <v>0</v>
      </c>
      <c r="AA246" s="8">
        <f>VLOOKUP($B246,'[2]TK KHOILUONG'!$B:$AH,26,0)</f>
        <v>0</v>
      </c>
      <c r="AB246" s="36">
        <f>VLOOKUP($B246,'[2]TK KHOILUONG'!$B:$AH,27,0)</f>
        <v>0</v>
      </c>
      <c r="AC246" s="8">
        <f>VLOOKUP($B246,'[2]TK KHOILUONG'!$B:$AH,28,0)</f>
        <v>0</v>
      </c>
      <c r="AD246" s="8">
        <f>VLOOKUP($B246,'[2]TK KHOILUONG'!$B:$AH,29,0)</f>
        <v>0</v>
      </c>
      <c r="AE246" s="36">
        <f>VLOOKUP($B246,'[2]TK KHOILUONG'!$B:$AH,30,0)</f>
        <v>0</v>
      </c>
      <c r="AF246" s="36">
        <f>VLOOKUP($B246,'[2]TK KHOILUONG'!$B:$AH,31,0)</f>
        <v>0</v>
      </c>
      <c r="AG246" s="36">
        <f>VLOOKUP($B246,'[2]TK KHOILUONG'!$B:$AH,32,0)</f>
        <v>0</v>
      </c>
      <c r="AH246" s="64">
        <f t="shared" si="3"/>
        <v>0</v>
      </c>
    </row>
    <row r="247" spans="1:34" hidden="1">
      <c r="A247" s="32">
        <f>IF(D247="","",SUBTOTAL(3,$D$4:$D247))</f>
        <v>29</v>
      </c>
      <c r="B247" s="23" t="s">
        <v>526</v>
      </c>
      <c r="C247" s="24" t="s">
        <v>539</v>
      </c>
      <c r="D247" s="25" t="s">
        <v>270</v>
      </c>
      <c r="E247" s="8">
        <f>VLOOKUP($B247,'[2]TK KHOILUONG'!$B:$AH,4,0)</f>
        <v>0</v>
      </c>
      <c r="F247" s="8">
        <f>VLOOKUP($B247,'[2]TK KHOILUONG'!$B:$AH,5,0)</f>
        <v>0</v>
      </c>
      <c r="G247" s="8">
        <f>VLOOKUP($B247,'[2]TK KHOILUONG'!$B:$AH,6,0)</f>
        <v>0</v>
      </c>
      <c r="H247" s="8">
        <f>VLOOKUP($B247,'[2]TK KHOILUONG'!$B:$AH,7,0)</f>
        <v>0</v>
      </c>
      <c r="I247" s="36">
        <f>VLOOKUP($B247,'[2]TK KHOILUONG'!$B:$AH,8,0)</f>
        <v>0</v>
      </c>
      <c r="J247" s="8">
        <f>VLOOKUP($B247,'[2]TK KHOILUONG'!$B:$AH,9,0)</f>
        <v>0</v>
      </c>
      <c r="K247" s="8">
        <f>VLOOKUP($B247,'[2]TK KHOILUONG'!$B:$AH,10,0)</f>
        <v>0</v>
      </c>
      <c r="L247" s="8">
        <f>VLOOKUP($B247,'[2]TK KHOILUONG'!$B:$AH,11,0)</f>
        <v>0</v>
      </c>
      <c r="M247" s="8">
        <f>VLOOKUP($B247,'[2]TK KHOILUONG'!$B:$AH,12,0)</f>
        <v>0</v>
      </c>
      <c r="N247" s="36">
        <f>VLOOKUP($B247,'[2]TK KHOILUONG'!$B:$AH,13,0)</f>
        <v>0</v>
      </c>
      <c r="O247" s="8">
        <f>VLOOKUP($B247,'[2]TK KHOILUONG'!$B:$AH,14,0)</f>
        <v>0</v>
      </c>
      <c r="P247" s="8">
        <f>VLOOKUP($B247,'[2]TK KHOILUONG'!$B:$AH,15,0)</f>
        <v>0</v>
      </c>
      <c r="Q247" s="8">
        <f>VLOOKUP($B247,'[2]TK KHOILUONG'!$B:$AH,16,0)</f>
        <v>0</v>
      </c>
      <c r="R247" s="36">
        <f>VLOOKUP($B247,'[2]TK KHOILUONG'!$B:$AH,17,0)</f>
        <v>0</v>
      </c>
      <c r="S247" s="8">
        <f>VLOOKUP($B247,'[2]TK KHOILUONG'!$B:$AH,18,0)</f>
        <v>0</v>
      </c>
      <c r="T247" s="8">
        <f>VLOOKUP($B247,'[2]TK KHOILUONG'!$B:$AH,19,0)</f>
        <v>0</v>
      </c>
      <c r="U247" s="8">
        <f>VLOOKUP($B247,'[2]TK KHOILUONG'!$B:$AH,20,0)</f>
        <v>0</v>
      </c>
      <c r="V247" s="36">
        <f>VLOOKUP($B247,'[2]TK KHOILUONG'!$B:$AH,21,0)</f>
        <v>0</v>
      </c>
      <c r="W247" s="8">
        <f>VLOOKUP($B247,'[2]TK KHOILUONG'!$B:$AH,22,0)</f>
        <v>0</v>
      </c>
      <c r="X247" s="8">
        <f>VLOOKUP($B247,'[2]TK KHOILUONG'!$B:$AH,23,0)</f>
        <v>0</v>
      </c>
      <c r="Y247" s="36">
        <f>VLOOKUP($B247,'[2]TK KHOILUONG'!$B:$AH,24,0)</f>
        <v>0</v>
      </c>
      <c r="Z247" s="8">
        <f>VLOOKUP($B247,'[2]TK KHOILUONG'!$B:$AH,25,0)</f>
        <v>0</v>
      </c>
      <c r="AA247" s="8">
        <f>VLOOKUP($B247,'[2]TK KHOILUONG'!$B:$AH,26,0)</f>
        <v>0</v>
      </c>
      <c r="AB247" s="36">
        <f>VLOOKUP($B247,'[2]TK KHOILUONG'!$B:$AH,27,0)</f>
        <v>0</v>
      </c>
      <c r="AC247" s="8">
        <f>VLOOKUP($B247,'[2]TK KHOILUONG'!$B:$AH,28,0)</f>
        <v>0</v>
      </c>
      <c r="AD247" s="8">
        <f>VLOOKUP($B247,'[2]TK KHOILUONG'!$B:$AH,29,0)</f>
        <v>0</v>
      </c>
      <c r="AE247" s="36">
        <f>VLOOKUP($B247,'[2]TK KHOILUONG'!$B:$AH,30,0)</f>
        <v>0</v>
      </c>
      <c r="AF247" s="36">
        <f>VLOOKUP($B247,'[2]TK KHOILUONG'!$B:$AH,31,0)</f>
        <v>0</v>
      </c>
      <c r="AG247" s="36">
        <f>VLOOKUP($B247,'[2]TK KHOILUONG'!$B:$AH,32,0)</f>
        <v>0</v>
      </c>
      <c r="AH247" s="64">
        <f t="shared" si="3"/>
        <v>0</v>
      </c>
    </row>
    <row r="248" spans="1:34" hidden="1">
      <c r="A248" s="32">
        <f>IF(D248="","",SUBTOTAL(3,$D$4:$D248))</f>
        <v>29</v>
      </c>
      <c r="B248" s="26" t="s">
        <v>527</v>
      </c>
      <c r="C248" s="24" t="s">
        <v>271</v>
      </c>
      <c r="D248" s="19" t="s">
        <v>262</v>
      </c>
      <c r="E248" s="8">
        <f>VLOOKUP($B248,'[2]TK KHOILUONG'!$B:$AH,4,0)</f>
        <v>0</v>
      </c>
      <c r="F248" s="8">
        <f>VLOOKUP($B248,'[2]TK KHOILUONG'!$B:$AH,5,0)</f>
        <v>0</v>
      </c>
      <c r="G248" s="8">
        <f>VLOOKUP($B248,'[2]TK KHOILUONG'!$B:$AH,6,0)</f>
        <v>0</v>
      </c>
      <c r="H248" s="8">
        <f>VLOOKUP($B248,'[2]TK KHOILUONG'!$B:$AH,7,0)</f>
        <v>0</v>
      </c>
      <c r="I248" s="36">
        <f>VLOOKUP($B248,'[2]TK KHOILUONG'!$B:$AH,8,0)</f>
        <v>0</v>
      </c>
      <c r="J248" s="8">
        <f>VLOOKUP($B248,'[2]TK KHOILUONG'!$B:$AH,9,0)</f>
        <v>0</v>
      </c>
      <c r="K248" s="8">
        <f>VLOOKUP($B248,'[2]TK KHOILUONG'!$B:$AH,10,0)</f>
        <v>0</v>
      </c>
      <c r="L248" s="8">
        <f>VLOOKUP($B248,'[2]TK KHOILUONG'!$B:$AH,11,0)</f>
        <v>0</v>
      </c>
      <c r="M248" s="8">
        <f>VLOOKUP($B248,'[2]TK KHOILUONG'!$B:$AH,12,0)</f>
        <v>0</v>
      </c>
      <c r="N248" s="36">
        <f>VLOOKUP($B248,'[2]TK KHOILUONG'!$B:$AH,13,0)</f>
        <v>0</v>
      </c>
      <c r="O248" s="8">
        <f>VLOOKUP($B248,'[2]TK KHOILUONG'!$B:$AH,14,0)</f>
        <v>94</v>
      </c>
      <c r="P248" s="8">
        <f>VLOOKUP($B248,'[2]TK KHOILUONG'!$B:$AH,15,0)</f>
        <v>87</v>
      </c>
      <c r="Q248" s="8">
        <f>VLOOKUP($B248,'[2]TK KHOILUONG'!$B:$AH,16,0)</f>
        <v>105</v>
      </c>
      <c r="R248" s="36">
        <f>VLOOKUP($B248,'[2]TK KHOILUONG'!$B:$AH,17,0)</f>
        <v>3.8</v>
      </c>
      <c r="S248" s="8">
        <f>VLOOKUP($B248,'[2]TK KHOILUONG'!$B:$AH,18,0)</f>
        <v>0</v>
      </c>
      <c r="T248" s="8">
        <f>VLOOKUP($B248,'[2]TK KHOILUONG'!$B:$AH,19,0)</f>
        <v>0</v>
      </c>
      <c r="U248" s="8">
        <f>VLOOKUP($B248,'[2]TK KHOILUONG'!$B:$AH,20,0)</f>
        <v>0</v>
      </c>
      <c r="V248" s="36">
        <f>VLOOKUP($B248,'[2]TK KHOILUONG'!$B:$AH,21,0)</f>
        <v>0</v>
      </c>
      <c r="W248" s="8">
        <f>VLOOKUP($B248,'[2]TK KHOILUONG'!$B:$AH,22,0)</f>
        <v>0</v>
      </c>
      <c r="X248" s="8">
        <f>VLOOKUP($B248,'[2]TK KHOILUONG'!$B:$AH,23,0)</f>
        <v>0</v>
      </c>
      <c r="Y248" s="36">
        <f>VLOOKUP($B248,'[2]TK KHOILUONG'!$B:$AH,24,0)</f>
        <v>0</v>
      </c>
      <c r="Z248" s="8">
        <f>VLOOKUP($B248,'[2]TK KHOILUONG'!$B:$AH,25,0)</f>
        <v>0</v>
      </c>
      <c r="AA248" s="8">
        <f>VLOOKUP($B248,'[2]TK KHOILUONG'!$B:$AH,26,0)</f>
        <v>0</v>
      </c>
      <c r="AB248" s="36">
        <f>VLOOKUP($B248,'[2]TK KHOILUONG'!$B:$AH,27,0)</f>
        <v>0</v>
      </c>
      <c r="AC248" s="8">
        <f>VLOOKUP($B248,'[2]TK KHOILUONG'!$B:$AH,28,0)</f>
        <v>0</v>
      </c>
      <c r="AD248" s="8">
        <f>VLOOKUP($B248,'[2]TK KHOILUONG'!$B:$AH,29,0)</f>
        <v>0</v>
      </c>
      <c r="AE248" s="36">
        <f>VLOOKUP($B248,'[2]TK KHOILUONG'!$B:$AH,30,0)</f>
        <v>0</v>
      </c>
      <c r="AF248" s="36">
        <f>VLOOKUP($B248,'[2]TK KHOILUONG'!$B:$AH,31,0)</f>
        <v>0</v>
      </c>
      <c r="AG248" s="36">
        <f>VLOOKUP($B248,'[2]TK KHOILUONG'!$B:$AH,32,0)</f>
        <v>0</v>
      </c>
      <c r="AH248" s="64">
        <f t="shared" si="3"/>
        <v>3.8</v>
      </c>
    </row>
    <row r="249" spans="1:34" hidden="1">
      <c r="A249" s="32">
        <f>IF(D249="","",SUBTOTAL(3,$D$4:$D249))</f>
        <v>29</v>
      </c>
      <c r="B249" s="26" t="s">
        <v>530</v>
      </c>
      <c r="C249" s="27" t="s">
        <v>540</v>
      </c>
      <c r="D249" s="19" t="s">
        <v>273</v>
      </c>
      <c r="E249" s="8">
        <f>VLOOKUP($B249,'[2]TK KHOILUONG'!$B:$AH,4,0)</f>
        <v>0</v>
      </c>
      <c r="F249" s="8">
        <f>VLOOKUP($B249,'[2]TK KHOILUONG'!$B:$AH,5,0)</f>
        <v>0</v>
      </c>
      <c r="G249" s="8">
        <f>VLOOKUP($B249,'[2]TK KHOILUONG'!$B:$AH,6,0)</f>
        <v>0</v>
      </c>
      <c r="H249" s="8">
        <f>VLOOKUP($B249,'[2]TK KHOILUONG'!$B:$AH,7,0)</f>
        <v>0</v>
      </c>
      <c r="I249" s="36">
        <f>VLOOKUP($B249,'[2]TK KHOILUONG'!$B:$AH,8,0)</f>
        <v>0</v>
      </c>
      <c r="J249" s="8">
        <f>VLOOKUP($B249,'[2]TK KHOILUONG'!$B:$AH,9,0)</f>
        <v>0</v>
      </c>
      <c r="K249" s="8">
        <f>VLOOKUP($B249,'[2]TK KHOILUONG'!$B:$AH,10,0)</f>
        <v>0</v>
      </c>
      <c r="L249" s="8">
        <f>VLOOKUP($B249,'[2]TK KHOILUONG'!$B:$AH,11,0)</f>
        <v>0</v>
      </c>
      <c r="M249" s="8">
        <f>VLOOKUP($B249,'[2]TK KHOILUONG'!$B:$AH,12,0)</f>
        <v>0</v>
      </c>
      <c r="N249" s="36">
        <f>VLOOKUP($B249,'[2]TK KHOILUONG'!$B:$AH,13,0)</f>
        <v>0</v>
      </c>
      <c r="O249" s="8">
        <f>VLOOKUP($B249,'[2]TK KHOILUONG'!$B:$AH,14,0)</f>
        <v>0</v>
      </c>
      <c r="P249" s="8">
        <f>VLOOKUP($B249,'[2]TK KHOILUONG'!$B:$AH,15,0)</f>
        <v>0</v>
      </c>
      <c r="Q249" s="8">
        <f>VLOOKUP($B249,'[2]TK KHOILUONG'!$B:$AH,16,0)</f>
        <v>0</v>
      </c>
      <c r="R249" s="36">
        <f>VLOOKUP($B249,'[2]TK KHOILUONG'!$B:$AH,17,0)</f>
        <v>0</v>
      </c>
      <c r="S249" s="8">
        <f>VLOOKUP($B249,'[2]TK KHOILUONG'!$B:$AH,18,0)</f>
        <v>0</v>
      </c>
      <c r="T249" s="8">
        <f>VLOOKUP($B249,'[2]TK KHOILUONG'!$B:$AH,19,0)</f>
        <v>0</v>
      </c>
      <c r="U249" s="8">
        <f>VLOOKUP($B249,'[2]TK KHOILUONG'!$B:$AH,20,0)</f>
        <v>0</v>
      </c>
      <c r="V249" s="36">
        <f>VLOOKUP($B249,'[2]TK KHOILUONG'!$B:$AH,21,0)</f>
        <v>0</v>
      </c>
      <c r="W249" s="8">
        <f>VLOOKUP($B249,'[2]TK KHOILUONG'!$B:$AH,22,0)</f>
        <v>0</v>
      </c>
      <c r="X249" s="8">
        <f>VLOOKUP($B249,'[2]TK KHOILUONG'!$B:$AH,23,0)</f>
        <v>0</v>
      </c>
      <c r="Y249" s="36">
        <f>VLOOKUP($B249,'[2]TK KHOILUONG'!$B:$AH,24,0)</f>
        <v>0</v>
      </c>
      <c r="Z249" s="8">
        <f>VLOOKUP($B249,'[2]TK KHOILUONG'!$B:$AH,25,0)</f>
        <v>0</v>
      </c>
      <c r="AA249" s="8">
        <f>VLOOKUP($B249,'[2]TK KHOILUONG'!$B:$AH,26,0)</f>
        <v>0</v>
      </c>
      <c r="AB249" s="36">
        <f>VLOOKUP($B249,'[2]TK KHOILUONG'!$B:$AH,27,0)</f>
        <v>0</v>
      </c>
      <c r="AC249" s="8">
        <f>VLOOKUP($B249,'[2]TK KHOILUONG'!$B:$AH,28,0)</f>
        <v>0</v>
      </c>
      <c r="AD249" s="8">
        <f>VLOOKUP($B249,'[2]TK KHOILUONG'!$B:$AH,29,0)</f>
        <v>0</v>
      </c>
      <c r="AE249" s="36">
        <f>VLOOKUP($B249,'[2]TK KHOILUONG'!$B:$AH,30,0)</f>
        <v>0</v>
      </c>
      <c r="AF249" s="36">
        <f>VLOOKUP($B249,'[2]TK KHOILUONG'!$B:$AH,31,0)</f>
        <v>0</v>
      </c>
      <c r="AG249" s="36">
        <f>VLOOKUP($B249,'[2]TK KHOILUONG'!$B:$AH,32,0)</f>
        <v>0</v>
      </c>
      <c r="AH249" s="64">
        <f t="shared" si="3"/>
        <v>0</v>
      </c>
    </row>
    <row r="250" spans="1:34" hidden="1">
      <c r="A250" s="32">
        <f>IF(D250="","",SUBTOTAL(3,$D$4:$D250))</f>
        <v>29</v>
      </c>
      <c r="B250" s="26" t="s">
        <v>528</v>
      </c>
      <c r="C250" s="27" t="s">
        <v>540</v>
      </c>
      <c r="D250" s="19" t="s">
        <v>275</v>
      </c>
      <c r="E250" s="8">
        <f>VLOOKUP($B250,'[2]TK KHOILUONG'!$B:$AH,4,0)</f>
        <v>0</v>
      </c>
      <c r="F250" s="8">
        <f>VLOOKUP($B250,'[2]TK KHOILUONG'!$B:$AH,5,0)</f>
        <v>0</v>
      </c>
      <c r="G250" s="8">
        <f>VLOOKUP($B250,'[2]TK KHOILUONG'!$B:$AH,6,0)</f>
        <v>0</v>
      </c>
      <c r="H250" s="8">
        <f>VLOOKUP($B250,'[2]TK KHOILUONG'!$B:$AH,7,0)</f>
        <v>0</v>
      </c>
      <c r="I250" s="36">
        <f>VLOOKUP($B250,'[2]TK KHOILUONG'!$B:$AH,8,0)</f>
        <v>0</v>
      </c>
      <c r="J250" s="8">
        <f>VLOOKUP($B250,'[2]TK KHOILUONG'!$B:$AH,9,0)</f>
        <v>0</v>
      </c>
      <c r="K250" s="8">
        <f>VLOOKUP($B250,'[2]TK KHOILUONG'!$B:$AH,10,0)</f>
        <v>0</v>
      </c>
      <c r="L250" s="8">
        <f>VLOOKUP($B250,'[2]TK KHOILUONG'!$B:$AH,11,0)</f>
        <v>0</v>
      </c>
      <c r="M250" s="8">
        <f>VLOOKUP($B250,'[2]TK KHOILUONG'!$B:$AH,12,0)</f>
        <v>0</v>
      </c>
      <c r="N250" s="36">
        <f>VLOOKUP($B250,'[2]TK KHOILUONG'!$B:$AH,13,0)</f>
        <v>0</v>
      </c>
      <c r="O250" s="8">
        <f>VLOOKUP($B250,'[2]TK KHOILUONG'!$B:$AH,14,0)</f>
        <v>0</v>
      </c>
      <c r="P250" s="8">
        <f>VLOOKUP($B250,'[2]TK KHOILUONG'!$B:$AH,15,0)</f>
        <v>0</v>
      </c>
      <c r="Q250" s="8">
        <f>VLOOKUP($B250,'[2]TK KHOILUONG'!$B:$AH,16,0)</f>
        <v>0</v>
      </c>
      <c r="R250" s="36">
        <f>VLOOKUP($B250,'[2]TK KHOILUONG'!$B:$AH,17,0)</f>
        <v>0</v>
      </c>
      <c r="S250" s="8">
        <f>VLOOKUP($B250,'[2]TK KHOILUONG'!$B:$AH,18,0)</f>
        <v>0</v>
      </c>
      <c r="T250" s="8">
        <f>VLOOKUP($B250,'[2]TK KHOILUONG'!$B:$AH,19,0)</f>
        <v>0</v>
      </c>
      <c r="U250" s="8">
        <f>VLOOKUP($B250,'[2]TK KHOILUONG'!$B:$AH,20,0)</f>
        <v>0</v>
      </c>
      <c r="V250" s="36">
        <f>VLOOKUP($B250,'[2]TK KHOILUONG'!$B:$AH,21,0)</f>
        <v>0</v>
      </c>
      <c r="W250" s="8">
        <f>VLOOKUP($B250,'[2]TK KHOILUONG'!$B:$AH,22,0)</f>
        <v>0</v>
      </c>
      <c r="X250" s="8">
        <f>VLOOKUP($B250,'[2]TK KHOILUONG'!$B:$AH,23,0)</f>
        <v>0</v>
      </c>
      <c r="Y250" s="36">
        <f>VLOOKUP($B250,'[2]TK KHOILUONG'!$B:$AH,24,0)</f>
        <v>0</v>
      </c>
      <c r="Z250" s="8">
        <f>VLOOKUP($B250,'[2]TK KHOILUONG'!$B:$AH,25,0)</f>
        <v>0</v>
      </c>
      <c r="AA250" s="8">
        <f>VLOOKUP($B250,'[2]TK KHOILUONG'!$B:$AH,26,0)</f>
        <v>0</v>
      </c>
      <c r="AB250" s="36">
        <f>VLOOKUP($B250,'[2]TK KHOILUONG'!$B:$AH,27,0)</f>
        <v>0</v>
      </c>
      <c r="AC250" s="8">
        <f>VLOOKUP($B250,'[2]TK KHOILUONG'!$B:$AH,28,0)</f>
        <v>0</v>
      </c>
      <c r="AD250" s="8">
        <f>VLOOKUP($B250,'[2]TK KHOILUONG'!$B:$AH,29,0)</f>
        <v>0</v>
      </c>
      <c r="AE250" s="36">
        <f>VLOOKUP($B250,'[2]TK KHOILUONG'!$B:$AH,30,0)</f>
        <v>0</v>
      </c>
      <c r="AF250" s="36">
        <f>VLOOKUP($B250,'[2]TK KHOILUONG'!$B:$AH,31,0)</f>
        <v>0</v>
      </c>
      <c r="AG250" s="36">
        <f>VLOOKUP($B250,'[2]TK KHOILUONG'!$B:$AH,32,0)</f>
        <v>0</v>
      </c>
      <c r="AH250" s="64">
        <f t="shared" si="3"/>
        <v>0</v>
      </c>
    </row>
    <row r="251" spans="1:34" hidden="1">
      <c r="A251" s="32">
        <f>IF(D251="","",SUBTOTAL(3,$D$4:$D251))</f>
        <v>29</v>
      </c>
      <c r="B251" s="26" t="s">
        <v>529</v>
      </c>
      <c r="C251" s="27" t="s">
        <v>540</v>
      </c>
      <c r="D251" s="19" t="s">
        <v>276</v>
      </c>
      <c r="E251" s="8">
        <f>VLOOKUP($B251,'[2]TK KHOILUONG'!$B:$AH,4,0)</f>
        <v>0</v>
      </c>
      <c r="F251" s="8">
        <f>VLOOKUP($B251,'[2]TK KHOILUONG'!$B:$AH,5,0)</f>
        <v>0</v>
      </c>
      <c r="G251" s="8">
        <f>VLOOKUP($B251,'[2]TK KHOILUONG'!$B:$AH,6,0)</f>
        <v>0</v>
      </c>
      <c r="H251" s="8">
        <f>VLOOKUP($B251,'[2]TK KHOILUONG'!$B:$AH,7,0)</f>
        <v>0</v>
      </c>
      <c r="I251" s="36">
        <f>VLOOKUP($B251,'[2]TK KHOILUONG'!$B:$AH,8,0)</f>
        <v>0</v>
      </c>
      <c r="J251" s="8">
        <f>VLOOKUP($B251,'[2]TK KHOILUONG'!$B:$AH,9,0)</f>
        <v>0</v>
      </c>
      <c r="K251" s="8">
        <f>VLOOKUP($B251,'[2]TK KHOILUONG'!$B:$AH,10,0)</f>
        <v>0</v>
      </c>
      <c r="L251" s="8">
        <f>VLOOKUP($B251,'[2]TK KHOILUONG'!$B:$AH,11,0)</f>
        <v>0</v>
      </c>
      <c r="M251" s="8">
        <f>VLOOKUP($B251,'[2]TK KHOILUONG'!$B:$AH,12,0)</f>
        <v>0</v>
      </c>
      <c r="N251" s="36">
        <f>VLOOKUP($B251,'[2]TK KHOILUONG'!$B:$AH,13,0)</f>
        <v>0</v>
      </c>
      <c r="O251" s="8">
        <f>VLOOKUP($B251,'[2]TK KHOILUONG'!$B:$AH,14,0)</f>
        <v>0</v>
      </c>
      <c r="P251" s="8">
        <f>VLOOKUP($B251,'[2]TK KHOILUONG'!$B:$AH,15,0)</f>
        <v>0</v>
      </c>
      <c r="Q251" s="8">
        <f>VLOOKUP($B251,'[2]TK KHOILUONG'!$B:$AH,16,0)</f>
        <v>0</v>
      </c>
      <c r="R251" s="36">
        <f>VLOOKUP($B251,'[2]TK KHOILUONG'!$B:$AH,17,0)</f>
        <v>0</v>
      </c>
      <c r="S251" s="8">
        <f>VLOOKUP($B251,'[2]TK KHOILUONG'!$B:$AH,18,0)</f>
        <v>0</v>
      </c>
      <c r="T251" s="8">
        <f>VLOOKUP($B251,'[2]TK KHOILUONG'!$B:$AH,19,0)</f>
        <v>0</v>
      </c>
      <c r="U251" s="8">
        <f>VLOOKUP($B251,'[2]TK KHOILUONG'!$B:$AH,20,0)</f>
        <v>0</v>
      </c>
      <c r="V251" s="36">
        <f>VLOOKUP($B251,'[2]TK KHOILUONG'!$B:$AH,21,0)</f>
        <v>0</v>
      </c>
      <c r="W251" s="8">
        <f>VLOOKUP($B251,'[2]TK KHOILUONG'!$B:$AH,22,0)</f>
        <v>0</v>
      </c>
      <c r="X251" s="8">
        <f>VLOOKUP($B251,'[2]TK KHOILUONG'!$B:$AH,23,0)</f>
        <v>0</v>
      </c>
      <c r="Y251" s="36">
        <f>VLOOKUP($B251,'[2]TK KHOILUONG'!$B:$AH,24,0)</f>
        <v>0</v>
      </c>
      <c r="Z251" s="8">
        <f>VLOOKUP($B251,'[2]TK KHOILUONG'!$B:$AH,25,0)</f>
        <v>0</v>
      </c>
      <c r="AA251" s="8">
        <f>VLOOKUP($B251,'[2]TK KHOILUONG'!$B:$AH,26,0)</f>
        <v>0</v>
      </c>
      <c r="AB251" s="36">
        <f>VLOOKUP($B251,'[2]TK KHOILUONG'!$B:$AH,27,0)</f>
        <v>0</v>
      </c>
      <c r="AC251" s="8">
        <f>VLOOKUP($B251,'[2]TK KHOILUONG'!$B:$AH,28,0)</f>
        <v>0</v>
      </c>
      <c r="AD251" s="8">
        <f>VLOOKUP($B251,'[2]TK KHOILUONG'!$B:$AH,29,0)</f>
        <v>0</v>
      </c>
      <c r="AE251" s="36">
        <f>VLOOKUP($B251,'[2]TK KHOILUONG'!$B:$AH,30,0)</f>
        <v>0</v>
      </c>
      <c r="AF251" s="36">
        <f>VLOOKUP($B251,'[2]TK KHOILUONG'!$B:$AH,31,0)</f>
        <v>0</v>
      </c>
      <c r="AG251" s="36">
        <f>VLOOKUP($B251,'[2]TK KHOILUONG'!$B:$AH,32,0)</f>
        <v>0</v>
      </c>
      <c r="AH251" s="64">
        <f t="shared" si="3"/>
        <v>0</v>
      </c>
    </row>
    <row r="252" spans="1:34" hidden="1">
      <c r="A252" s="32">
        <f>IF(D252="","",SUBTOTAL(3,$D$4:$D252))</f>
        <v>29</v>
      </c>
      <c r="B252" s="26" t="s">
        <v>533</v>
      </c>
      <c r="C252" s="27" t="s">
        <v>541</v>
      </c>
      <c r="D252" s="19" t="s">
        <v>268</v>
      </c>
      <c r="E252" s="8">
        <f>VLOOKUP($B252,'[2]TK KHOILUONG'!$B:$AH,4,0)</f>
        <v>0</v>
      </c>
      <c r="F252" s="8">
        <f>VLOOKUP($B252,'[2]TK KHOILUONG'!$B:$AH,5,0)</f>
        <v>0</v>
      </c>
      <c r="G252" s="8">
        <f>VLOOKUP($B252,'[2]TK KHOILUONG'!$B:$AH,6,0)</f>
        <v>0</v>
      </c>
      <c r="H252" s="8">
        <f>VLOOKUP($B252,'[2]TK KHOILUONG'!$B:$AH,7,0)</f>
        <v>0</v>
      </c>
      <c r="I252" s="36">
        <f>VLOOKUP($B252,'[2]TK KHOILUONG'!$B:$AH,8,0)</f>
        <v>0</v>
      </c>
      <c r="J252" s="8">
        <f>VLOOKUP($B252,'[2]TK KHOILUONG'!$B:$AH,9,0)</f>
        <v>0</v>
      </c>
      <c r="K252" s="8">
        <f>VLOOKUP($B252,'[2]TK KHOILUONG'!$B:$AH,10,0)</f>
        <v>0</v>
      </c>
      <c r="L252" s="8">
        <f>VLOOKUP($B252,'[2]TK KHOILUONG'!$B:$AH,11,0)</f>
        <v>0</v>
      </c>
      <c r="M252" s="8">
        <f>VLOOKUP($B252,'[2]TK KHOILUONG'!$B:$AH,12,0)</f>
        <v>0</v>
      </c>
      <c r="N252" s="36">
        <f>VLOOKUP($B252,'[2]TK KHOILUONG'!$B:$AH,13,0)</f>
        <v>0</v>
      </c>
      <c r="O252" s="8">
        <f>VLOOKUP($B252,'[2]TK KHOILUONG'!$B:$AH,14,0)</f>
        <v>0</v>
      </c>
      <c r="P252" s="8">
        <f>VLOOKUP($B252,'[2]TK KHOILUONG'!$B:$AH,15,0)</f>
        <v>0</v>
      </c>
      <c r="Q252" s="8">
        <f>VLOOKUP($B252,'[2]TK KHOILUONG'!$B:$AH,16,0)</f>
        <v>0</v>
      </c>
      <c r="R252" s="36">
        <f>VLOOKUP($B252,'[2]TK KHOILUONG'!$B:$AH,17,0)</f>
        <v>0</v>
      </c>
      <c r="S252" s="8">
        <f>VLOOKUP($B252,'[2]TK KHOILUONG'!$B:$AH,18,0)</f>
        <v>186</v>
      </c>
      <c r="T252" s="8">
        <f>VLOOKUP($B252,'[2]TK KHOILUONG'!$B:$AH,19,0)</f>
        <v>0</v>
      </c>
      <c r="U252" s="8">
        <f>VLOOKUP($B252,'[2]TK KHOILUONG'!$B:$AH,20,0)</f>
        <v>186</v>
      </c>
      <c r="V252" s="36">
        <f>VLOOKUP($B252,'[2]TK KHOILUONG'!$B:$AH,21,0)</f>
        <v>0</v>
      </c>
      <c r="W252" s="8">
        <f>VLOOKUP($B252,'[2]TK KHOILUONG'!$B:$AH,22,0)</f>
        <v>0</v>
      </c>
      <c r="X252" s="8">
        <f>VLOOKUP($B252,'[2]TK KHOILUONG'!$B:$AH,23,0)</f>
        <v>0</v>
      </c>
      <c r="Y252" s="36">
        <f>VLOOKUP($B252,'[2]TK KHOILUONG'!$B:$AH,24,0)</f>
        <v>0</v>
      </c>
      <c r="Z252" s="8">
        <f>VLOOKUP($B252,'[2]TK KHOILUONG'!$B:$AH,25,0)</f>
        <v>0</v>
      </c>
      <c r="AA252" s="8">
        <f>VLOOKUP($B252,'[2]TK KHOILUONG'!$B:$AH,26,0)</f>
        <v>0</v>
      </c>
      <c r="AB252" s="36">
        <f>VLOOKUP($B252,'[2]TK KHOILUONG'!$B:$AH,27,0)</f>
        <v>0</v>
      </c>
      <c r="AC252" s="8">
        <f>VLOOKUP($B252,'[2]TK KHOILUONG'!$B:$AH,28,0)</f>
        <v>0</v>
      </c>
      <c r="AD252" s="8">
        <f>VLOOKUP($B252,'[2]TK KHOILUONG'!$B:$AH,29,0)</f>
        <v>0</v>
      </c>
      <c r="AE252" s="36">
        <f>VLOOKUP($B252,'[2]TK KHOILUONG'!$B:$AH,30,0)</f>
        <v>0</v>
      </c>
      <c r="AF252" s="36">
        <f>VLOOKUP($B252,'[2]TK KHOILUONG'!$B:$AH,31,0)</f>
        <v>0</v>
      </c>
      <c r="AG252" s="36">
        <f>VLOOKUP($B252,'[2]TK KHOILUONG'!$B:$AH,32,0)</f>
        <v>0</v>
      </c>
      <c r="AH252" s="64">
        <f t="shared" si="3"/>
        <v>0</v>
      </c>
    </row>
    <row r="253" spans="1:34" hidden="1">
      <c r="A253" s="32">
        <f>IF(D253="","",SUBTOTAL(3,$D$4:$D253))</f>
        <v>29</v>
      </c>
      <c r="B253" s="26" t="s">
        <v>532</v>
      </c>
      <c r="C253" s="27" t="s">
        <v>541</v>
      </c>
      <c r="D253" s="19" t="s">
        <v>267</v>
      </c>
      <c r="E253" s="8">
        <f>VLOOKUP($B253,'[2]TK KHOILUONG'!$B:$AH,4,0)</f>
        <v>0</v>
      </c>
      <c r="F253" s="8">
        <f>VLOOKUP($B253,'[2]TK KHOILUONG'!$B:$AH,5,0)</f>
        <v>0</v>
      </c>
      <c r="G253" s="8">
        <f>VLOOKUP($B253,'[2]TK KHOILUONG'!$B:$AH,6,0)</f>
        <v>0</v>
      </c>
      <c r="H253" s="8">
        <f>VLOOKUP($B253,'[2]TK KHOILUONG'!$B:$AH,7,0)</f>
        <v>0</v>
      </c>
      <c r="I253" s="36">
        <f>VLOOKUP($B253,'[2]TK KHOILUONG'!$B:$AH,8,0)</f>
        <v>0</v>
      </c>
      <c r="J253" s="8">
        <f>VLOOKUP($B253,'[2]TK KHOILUONG'!$B:$AH,9,0)</f>
        <v>0</v>
      </c>
      <c r="K253" s="8">
        <f>VLOOKUP($B253,'[2]TK KHOILUONG'!$B:$AH,10,0)</f>
        <v>0</v>
      </c>
      <c r="L253" s="8">
        <f>VLOOKUP($B253,'[2]TK KHOILUONG'!$B:$AH,11,0)</f>
        <v>0</v>
      </c>
      <c r="M253" s="8">
        <f>VLOOKUP($B253,'[2]TK KHOILUONG'!$B:$AH,12,0)</f>
        <v>0</v>
      </c>
      <c r="N253" s="36">
        <f>VLOOKUP($B253,'[2]TK KHOILUONG'!$B:$AH,13,0)</f>
        <v>0</v>
      </c>
      <c r="O253" s="8">
        <f>VLOOKUP($B253,'[2]TK KHOILUONG'!$B:$AH,14,0)</f>
        <v>0</v>
      </c>
      <c r="P253" s="8">
        <f>VLOOKUP($B253,'[2]TK KHOILUONG'!$B:$AH,15,0)</f>
        <v>0</v>
      </c>
      <c r="Q253" s="8">
        <f>VLOOKUP($B253,'[2]TK KHOILUONG'!$B:$AH,16,0)</f>
        <v>0</v>
      </c>
      <c r="R253" s="36">
        <f>VLOOKUP($B253,'[2]TK KHOILUONG'!$B:$AH,17,0)</f>
        <v>0</v>
      </c>
      <c r="S253" s="8">
        <f>VLOOKUP($B253,'[2]TK KHOILUONG'!$B:$AH,18,0)</f>
        <v>0</v>
      </c>
      <c r="T253" s="8">
        <f>VLOOKUP($B253,'[2]TK KHOILUONG'!$B:$AH,19,0)</f>
        <v>0</v>
      </c>
      <c r="U253" s="8">
        <f>VLOOKUP($B253,'[2]TK KHOILUONG'!$B:$AH,20,0)</f>
        <v>0</v>
      </c>
      <c r="V253" s="36">
        <f>VLOOKUP($B253,'[2]TK KHOILUONG'!$B:$AH,21,0)</f>
        <v>0</v>
      </c>
      <c r="W253" s="8">
        <f>VLOOKUP($B253,'[2]TK KHOILUONG'!$B:$AH,22,0)</f>
        <v>0</v>
      </c>
      <c r="X253" s="8">
        <f>VLOOKUP($B253,'[2]TK KHOILUONG'!$B:$AH,23,0)</f>
        <v>0</v>
      </c>
      <c r="Y253" s="36">
        <f>VLOOKUP($B253,'[2]TK KHOILUONG'!$B:$AH,24,0)</f>
        <v>0</v>
      </c>
      <c r="Z253" s="8">
        <f>VLOOKUP($B253,'[2]TK KHOILUONG'!$B:$AH,25,0)</f>
        <v>0</v>
      </c>
      <c r="AA253" s="8">
        <f>VLOOKUP($B253,'[2]TK KHOILUONG'!$B:$AH,26,0)</f>
        <v>0</v>
      </c>
      <c r="AB253" s="36">
        <f>VLOOKUP($B253,'[2]TK KHOILUONG'!$B:$AH,27,0)</f>
        <v>0</v>
      </c>
      <c r="AC253" s="8">
        <f>VLOOKUP($B253,'[2]TK KHOILUONG'!$B:$AH,28,0)</f>
        <v>0</v>
      </c>
      <c r="AD253" s="8">
        <f>VLOOKUP($B253,'[2]TK KHOILUONG'!$B:$AH,29,0)</f>
        <v>0</v>
      </c>
      <c r="AE253" s="36">
        <f>VLOOKUP($B253,'[2]TK KHOILUONG'!$B:$AH,30,0)</f>
        <v>0</v>
      </c>
      <c r="AF253" s="36">
        <f>VLOOKUP($B253,'[2]TK KHOILUONG'!$B:$AH,31,0)</f>
        <v>0</v>
      </c>
      <c r="AG253" s="36">
        <f>VLOOKUP($B253,'[2]TK KHOILUONG'!$B:$AH,32,0)</f>
        <v>0</v>
      </c>
      <c r="AH253" s="64">
        <f t="shared" si="3"/>
        <v>0</v>
      </c>
    </row>
    <row r="254" spans="1:34" hidden="1">
      <c r="A254" s="32">
        <f>IF(D254="","",SUBTOTAL(3,$D$4:$D254))</f>
        <v>29</v>
      </c>
      <c r="B254" s="26" t="s">
        <v>534</v>
      </c>
      <c r="C254" s="27" t="s">
        <v>542</v>
      </c>
      <c r="D254" s="19" t="s">
        <v>274</v>
      </c>
      <c r="E254" s="8">
        <f>VLOOKUP($B254,'[2]TK KHOILUONG'!$B:$AH,4,0)</f>
        <v>0</v>
      </c>
      <c r="F254" s="8">
        <f>VLOOKUP($B254,'[2]TK KHOILUONG'!$B:$AH,5,0)</f>
        <v>0</v>
      </c>
      <c r="G254" s="8">
        <f>VLOOKUP($B254,'[2]TK KHOILUONG'!$B:$AH,6,0)</f>
        <v>0</v>
      </c>
      <c r="H254" s="8">
        <f>VLOOKUP($B254,'[2]TK KHOILUONG'!$B:$AH,7,0)</f>
        <v>0</v>
      </c>
      <c r="I254" s="36">
        <f>VLOOKUP($B254,'[2]TK KHOILUONG'!$B:$AH,8,0)</f>
        <v>0</v>
      </c>
      <c r="J254" s="8">
        <f>VLOOKUP($B254,'[2]TK KHOILUONG'!$B:$AH,9,0)</f>
        <v>0</v>
      </c>
      <c r="K254" s="8">
        <f>VLOOKUP($B254,'[2]TK KHOILUONG'!$B:$AH,10,0)</f>
        <v>0</v>
      </c>
      <c r="L254" s="8">
        <f>VLOOKUP($B254,'[2]TK KHOILUONG'!$B:$AH,11,0)</f>
        <v>0</v>
      </c>
      <c r="M254" s="8">
        <f>VLOOKUP($B254,'[2]TK KHOILUONG'!$B:$AH,12,0)</f>
        <v>0</v>
      </c>
      <c r="N254" s="36">
        <f>VLOOKUP($B254,'[2]TK KHOILUONG'!$B:$AH,13,0)</f>
        <v>0</v>
      </c>
      <c r="O254" s="8">
        <f>VLOOKUP($B254,'[2]TK KHOILUONG'!$B:$AH,14,0)</f>
        <v>0</v>
      </c>
      <c r="P254" s="8">
        <f>VLOOKUP($B254,'[2]TK KHOILUONG'!$B:$AH,15,0)</f>
        <v>0</v>
      </c>
      <c r="Q254" s="8">
        <f>VLOOKUP($B254,'[2]TK KHOILUONG'!$B:$AH,16,0)</f>
        <v>0</v>
      </c>
      <c r="R254" s="36">
        <f>VLOOKUP($B254,'[2]TK KHOILUONG'!$B:$AH,17,0)</f>
        <v>0</v>
      </c>
      <c r="S254" s="8">
        <f>VLOOKUP($B254,'[2]TK KHOILUONG'!$B:$AH,18,0)</f>
        <v>0</v>
      </c>
      <c r="T254" s="8">
        <f>VLOOKUP($B254,'[2]TK KHOILUONG'!$B:$AH,19,0)</f>
        <v>0</v>
      </c>
      <c r="U254" s="8">
        <f>VLOOKUP($B254,'[2]TK KHOILUONG'!$B:$AH,20,0)</f>
        <v>0</v>
      </c>
      <c r="V254" s="36">
        <f>VLOOKUP($B254,'[2]TK KHOILUONG'!$B:$AH,21,0)</f>
        <v>0</v>
      </c>
      <c r="W254" s="8">
        <f>VLOOKUP($B254,'[2]TK KHOILUONG'!$B:$AH,22,0)</f>
        <v>0</v>
      </c>
      <c r="X254" s="8">
        <f>VLOOKUP($B254,'[2]TK KHOILUONG'!$B:$AH,23,0)</f>
        <v>0</v>
      </c>
      <c r="Y254" s="36">
        <f>VLOOKUP($B254,'[2]TK KHOILUONG'!$B:$AH,24,0)</f>
        <v>0</v>
      </c>
      <c r="Z254" s="8">
        <f>VLOOKUP($B254,'[2]TK KHOILUONG'!$B:$AH,25,0)</f>
        <v>0</v>
      </c>
      <c r="AA254" s="8">
        <f>VLOOKUP($B254,'[2]TK KHOILUONG'!$B:$AH,26,0)</f>
        <v>0</v>
      </c>
      <c r="AB254" s="36">
        <f>VLOOKUP($B254,'[2]TK KHOILUONG'!$B:$AH,27,0)</f>
        <v>0</v>
      </c>
      <c r="AC254" s="8">
        <f>VLOOKUP($B254,'[2]TK KHOILUONG'!$B:$AH,28,0)</f>
        <v>0</v>
      </c>
      <c r="AD254" s="8">
        <f>VLOOKUP($B254,'[2]TK KHOILUONG'!$B:$AH,29,0)</f>
        <v>0</v>
      </c>
      <c r="AE254" s="36">
        <f>VLOOKUP($B254,'[2]TK KHOILUONG'!$B:$AH,30,0)</f>
        <v>0</v>
      </c>
      <c r="AF254" s="36">
        <f>VLOOKUP($B254,'[2]TK KHOILUONG'!$B:$AH,31,0)</f>
        <v>0</v>
      </c>
      <c r="AG254" s="36">
        <f>VLOOKUP($B254,'[2]TK KHOILUONG'!$B:$AH,32,0)</f>
        <v>0</v>
      </c>
      <c r="AH254" s="64">
        <f t="shared" si="3"/>
        <v>0</v>
      </c>
    </row>
    <row r="255" spans="1:34" hidden="1">
      <c r="A255" s="32">
        <f>IF(D255="","",SUBTOTAL(3,$D$4:$D255))</f>
        <v>29</v>
      </c>
      <c r="B255" s="26" t="s">
        <v>535</v>
      </c>
      <c r="C255" s="27" t="s">
        <v>542</v>
      </c>
      <c r="D255" s="19" t="s">
        <v>106</v>
      </c>
      <c r="E255" s="8">
        <f>VLOOKUP($B255,'[2]TK KHOILUONG'!$B:$AH,4,0)</f>
        <v>0</v>
      </c>
      <c r="F255" s="8">
        <f>VLOOKUP($B255,'[2]TK KHOILUONG'!$B:$AH,5,0)</f>
        <v>0</v>
      </c>
      <c r="G255" s="8">
        <f>VLOOKUP($B255,'[2]TK KHOILUONG'!$B:$AH,6,0)</f>
        <v>0</v>
      </c>
      <c r="H255" s="8">
        <f>VLOOKUP($B255,'[2]TK KHOILUONG'!$B:$AH,7,0)</f>
        <v>0</v>
      </c>
      <c r="I255" s="36">
        <f>VLOOKUP($B255,'[2]TK KHOILUONG'!$B:$AH,8,0)</f>
        <v>0</v>
      </c>
      <c r="J255" s="8">
        <f>VLOOKUP($B255,'[2]TK KHOILUONG'!$B:$AH,9,0)</f>
        <v>0</v>
      </c>
      <c r="K255" s="8">
        <f>VLOOKUP($B255,'[2]TK KHOILUONG'!$B:$AH,10,0)</f>
        <v>0</v>
      </c>
      <c r="L255" s="8">
        <f>VLOOKUP($B255,'[2]TK KHOILUONG'!$B:$AH,11,0)</f>
        <v>0</v>
      </c>
      <c r="M255" s="8">
        <f>VLOOKUP($B255,'[2]TK KHOILUONG'!$B:$AH,12,0)</f>
        <v>0</v>
      </c>
      <c r="N255" s="36">
        <f>VLOOKUP($B255,'[2]TK KHOILUONG'!$B:$AH,13,0)</f>
        <v>0</v>
      </c>
      <c r="O255" s="8">
        <f>VLOOKUP($B255,'[2]TK KHOILUONG'!$B:$AH,14,0)</f>
        <v>0</v>
      </c>
      <c r="P255" s="8">
        <f>VLOOKUP($B255,'[2]TK KHOILUONG'!$B:$AH,15,0)</f>
        <v>0</v>
      </c>
      <c r="Q255" s="8">
        <f>VLOOKUP($B255,'[2]TK KHOILUONG'!$B:$AH,16,0)</f>
        <v>0</v>
      </c>
      <c r="R255" s="36">
        <f>VLOOKUP($B255,'[2]TK KHOILUONG'!$B:$AH,17,0)</f>
        <v>0</v>
      </c>
      <c r="S255" s="8">
        <f>VLOOKUP($B255,'[2]TK KHOILUONG'!$B:$AH,18,0)</f>
        <v>19</v>
      </c>
      <c r="T255" s="8">
        <f>VLOOKUP($B255,'[2]TK KHOILUONG'!$B:$AH,19,0)</f>
        <v>0</v>
      </c>
      <c r="U255" s="8">
        <f>VLOOKUP($B255,'[2]TK KHOILUONG'!$B:$AH,20,0)</f>
        <v>19</v>
      </c>
      <c r="V255" s="36">
        <f>VLOOKUP($B255,'[2]TK KHOILUONG'!$B:$AH,21,0)</f>
        <v>0</v>
      </c>
      <c r="W255" s="8">
        <f>VLOOKUP($B255,'[2]TK KHOILUONG'!$B:$AH,22,0)</f>
        <v>0</v>
      </c>
      <c r="X255" s="8">
        <f>VLOOKUP($B255,'[2]TK KHOILUONG'!$B:$AH,23,0)</f>
        <v>0</v>
      </c>
      <c r="Y255" s="36">
        <f>VLOOKUP($B255,'[2]TK KHOILUONG'!$B:$AH,24,0)</f>
        <v>0</v>
      </c>
      <c r="Z255" s="8">
        <f>VLOOKUP($B255,'[2]TK KHOILUONG'!$B:$AH,25,0)</f>
        <v>0</v>
      </c>
      <c r="AA255" s="8">
        <f>VLOOKUP($B255,'[2]TK KHOILUONG'!$B:$AH,26,0)</f>
        <v>0</v>
      </c>
      <c r="AB255" s="36">
        <f>VLOOKUP($B255,'[2]TK KHOILUONG'!$B:$AH,27,0)</f>
        <v>0</v>
      </c>
      <c r="AC255" s="8">
        <f>VLOOKUP($B255,'[2]TK KHOILUONG'!$B:$AH,28,0)</f>
        <v>0</v>
      </c>
      <c r="AD255" s="8">
        <f>VLOOKUP($B255,'[2]TK KHOILUONG'!$B:$AH,29,0)</f>
        <v>0</v>
      </c>
      <c r="AE255" s="36">
        <f>VLOOKUP($B255,'[2]TK KHOILUONG'!$B:$AH,30,0)</f>
        <v>0</v>
      </c>
      <c r="AF255" s="36">
        <f>VLOOKUP($B255,'[2]TK KHOILUONG'!$B:$AH,31,0)</f>
        <v>0</v>
      </c>
      <c r="AG255" s="36">
        <f>VLOOKUP($B255,'[2]TK KHOILUONG'!$B:$AH,32,0)</f>
        <v>0</v>
      </c>
      <c r="AH255" s="64">
        <f t="shared" si="3"/>
        <v>0</v>
      </c>
    </row>
    <row r="256" spans="1:34" hidden="1">
      <c r="A256" s="32">
        <f>IF(D256="","",SUBTOTAL(3,$D$4:$D256))</f>
        <v>29</v>
      </c>
      <c r="B256" s="26" t="s">
        <v>537</v>
      </c>
      <c r="C256" s="27" t="s">
        <v>543</v>
      </c>
      <c r="D256" s="19" t="s">
        <v>279</v>
      </c>
      <c r="E256" s="8">
        <f>VLOOKUP($B256,'[2]TK KHOILUONG'!$B:$AH,4,0)</f>
        <v>0</v>
      </c>
      <c r="F256" s="8">
        <f>VLOOKUP($B256,'[2]TK KHOILUONG'!$B:$AH,5,0)</f>
        <v>0</v>
      </c>
      <c r="G256" s="8">
        <f>VLOOKUP($B256,'[2]TK KHOILUONG'!$B:$AH,6,0)</f>
        <v>0</v>
      </c>
      <c r="H256" s="8">
        <f>VLOOKUP($B256,'[2]TK KHOILUONG'!$B:$AH,7,0)</f>
        <v>0</v>
      </c>
      <c r="I256" s="36">
        <f>VLOOKUP($B256,'[2]TK KHOILUONG'!$B:$AH,8,0)</f>
        <v>0</v>
      </c>
      <c r="J256" s="8">
        <f>VLOOKUP($B256,'[2]TK KHOILUONG'!$B:$AH,9,0)</f>
        <v>0</v>
      </c>
      <c r="K256" s="8">
        <f>VLOOKUP($B256,'[2]TK KHOILUONG'!$B:$AH,10,0)</f>
        <v>1.2</v>
      </c>
      <c r="L256" s="8">
        <f>VLOOKUP($B256,'[2]TK KHOILUONG'!$B:$AH,11,0)</f>
        <v>0</v>
      </c>
      <c r="M256" s="8">
        <f>VLOOKUP($B256,'[2]TK KHOILUONG'!$B:$AH,12,0)</f>
        <v>0</v>
      </c>
      <c r="N256" s="36">
        <f>VLOOKUP($B256,'[2]TK KHOILUONG'!$B:$AH,13,0)</f>
        <v>1.2</v>
      </c>
      <c r="O256" s="8">
        <f>VLOOKUP($B256,'[2]TK KHOILUONG'!$B:$AH,14,0)</f>
        <v>0</v>
      </c>
      <c r="P256" s="8">
        <f>VLOOKUP($B256,'[2]TK KHOILUONG'!$B:$AH,15,0)</f>
        <v>0</v>
      </c>
      <c r="Q256" s="8">
        <f>VLOOKUP($B256,'[2]TK KHOILUONG'!$B:$AH,16,0)</f>
        <v>0</v>
      </c>
      <c r="R256" s="36">
        <f>VLOOKUP($B256,'[2]TK KHOILUONG'!$B:$AH,17,0)</f>
        <v>0</v>
      </c>
      <c r="S256" s="8">
        <f>VLOOKUP($B256,'[2]TK KHOILUONG'!$B:$AH,18,0)</f>
        <v>0</v>
      </c>
      <c r="T256" s="8">
        <f>VLOOKUP($B256,'[2]TK KHOILUONG'!$B:$AH,19,0)</f>
        <v>0</v>
      </c>
      <c r="U256" s="8">
        <f>VLOOKUP($B256,'[2]TK KHOILUONG'!$B:$AH,20,0)</f>
        <v>0</v>
      </c>
      <c r="V256" s="36">
        <f>VLOOKUP($B256,'[2]TK KHOILUONG'!$B:$AH,21,0)</f>
        <v>0</v>
      </c>
      <c r="W256" s="8">
        <f>VLOOKUP($B256,'[2]TK KHOILUONG'!$B:$AH,22,0)</f>
        <v>0</v>
      </c>
      <c r="X256" s="8">
        <f>VLOOKUP($B256,'[2]TK KHOILUONG'!$B:$AH,23,0)</f>
        <v>0</v>
      </c>
      <c r="Y256" s="36">
        <f>VLOOKUP($B256,'[2]TK KHOILUONG'!$B:$AH,24,0)</f>
        <v>0</v>
      </c>
      <c r="Z256" s="8">
        <f>VLOOKUP($B256,'[2]TK KHOILUONG'!$B:$AH,25,0)</f>
        <v>0</v>
      </c>
      <c r="AA256" s="8">
        <f>VLOOKUP($B256,'[2]TK KHOILUONG'!$B:$AH,26,0)</f>
        <v>0</v>
      </c>
      <c r="AB256" s="36">
        <f>VLOOKUP($B256,'[2]TK KHOILUONG'!$B:$AH,27,0)</f>
        <v>0</v>
      </c>
      <c r="AC256" s="8">
        <f>VLOOKUP($B256,'[2]TK KHOILUONG'!$B:$AH,28,0)</f>
        <v>0</v>
      </c>
      <c r="AD256" s="8">
        <f>VLOOKUP($B256,'[2]TK KHOILUONG'!$B:$AH,29,0)</f>
        <v>0</v>
      </c>
      <c r="AE256" s="36">
        <f>VLOOKUP($B256,'[2]TK KHOILUONG'!$B:$AH,30,0)</f>
        <v>0</v>
      </c>
      <c r="AF256" s="36">
        <f>VLOOKUP($B256,'[2]TK KHOILUONG'!$B:$AH,31,0)</f>
        <v>0</v>
      </c>
      <c r="AG256" s="36">
        <f>VLOOKUP($B256,'[2]TK KHOILUONG'!$B:$AH,32,0)</f>
        <v>0</v>
      </c>
      <c r="AH256" s="64">
        <f t="shared" si="3"/>
        <v>1.2</v>
      </c>
    </row>
    <row r="257" spans="1:34" hidden="1">
      <c r="A257" s="32">
        <f>IF(D257="","",SUBTOTAL(3,$D$4:$D257))</f>
        <v>29</v>
      </c>
      <c r="B257" s="26" t="s">
        <v>536</v>
      </c>
      <c r="C257" s="27" t="s">
        <v>543</v>
      </c>
      <c r="D257" s="19" t="s">
        <v>278</v>
      </c>
      <c r="E257" s="8">
        <f>VLOOKUP($B257,'[2]TK KHOILUONG'!$B:$AH,4,0)</f>
        <v>0</v>
      </c>
      <c r="F257" s="8">
        <f>VLOOKUP($B257,'[2]TK KHOILUONG'!$B:$AH,5,0)</f>
        <v>0</v>
      </c>
      <c r="G257" s="8">
        <f>VLOOKUP($B257,'[2]TK KHOILUONG'!$B:$AH,6,0)</f>
        <v>0</v>
      </c>
      <c r="H257" s="8">
        <f>VLOOKUP($B257,'[2]TK KHOILUONG'!$B:$AH,7,0)</f>
        <v>0</v>
      </c>
      <c r="I257" s="36">
        <f>VLOOKUP($B257,'[2]TK KHOILUONG'!$B:$AH,8,0)</f>
        <v>0</v>
      </c>
      <c r="J257" s="8">
        <f>VLOOKUP($B257,'[2]TK KHOILUONG'!$B:$AH,9,0)</f>
        <v>0</v>
      </c>
      <c r="K257" s="8">
        <f>VLOOKUP($B257,'[2]TK KHOILUONG'!$B:$AH,10,0)</f>
        <v>0</v>
      </c>
      <c r="L257" s="8">
        <f>VLOOKUP($B257,'[2]TK KHOILUONG'!$B:$AH,11,0)</f>
        <v>0</v>
      </c>
      <c r="M257" s="8">
        <f>VLOOKUP($B257,'[2]TK KHOILUONG'!$B:$AH,12,0)</f>
        <v>0</v>
      </c>
      <c r="N257" s="36">
        <f>VLOOKUP($B257,'[2]TK KHOILUONG'!$B:$AH,13,0)</f>
        <v>0</v>
      </c>
      <c r="O257" s="8">
        <f>VLOOKUP($B257,'[2]TK KHOILUONG'!$B:$AH,14,0)</f>
        <v>0</v>
      </c>
      <c r="P257" s="8">
        <f>VLOOKUP($B257,'[2]TK KHOILUONG'!$B:$AH,15,0)</f>
        <v>0</v>
      </c>
      <c r="Q257" s="8">
        <f>VLOOKUP($B257,'[2]TK KHOILUONG'!$B:$AH,16,0)</f>
        <v>0</v>
      </c>
      <c r="R257" s="36">
        <f>VLOOKUP($B257,'[2]TK KHOILUONG'!$B:$AH,17,0)</f>
        <v>0</v>
      </c>
      <c r="S257" s="8">
        <f>VLOOKUP($B257,'[2]TK KHOILUONG'!$B:$AH,18,0)</f>
        <v>0</v>
      </c>
      <c r="T257" s="8">
        <f>VLOOKUP($B257,'[2]TK KHOILUONG'!$B:$AH,19,0)</f>
        <v>0</v>
      </c>
      <c r="U257" s="8">
        <f>VLOOKUP($B257,'[2]TK KHOILUONG'!$B:$AH,20,0)</f>
        <v>0</v>
      </c>
      <c r="V257" s="36">
        <f>VLOOKUP($B257,'[2]TK KHOILUONG'!$B:$AH,21,0)</f>
        <v>0</v>
      </c>
      <c r="W257" s="8">
        <f>VLOOKUP($B257,'[2]TK KHOILUONG'!$B:$AH,22,0)</f>
        <v>0</v>
      </c>
      <c r="X257" s="8">
        <f>VLOOKUP($B257,'[2]TK KHOILUONG'!$B:$AH,23,0)</f>
        <v>0</v>
      </c>
      <c r="Y257" s="36">
        <f>VLOOKUP($B257,'[2]TK KHOILUONG'!$B:$AH,24,0)</f>
        <v>0</v>
      </c>
      <c r="Z257" s="8">
        <f>VLOOKUP($B257,'[2]TK KHOILUONG'!$B:$AH,25,0)</f>
        <v>0</v>
      </c>
      <c r="AA257" s="8">
        <f>VLOOKUP($B257,'[2]TK KHOILUONG'!$B:$AH,26,0)</f>
        <v>0</v>
      </c>
      <c r="AB257" s="36">
        <f>VLOOKUP($B257,'[2]TK KHOILUONG'!$B:$AH,27,0)</f>
        <v>0</v>
      </c>
      <c r="AC257" s="8">
        <f>VLOOKUP($B257,'[2]TK KHOILUONG'!$B:$AH,28,0)</f>
        <v>0</v>
      </c>
      <c r="AD257" s="8">
        <f>VLOOKUP($B257,'[2]TK KHOILUONG'!$B:$AH,29,0)</f>
        <v>0</v>
      </c>
      <c r="AE257" s="36">
        <f>VLOOKUP($B257,'[2]TK KHOILUONG'!$B:$AH,30,0)</f>
        <v>0</v>
      </c>
      <c r="AF257" s="36">
        <f>VLOOKUP($B257,'[2]TK KHOILUONG'!$B:$AH,31,0)</f>
        <v>0</v>
      </c>
      <c r="AG257" s="36">
        <f>VLOOKUP($B257,'[2]TK KHOILUONG'!$B:$AH,32,0)</f>
        <v>0</v>
      </c>
      <c r="AH257" s="64">
        <f t="shared" si="3"/>
        <v>0</v>
      </c>
    </row>
    <row r="258" spans="1:34" hidden="1">
      <c r="A258" s="32" t="str">
        <f>IF(D258="","",SUBTOTAL(3,$D$4:$D258))</f>
        <v/>
      </c>
      <c r="B258" s="16"/>
      <c r="C258" s="17"/>
      <c r="D258" s="17"/>
      <c r="E258" s="8"/>
      <c r="F258" s="9"/>
      <c r="G258" s="9"/>
      <c r="H258" s="9"/>
      <c r="I258" s="10"/>
      <c r="J258" s="11"/>
      <c r="K258" s="11"/>
      <c r="L258" s="11"/>
      <c r="M258" s="11"/>
      <c r="N258" s="12"/>
      <c r="O258" s="11"/>
      <c r="P258" s="11"/>
      <c r="Q258" s="11"/>
      <c r="R258" s="12"/>
      <c r="S258" s="11"/>
      <c r="T258" s="11"/>
      <c r="U258" s="11"/>
      <c r="V258" s="12"/>
      <c r="W258" s="11"/>
      <c r="X258" s="11"/>
      <c r="Y258" s="12"/>
      <c r="Z258" s="11"/>
      <c r="AA258" s="11"/>
      <c r="AB258" s="12"/>
      <c r="AC258" s="11"/>
      <c r="AD258" s="11"/>
      <c r="AE258" s="12"/>
      <c r="AF258" s="12"/>
      <c r="AG258" s="12"/>
      <c r="AH258" s="13"/>
    </row>
    <row r="259" spans="1:34">
      <c r="E259" s="14">
        <f t="shared" ref="E259:AH259" si="4">SUBTOTAL(9,E4:E258)</f>
        <v>61</v>
      </c>
      <c r="F259" s="14">
        <f t="shared" si="4"/>
        <v>10</v>
      </c>
      <c r="G259" s="14">
        <f t="shared" si="4"/>
        <v>0</v>
      </c>
      <c r="H259" s="14">
        <f t="shared" si="4"/>
        <v>0</v>
      </c>
      <c r="I259" s="37">
        <f t="shared" si="4"/>
        <v>81</v>
      </c>
      <c r="J259" s="14">
        <f t="shared" si="4"/>
        <v>98.40000000000002</v>
      </c>
      <c r="K259" s="14">
        <f t="shared" si="4"/>
        <v>61.2</v>
      </c>
      <c r="L259" s="14">
        <f t="shared" si="4"/>
        <v>0</v>
      </c>
      <c r="M259" s="14">
        <f t="shared" si="4"/>
        <v>0</v>
      </c>
      <c r="N259" s="37">
        <f t="shared" si="4"/>
        <v>159.6</v>
      </c>
      <c r="O259" s="14">
        <f t="shared" si="4"/>
        <v>2338</v>
      </c>
      <c r="P259" s="14">
        <f t="shared" si="4"/>
        <v>2392</v>
      </c>
      <c r="Q259" s="14">
        <f t="shared" si="4"/>
        <v>2285</v>
      </c>
      <c r="R259" s="37">
        <f t="shared" si="4"/>
        <v>122.25</v>
      </c>
      <c r="S259" s="14">
        <f t="shared" si="4"/>
        <v>283</v>
      </c>
      <c r="T259" s="14">
        <f t="shared" si="4"/>
        <v>419</v>
      </c>
      <c r="U259" s="14">
        <f t="shared" si="4"/>
        <v>283</v>
      </c>
      <c r="V259" s="37">
        <f t="shared" si="4"/>
        <v>41.900000000000006</v>
      </c>
      <c r="W259" s="14">
        <f t="shared" si="4"/>
        <v>0</v>
      </c>
      <c r="X259" s="14">
        <f t="shared" si="4"/>
        <v>0</v>
      </c>
      <c r="Y259" s="37">
        <f t="shared" si="4"/>
        <v>0</v>
      </c>
      <c r="Z259" s="14">
        <f t="shared" si="4"/>
        <v>0</v>
      </c>
      <c r="AA259" s="14">
        <f t="shared" si="4"/>
        <v>0</v>
      </c>
      <c r="AB259" s="37">
        <f t="shared" si="4"/>
        <v>0</v>
      </c>
      <c r="AC259" s="14">
        <f t="shared" si="4"/>
        <v>0</v>
      </c>
      <c r="AD259" s="14">
        <f t="shared" si="4"/>
        <v>0</v>
      </c>
      <c r="AE259" s="37">
        <f t="shared" si="4"/>
        <v>0</v>
      </c>
      <c r="AF259" s="37">
        <f t="shared" si="4"/>
        <v>4.8</v>
      </c>
      <c r="AG259" s="37">
        <f t="shared" si="4"/>
        <v>31.200000000000003</v>
      </c>
      <c r="AH259" s="37">
        <f t="shared" si="4"/>
        <v>440.75000000000006</v>
      </c>
    </row>
  </sheetData>
  <sheetProtection formatCells="0" formatColumns="0" formatRows="0" autoFilter="0"/>
  <autoFilter ref="A3:AI258">
    <filterColumn colId="2">
      <filters>
        <filter val="Khoa CN Cơ khí"/>
      </filters>
    </filterColumn>
  </autoFilter>
  <sortState ref="B4:AH500">
    <sortCondition ref="C4:C500"/>
    <sortCondition ref="D4:D500"/>
  </sortState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258:AH1048576">
    <cfRule type="cellIs" dxfId="172" priority="10" stopIfTrue="1" operator="lessThan">
      <formula>0</formula>
    </cfRule>
  </conditionalFormatting>
  <conditionalFormatting sqref="Q3">
    <cfRule type="cellIs" dxfId="171" priority="8" stopIfTrue="1" operator="lessThan">
      <formula>0</formula>
    </cfRule>
  </conditionalFormatting>
  <conditionalFormatting sqref="U3">
    <cfRule type="cellIs" dxfId="170" priority="7" stopIfTrue="1" operator="lessThan">
      <formula>0</formula>
    </cfRule>
  </conditionalFormatting>
  <conditionalFormatting sqref="E4:AG257">
    <cfRule type="cellIs" dxfId="169" priority="4" stopIfTrue="1" operator="lessThan">
      <formula>0</formula>
    </cfRule>
  </conditionalFormatting>
  <conditionalFormatting sqref="AH4:AH257">
    <cfRule type="cellIs" dxfId="168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9"/>
  <sheetViews>
    <sheetView zoomScale="70" zoomScaleNormal="70" workbookViewId="0">
      <pane xSplit="4" ySplit="3" topLeftCell="Q28" activePane="bottomRight" state="frozen"/>
      <selection pane="topRight" activeCell="E1" sqref="E1"/>
      <selection pane="bottomLeft" activeCell="A4" sqref="A4"/>
      <selection pane="bottomRight" activeCell="AH35" sqref="AH35"/>
    </sheetView>
  </sheetViews>
  <sheetFormatPr defaultRowHeight="18.75"/>
  <cols>
    <col min="1" max="1" width="5.75" style="52" bestFit="1" customWidth="1"/>
    <col min="2" max="2" width="11.75" style="52" bestFit="1" customWidth="1"/>
    <col min="3" max="3" width="29" style="48" bestFit="1" customWidth="1"/>
    <col min="4" max="4" width="36" style="48" bestFit="1" customWidth="1"/>
    <col min="5" max="8" width="6.625" style="48" customWidth="1"/>
    <col min="9" max="9" width="6.625" style="54" customWidth="1"/>
    <col min="10" max="13" width="6.625" style="48" customWidth="1"/>
    <col min="14" max="14" width="8.25" style="54" customWidth="1"/>
    <col min="15" max="15" width="8" style="48" customWidth="1"/>
    <col min="16" max="17" width="8.25" style="48" customWidth="1"/>
    <col min="18" max="18" width="9.375" style="54" customWidth="1"/>
    <col min="19" max="21" width="6.625" style="48" customWidth="1"/>
    <col min="22" max="22" width="6.625" style="54" customWidth="1"/>
    <col min="23" max="24" width="6.625" style="48" customWidth="1"/>
    <col min="25" max="25" width="6.625" style="54" customWidth="1"/>
    <col min="26" max="27" width="6.625" style="48" customWidth="1"/>
    <col min="28" max="28" width="6.625" style="54" customWidth="1"/>
    <col min="29" max="30" width="6.625" style="48" customWidth="1"/>
    <col min="31" max="31" width="6.625" style="54" customWidth="1"/>
    <col min="32" max="33" width="6.625" style="48" customWidth="1"/>
    <col min="34" max="34" width="9.25" style="53" customWidth="1"/>
    <col min="35" max="35" width="9.5" style="47" customWidth="1"/>
    <col min="36" max="36" width="11.75" style="48" customWidth="1"/>
    <col min="37" max="16384" width="9" style="48"/>
  </cols>
  <sheetData>
    <row r="1" spans="1:35" s="39" customFormat="1">
      <c r="A1" s="115" t="s">
        <v>0</v>
      </c>
      <c r="B1" s="112" t="s">
        <v>1</v>
      </c>
      <c r="C1" s="116" t="s">
        <v>2</v>
      </c>
      <c r="D1" s="115" t="s">
        <v>3</v>
      </c>
      <c r="E1" s="112" t="s">
        <v>4</v>
      </c>
      <c r="F1" s="112"/>
      <c r="G1" s="112"/>
      <c r="H1" s="112"/>
      <c r="I1" s="112"/>
      <c r="J1" s="112" t="s">
        <v>5</v>
      </c>
      <c r="K1" s="112"/>
      <c r="L1" s="112"/>
      <c r="M1" s="112"/>
      <c r="N1" s="112"/>
      <c r="O1" s="112" t="s">
        <v>6</v>
      </c>
      <c r="P1" s="112"/>
      <c r="Q1" s="112"/>
      <c r="R1" s="112"/>
      <c r="S1" s="112"/>
      <c r="T1" s="112"/>
      <c r="U1" s="112"/>
      <c r="V1" s="112"/>
      <c r="W1" s="112" t="s">
        <v>7</v>
      </c>
      <c r="X1" s="112"/>
      <c r="Y1" s="112"/>
      <c r="Z1" s="112"/>
      <c r="AA1" s="112"/>
      <c r="AB1" s="112"/>
      <c r="AC1" s="112"/>
      <c r="AD1" s="112"/>
      <c r="AE1" s="112"/>
      <c r="AF1" s="113" t="s">
        <v>8</v>
      </c>
      <c r="AG1" s="113" t="s">
        <v>9</v>
      </c>
      <c r="AH1" s="114" t="s">
        <v>10</v>
      </c>
      <c r="AI1" s="1">
        <f>SUBTOTAL(9,AH:AH)</f>
        <v>8671.5000000000055</v>
      </c>
    </row>
    <row r="2" spans="1:35" s="39" customFormat="1">
      <c r="A2" s="115"/>
      <c r="B2" s="115"/>
      <c r="C2" s="116"/>
      <c r="D2" s="115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 t="s">
        <v>11</v>
      </c>
      <c r="P2" s="112"/>
      <c r="Q2" s="112"/>
      <c r="R2" s="112"/>
      <c r="S2" s="112" t="s">
        <v>12</v>
      </c>
      <c r="T2" s="112"/>
      <c r="U2" s="112"/>
      <c r="V2" s="112"/>
      <c r="W2" s="112" t="s">
        <v>11</v>
      </c>
      <c r="X2" s="112"/>
      <c r="Y2" s="112"/>
      <c r="Z2" s="112" t="s">
        <v>13</v>
      </c>
      <c r="AA2" s="112"/>
      <c r="AB2" s="112"/>
      <c r="AC2" s="112" t="s">
        <v>14</v>
      </c>
      <c r="AD2" s="112"/>
      <c r="AE2" s="112"/>
      <c r="AF2" s="113"/>
      <c r="AG2" s="113"/>
      <c r="AH2" s="114"/>
      <c r="AI2" s="38"/>
    </row>
    <row r="3" spans="1:35" s="45" customFormat="1" ht="103.5">
      <c r="A3" s="115"/>
      <c r="B3" s="115"/>
      <c r="C3" s="116"/>
      <c r="D3" s="115"/>
      <c r="E3" s="40" t="s">
        <v>15</v>
      </c>
      <c r="F3" s="40" t="s">
        <v>16</v>
      </c>
      <c r="G3" s="40" t="s">
        <v>17</v>
      </c>
      <c r="H3" s="40" t="s">
        <v>18</v>
      </c>
      <c r="I3" s="41" t="s">
        <v>19</v>
      </c>
      <c r="J3" s="40" t="s">
        <v>20</v>
      </c>
      <c r="K3" s="40" t="s">
        <v>21</v>
      </c>
      <c r="L3" s="40" t="s">
        <v>22</v>
      </c>
      <c r="M3" s="40" t="s">
        <v>23</v>
      </c>
      <c r="N3" s="42" t="s">
        <v>24</v>
      </c>
      <c r="O3" s="40" t="s">
        <v>25</v>
      </c>
      <c r="P3" s="40" t="s">
        <v>26</v>
      </c>
      <c r="Q3" s="43" t="s">
        <v>283</v>
      </c>
      <c r="R3" s="41" t="s">
        <v>27</v>
      </c>
      <c r="S3" s="40" t="s">
        <v>28</v>
      </c>
      <c r="T3" s="40" t="s">
        <v>29</v>
      </c>
      <c r="U3" s="43" t="s">
        <v>284</v>
      </c>
      <c r="V3" s="41" t="s">
        <v>30</v>
      </c>
      <c r="W3" s="40" t="s">
        <v>25</v>
      </c>
      <c r="X3" s="40" t="s">
        <v>26</v>
      </c>
      <c r="Y3" s="41" t="s">
        <v>27</v>
      </c>
      <c r="Z3" s="40" t="s">
        <v>28</v>
      </c>
      <c r="AA3" s="40" t="s">
        <v>29</v>
      </c>
      <c r="AB3" s="41" t="s">
        <v>30</v>
      </c>
      <c r="AC3" s="40" t="s">
        <v>28</v>
      </c>
      <c r="AD3" s="40" t="s">
        <v>29</v>
      </c>
      <c r="AE3" s="41" t="s">
        <v>30</v>
      </c>
      <c r="AF3" s="113"/>
      <c r="AG3" s="113"/>
      <c r="AH3" s="114"/>
      <c r="AI3" s="44"/>
    </row>
    <row r="4" spans="1:35">
      <c r="A4" s="55">
        <f>IF(D4="","",SUBTOTAL(3,$D$4:$D4))</f>
        <v>1</v>
      </c>
      <c r="B4" s="57" t="s">
        <v>286</v>
      </c>
      <c r="C4" s="58" t="s">
        <v>31</v>
      </c>
      <c r="D4" s="59" t="s">
        <v>272</v>
      </c>
      <c r="E4" s="8">
        <f>IF($D4="","",'HK1'!E4+'HK2'!E4)</f>
        <v>0</v>
      </c>
      <c r="F4" s="8">
        <f>IF($D4="","",'HK1'!F4+'HK2'!F4)</f>
        <v>0</v>
      </c>
      <c r="G4" s="8">
        <f>IF($D4="","",'HK1'!G4+'HK2'!G4)</f>
        <v>0</v>
      </c>
      <c r="H4" s="8">
        <f>IF($D4="","",'HK1'!H4+'HK2'!H4)</f>
        <v>0</v>
      </c>
      <c r="I4" s="76">
        <f t="shared" ref="I4" si="0">IF(D4="","",(E4+F4*2+G4*3+H4*2))</f>
        <v>0</v>
      </c>
      <c r="J4" s="8">
        <f>IF($D4="","",'HK1'!J4+'HK2'!J4)</f>
        <v>0</v>
      </c>
      <c r="K4" s="8">
        <f>IF($D4="","",'HK1'!K4+'HK2'!K4)</f>
        <v>0</v>
      </c>
      <c r="L4" s="8">
        <f>IF($D4="","",'HK1'!L4+'HK2'!L4)</f>
        <v>0</v>
      </c>
      <c r="M4" s="8">
        <f>IF($D4="","",'HK1'!M4+'HK2'!M4)</f>
        <v>0</v>
      </c>
      <c r="N4" s="21">
        <f t="shared" ref="N4" si="1">IF(D4="","",SUM(J4:M4))</f>
        <v>0</v>
      </c>
      <c r="O4" s="8">
        <f>IF($D4="","",'HK1'!O4+'HK2'!O4)</f>
        <v>0</v>
      </c>
      <c r="P4" s="8">
        <f>IF($D4="","",'HK1'!P4+'HK2'!P4)</f>
        <v>0</v>
      </c>
      <c r="Q4" s="8">
        <f>IF($D4="","",'HK1'!Q4+'HK2'!Q4)</f>
        <v>0</v>
      </c>
      <c r="R4" s="21">
        <f t="shared" ref="R4" si="2">IF(D4="","",(SUM(O4:P4)-Q4)/20)</f>
        <v>0</v>
      </c>
      <c r="S4" s="8">
        <f>IF($D4="","",'HK1'!S4+'HK2'!S4)</f>
        <v>0</v>
      </c>
      <c r="T4" s="8">
        <f>IF($D4="","",'HK1'!T4+'HK2'!T4)</f>
        <v>0</v>
      </c>
      <c r="U4" s="8">
        <f>IF($D4="","",'HK1'!U4+'HK2'!U4)</f>
        <v>0</v>
      </c>
      <c r="V4" s="21">
        <f t="shared" ref="V4" si="3">IF(D4="","",(SUM(S4:T4)-U4)/10)</f>
        <v>0</v>
      </c>
      <c r="W4" s="8">
        <f>IF($D4="","",'HK1'!W4+'HK2'!W4)</f>
        <v>0</v>
      </c>
      <c r="X4" s="8">
        <f>IF($D4="","",'HK1'!X4+'HK2'!X4)</f>
        <v>0</v>
      </c>
      <c r="Y4" s="21">
        <f t="shared" ref="Y4" si="4">IF(D4="","",SUM(W4:X4)/14)</f>
        <v>0</v>
      </c>
      <c r="Z4" s="8">
        <f>IF($D4="","",'HK1'!Z4+'HK2'!Z4)</f>
        <v>0</v>
      </c>
      <c r="AA4" s="8">
        <f>IF($D4="","",'HK1'!AA4+'HK2'!AA4)</f>
        <v>0</v>
      </c>
      <c r="AB4" s="21">
        <f t="shared" ref="AB4" si="5">IF(D4="","",SUM(Z4:AA4)/10)</f>
        <v>0</v>
      </c>
      <c r="AC4" s="8">
        <f>IF($D4="","",'HK1'!AC4+'HK2'!AC4)</f>
        <v>0</v>
      </c>
      <c r="AD4" s="8">
        <f>IF($D4="","",'HK1'!AD4+'HK2'!AD4)</f>
        <v>0</v>
      </c>
      <c r="AE4" s="21">
        <f t="shared" ref="AE4" si="6">IF(D4="","",SUM(AC4:AD4)/20)</f>
        <v>0</v>
      </c>
      <c r="AF4" s="8">
        <f>IF($D4="","",'HK1'!AF4+'HK2'!AF4)</f>
        <v>0</v>
      </c>
      <c r="AG4" s="8">
        <f>IF($D4="","",'HK1'!AG4+'HK2'!AG4)</f>
        <v>0</v>
      </c>
      <c r="AH4" s="64">
        <f t="shared" ref="AH4" si="7">IF(D4="","",ROUND(I4+N4+R4+V4+Y4+AB4+AE4+SUM(AF4:AG4),1))</f>
        <v>0</v>
      </c>
      <c r="AI4" s="14">
        <f>IF(AH4="","",ROUND(AH4*10/3,1))</f>
        <v>0</v>
      </c>
    </row>
    <row r="5" spans="1:35">
      <c r="A5" s="55">
        <f>IF(D5="","",SUBTOTAL(3,$D$4:$D5))</f>
        <v>2</v>
      </c>
      <c r="B5" s="57" t="s">
        <v>287</v>
      </c>
      <c r="C5" s="58" t="s">
        <v>31</v>
      </c>
      <c r="D5" s="59" t="s">
        <v>33</v>
      </c>
      <c r="E5" s="8">
        <f>IF($D5="","",'HK1'!E5+'HK2'!E5)</f>
        <v>0</v>
      </c>
      <c r="F5" s="8">
        <f>IF($D5="","",'HK1'!F5+'HK2'!F5)</f>
        <v>0</v>
      </c>
      <c r="G5" s="8">
        <f>IF($D5="","",'HK1'!G5+'HK2'!G5)</f>
        <v>0</v>
      </c>
      <c r="H5" s="8">
        <f>IF($D5="","",'HK1'!H5+'HK2'!H5)</f>
        <v>0</v>
      </c>
      <c r="I5" s="76">
        <f t="shared" ref="I5:I68" si="8">IF(D5="","",(E5+F5*2+G5*3+H5*2))</f>
        <v>0</v>
      </c>
      <c r="J5" s="8">
        <f>IF($D5="","",'HK1'!J5+'HK2'!J5)</f>
        <v>0</v>
      </c>
      <c r="K5" s="8">
        <f>IF($D5="","",'HK1'!K5+'HK2'!K5)</f>
        <v>0</v>
      </c>
      <c r="L5" s="8">
        <f>IF($D5="","",'HK1'!L5+'HK2'!L5)</f>
        <v>0</v>
      </c>
      <c r="M5" s="8">
        <f>IF($D5="","",'HK1'!M5+'HK2'!M5)</f>
        <v>0</v>
      </c>
      <c r="N5" s="21">
        <f t="shared" ref="N5:N68" si="9">IF(D5="","",SUM(J5:M5))</f>
        <v>0</v>
      </c>
      <c r="O5" s="8">
        <f>IF($D5="","",'HK1'!O5+'HK2'!O5)</f>
        <v>54</v>
      </c>
      <c r="P5" s="8">
        <f>IF($D5="","",'HK1'!P5+'HK2'!P5)</f>
        <v>0</v>
      </c>
      <c r="Q5" s="8">
        <f>IF($D5="","",'HK1'!Q5+'HK2'!Q5)</f>
        <v>294</v>
      </c>
      <c r="R5" s="21">
        <f t="shared" ref="R5:R68" si="10">IF(D5="","",(SUM(O5:P5)-Q5)/20)</f>
        <v>-12</v>
      </c>
      <c r="S5" s="8">
        <f>IF($D5="","",'HK1'!S5+'HK2'!S5)</f>
        <v>0</v>
      </c>
      <c r="T5" s="8">
        <f>IF($D5="","",'HK1'!T5+'HK2'!T5)</f>
        <v>0</v>
      </c>
      <c r="U5" s="8">
        <f>IF($D5="","",'HK1'!U5+'HK2'!U5)</f>
        <v>0</v>
      </c>
      <c r="V5" s="21">
        <f t="shared" ref="V5:V68" si="11">IF(D5="","",(SUM(S5:T5)-U5)/10)</f>
        <v>0</v>
      </c>
      <c r="W5" s="8">
        <f>IF($D5="","",'HK1'!W5+'HK2'!W5)</f>
        <v>0</v>
      </c>
      <c r="X5" s="8">
        <f>IF($D5="","",'HK1'!X5+'HK2'!X5)</f>
        <v>0</v>
      </c>
      <c r="Y5" s="21">
        <f t="shared" ref="Y5:Y68" si="12">IF(D5="","",SUM(W5:X5)/14)</f>
        <v>0</v>
      </c>
      <c r="Z5" s="8">
        <f>IF($D5="","",'HK1'!Z5+'HK2'!Z5)</f>
        <v>0</v>
      </c>
      <c r="AA5" s="8">
        <f>IF($D5="","",'HK1'!AA5+'HK2'!AA5)</f>
        <v>0</v>
      </c>
      <c r="AB5" s="21">
        <f t="shared" ref="AB5:AB68" si="13">IF(D5="","",SUM(Z5:AA5)/10)</f>
        <v>0</v>
      </c>
      <c r="AC5" s="8">
        <f>IF($D5="","",'HK1'!AC5+'HK2'!AC5)</f>
        <v>0</v>
      </c>
      <c r="AD5" s="8">
        <f>IF($D5="","",'HK1'!AD5+'HK2'!AD5)</f>
        <v>0</v>
      </c>
      <c r="AE5" s="21">
        <f t="shared" ref="AE5:AE68" si="14">IF(D5="","",SUM(AC5:AD5)/20)</f>
        <v>0</v>
      </c>
      <c r="AF5" s="8">
        <f>IF($D5="","",'HK1'!AF5+'HK2'!AF5)</f>
        <v>0</v>
      </c>
      <c r="AG5" s="8">
        <f>IF($D5="","",'HK1'!AG5+'HK2'!AG5)</f>
        <v>0</v>
      </c>
      <c r="AH5" s="64">
        <f t="shared" ref="AH5:AH68" si="15">IF(D5="","",ROUND(I5+N5+R5+V5+Y5+AB5+AE5+SUM(AF5:AG5),1))</f>
        <v>-12</v>
      </c>
      <c r="AI5" s="14">
        <f t="shared" ref="AI5:AI68" si="16">IF(AH5="","",ROUND(AH5*10/3,1))</f>
        <v>-40</v>
      </c>
    </row>
    <row r="6" spans="1:35">
      <c r="A6" s="55">
        <f>IF(D6="","",SUBTOTAL(3,$D$4:$D6))</f>
        <v>3</v>
      </c>
      <c r="B6" s="57" t="s">
        <v>288</v>
      </c>
      <c r="C6" s="58" t="s">
        <v>31</v>
      </c>
      <c r="D6" s="59" t="s">
        <v>34</v>
      </c>
      <c r="E6" s="8">
        <f>IF($D6="","",'HK1'!E6+'HK2'!E6)</f>
        <v>0</v>
      </c>
      <c r="F6" s="8">
        <f>IF($D6="","",'HK1'!F6+'HK2'!F6)</f>
        <v>0</v>
      </c>
      <c r="G6" s="8">
        <f>IF($D6="","",'HK1'!G6+'HK2'!G6)</f>
        <v>0</v>
      </c>
      <c r="H6" s="8">
        <f>IF($D6="","",'HK1'!H6+'HK2'!H6)</f>
        <v>0</v>
      </c>
      <c r="I6" s="76">
        <f t="shared" si="8"/>
        <v>0</v>
      </c>
      <c r="J6" s="8">
        <f>IF($D6="","",'HK1'!J6+'HK2'!J6)</f>
        <v>0</v>
      </c>
      <c r="K6" s="8">
        <f>IF($D6="","",'HK1'!K6+'HK2'!K6)</f>
        <v>0</v>
      </c>
      <c r="L6" s="8">
        <f>IF($D6="","",'HK1'!L6+'HK2'!L6)</f>
        <v>0</v>
      </c>
      <c r="M6" s="8">
        <f>IF($D6="","",'HK1'!M6+'HK2'!M6)</f>
        <v>0</v>
      </c>
      <c r="N6" s="21">
        <f t="shared" si="9"/>
        <v>0</v>
      </c>
      <c r="O6" s="8">
        <f>IF($D6="","",'HK1'!O6+'HK2'!O6)</f>
        <v>0</v>
      </c>
      <c r="P6" s="8">
        <f>IF($D6="","",'HK1'!P6+'HK2'!P6)</f>
        <v>0</v>
      </c>
      <c r="Q6" s="8">
        <f>IF($D6="","",'HK1'!Q6+'HK2'!Q6)</f>
        <v>0</v>
      </c>
      <c r="R6" s="21">
        <f t="shared" si="10"/>
        <v>0</v>
      </c>
      <c r="S6" s="8">
        <f>IF($D6="","",'HK1'!S6+'HK2'!S6)</f>
        <v>0</v>
      </c>
      <c r="T6" s="8">
        <f>IF($D6="","",'HK1'!T6+'HK2'!T6)</f>
        <v>0</v>
      </c>
      <c r="U6" s="8">
        <f>IF($D6="","",'HK1'!U6+'HK2'!U6)</f>
        <v>0</v>
      </c>
      <c r="V6" s="21">
        <f t="shared" si="11"/>
        <v>0</v>
      </c>
      <c r="W6" s="8">
        <f>IF($D6="","",'HK1'!W6+'HK2'!W6)</f>
        <v>0</v>
      </c>
      <c r="X6" s="8">
        <f>IF($D6="","",'HK1'!X6+'HK2'!X6)</f>
        <v>0</v>
      </c>
      <c r="Y6" s="21">
        <f t="shared" si="12"/>
        <v>0</v>
      </c>
      <c r="Z6" s="8">
        <f>IF($D6="","",'HK1'!Z6+'HK2'!Z6)</f>
        <v>0</v>
      </c>
      <c r="AA6" s="8">
        <f>IF($D6="","",'HK1'!AA6+'HK2'!AA6)</f>
        <v>0</v>
      </c>
      <c r="AB6" s="21">
        <f t="shared" si="13"/>
        <v>0</v>
      </c>
      <c r="AC6" s="8">
        <f>IF($D6="","",'HK1'!AC6+'HK2'!AC6)</f>
        <v>0</v>
      </c>
      <c r="AD6" s="8">
        <f>IF($D6="","",'HK1'!AD6+'HK2'!AD6)</f>
        <v>0</v>
      </c>
      <c r="AE6" s="21">
        <f t="shared" si="14"/>
        <v>0</v>
      </c>
      <c r="AF6" s="8">
        <f>IF($D6="","",'HK1'!AF6+'HK2'!AF6)</f>
        <v>0</v>
      </c>
      <c r="AG6" s="8">
        <f>IF($D6="","",'HK1'!AG6+'HK2'!AG6)</f>
        <v>0</v>
      </c>
      <c r="AH6" s="64">
        <f t="shared" si="15"/>
        <v>0</v>
      </c>
      <c r="AI6" s="14">
        <f t="shared" si="16"/>
        <v>0</v>
      </c>
    </row>
    <row r="7" spans="1:35">
      <c r="A7" s="55">
        <f>IF(D7="","",SUBTOTAL(3,$D$4:$D7))</f>
        <v>4</v>
      </c>
      <c r="B7" s="57" t="s">
        <v>285</v>
      </c>
      <c r="C7" s="58" t="s">
        <v>31</v>
      </c>
      <c r="D7" s="59" t="s">
        <v>32</v>
      </c>
      <c r="E7" s="8">
        <f>IF($D7="","",'HK1'!E7+'HK2'!E7)</f>
        <v>0</v>
      </c>
      <c r="F7" s="8">
        <f>IF($D7="","",'HK1'!F7+'HK2'!F7)</f>
        <v>0</v>
      </c>
      <c r="G7" s="8">
        <f>IF($D7="","",'HK1'!G7+'HK2'!G7)</f>
        <v>0</v>
      </c>
      <c r="H7" s="8">
        <f>IF($D7="","",'HK1'!H7+'HK2'!H7)</f>
        <v>0</v>
      </c>
      <c r="I7" s="76">
        <f t="shared" si="8"/>
        <v>0</v>
      </c>
      <c r="J7" s="8">
        <f>IF($D7="","",'HK1'!J7+'HK2'!J7)</f>
        <v>0</v>
      </c>
      <c r="K7" s="8">
        <f>IF($D7="","",'HK1'!K7+'HK2'!K7)</f>
        <v>0</v>
      </c>
      <c r="L7" s="8">
        <f>IF($D7="","",'HK1'!L7+'HK2'!L7)</f>
        <v>0</v>
      </c>
      <c r="M7" s="8">
        <f>IF($D7="","",'HK1'!M7+'HK2'!M7)</f>
        <v>0</v>
      </c>
      <c r="N7" s="21">
        <f t="shared" si="9"/>
        <v>0</v>
      </c>
      <c r="O7" s="8">
        <f>IF($D7="","",'HK1'!O7+'HK2'!O7)</f>
        <v>0</v>
      </c>
      <c r="P7" s="8">
        <f>IF($D7="","",'HK1'!P7+'HK2'!P7)</f>
        <v>0</v>
      </c>
      <c r="Q7" s="8">
        <f>IF($D7="","",'HK1'!Q7+'HK2'!Q7)</f>
        <v>0</v>
      </c>
      <c r="R7" s="21">
        <f t="shared" si="10"/>
        <v>0</v>
      </c>
      <c r="S7" s="8">
        <f>IF($D7="","",'HK1'!S7+'HK2'!S7)</f>
        <v>0</v>
      </c>
      <c r="T7" s="8">
        <f>IF($D7="","",'HK1'!T7+'HK2'!T7)</f>
        <v>0</v>
      </c>
      <c r="U7" s="8">
        <f>IF($D7="","",'HK1'!U7+'HK2'!U7)</f>
        <v>0</v>
      </c>
      <c r="V7" s="21">
        <f t="shared" si="11"/>
        <v>0</v>
      </c>
      <c r="W7" s="8">
        <f>IF($D7="","",'HK1'!W7+'HK2'!W7)</f>
        <v>0</v>
      </c>
      <c r="X7" s="8">
        <f>IF($D7="","",'HK1'!X7+'HK2'!X7)</f>
        <v>0</v>
      </c>
      <c r="Y7" s="21">
        <f t="shared" si="12"/>
        <v>0</v>
      </c>
      <c r="Z7" s="8">
        <f>IF($D7="","",'HK1'!Z7+'HK2'!Z7)</f>
        <v>0</v>
      </c>
      <c r="AA7" s="8">
        <f>IF($D7="","",'HK1'!AA7+'HK2'!AA7)</f>
        <v>0</v>
      </c>
      <c r="AB7" s="21">
        <f t="shared" si="13"/>
        <v>0</v>
      </c>
      <c r="AC7" s="8">
        <f>IF($D7="","",'HK1'!AC7+'HK2'!AC7)</f>
        <v>0</v>
      </c>
      <c r="AD7" s="8">
        <f>IF($D7="","",'HK1'!AD7+'HK2'!AD7)</f>
        <v>0</v>
      </c>
      <c r="AE7" s="21">
        <f t="shared" si="14"/>
        <v>0</v>
      </c>
      <c r="AF7" s="8">
        <f>IF($D7="","",'HK1'!AF7+'HK2'!AF7)</f>
        <v>0</v>
      </c>
      <c r="AG7" s="8">
        <f>IF($D7="","",'HK1'!AG7+'HK2'!AG7)</f>
        <v>0</v>
      </c>
      <c r="AH7" s="64">
        <f t="shared" si="15"/>
        <v>0</v>
      </c>
      <c r="AI7" s="14">
        <f t="shared" si="16"/>
        <v>0</v>
      </c>
    </row>
    <row r="8" spans="1:35">
      <c r="A8" s="55">
        <f>IF(D8="","",SUBTOTAL(3,$D$4:$D8))</f>
        <v>5</v>
      </c>
      <c r="B8" s="57" t="s">
        <v>313</v>
      </c>
      <c r="C8" s="58" t="s">
        <v>35</v>
      </c>
      <c r="D8" s="59" t="s">
        <v>53</v>
      </c>
      <c r="E8" s="8">
        <f>IF($D8="","",'HK1'!E8+'HK2'!E8)</f>
        <v>18</v>
      </c>
      <c r="F8" s="8">
        <f>IF($D8="","",'HK1'!F8+'HK2'!F8)</f>
        <v>0</v>
      </c>
      <c r="G8" s="8">
        <f>IF($D8="","",'HK1'!G8+'HK2'!G8)</f>
        <v>0</v>
      </c>
      <c r="H8" s="8">
        <f>IF($D8="","",'HK1'!H8+'HK2'!H8)</f>
        <v>0</v>
      </c>
      <c r="I8" s="76">
        <f t="shared" si="8"/>
        <v>18</v>
      </c>
      <c r="J8" s="8">
        <f>IF($D8="","",'HK1'!J8+'HK2'!J8)</f>
        <v>12.8</v>
      </c>
      <c r="K8" s="8">
        <f>IF($D8="","",'HK1'!K8+'HK2'!K8)</f>
        <v>16.8</v>
      </c>
      <c r="L8" s="8">
        <f>IF($D8="","",'HK1'!L8+'HK2'!L8)</f>
        <v>0</v>
      </c>
      <c r="M8" s="8">
        <f>IF($D8="","",'HK1'!M8+'HK2'!M8)</f>
        <v>0</v>
      </c>
      <c r="N8" s="21">
        <f t="shared" si="9"/>
        <v>29.6</v>
      </c>
      <c r="O8" s="8">
        <f>IF($D8="","",'HK1'!O8+'HK2'!O8)</f>
        <v>292</v>
      </c>
      <c r="P8" s="8">
        <f>IF($D8="","",'HK1'!P8+'HK2'!P8)</f>
        <v>147</v>
      </c>
      <c r="Q8" s="8">
        <f>IF($D8="","",'HK1'!Q8+'HK2'!Q8)</f>
        <v>300</v>
      </c>
      <c r="R8" s="21">
        <f t="shared" si="10"/>
        <v>6.95</v>
      </c>
      <c r="S8" s="8">
        <f>IF($D8="","",'HK1'!S8+'HK2'!S8)</f>
        <v>7</v>
      </c>
      <c r="T8" s="8">
        <f>IF($D8="","",'HK1'!T8+'HK2'!T8)</f>
        <v>52</v>
      </c>
      <c r="U8" s="8">
        <f>IF($D8="","",'HK1'!U8+'HK2'!U8)</f>
        <v>7</v>
      </c>
      <c r="V8" s="21">
        <f t="shared" si="11"/>
        <v>5.2</v>
      </c>
      <c r="W8" s="8">
        <f>IF($D8="","",'HK1'!W8+'HK2'!W8)</f>
        <v>0</v>
      </c>
      <c r="X8" s="8">
        <f>IF($D8="","",'HK1'!X8+'HK2'!X8)</f>
        <v>0</v>
      </c>
      <c r="Y8" s="21">
        <f t="shared" si="12"/>
        <v>0</v>
      </c>
      <c r="Z8" s="8">
        <f>IF($D8="","",'HK1'!Z8+'HK2'!Z8)</f>
        <v>0</v>
      </c>
      <c r="AA8" s="8">
        <f>IF($D8="","",'HK1'!AA8+'HK2'!AA8)</f>
        <v>0</v>
      </c>
      <c r="AB8" s="21">
        <f t="shared" si="13"/>
        <v>0</v>
      </c>
      <c r="AC8" s="8">
        <f>IF($D8="","",'HK1'!AC8+'HK2'!AC8)</f>
        <v>0</v>
      </c>
      <c r="AD8" s="8">
        <f>IF($D8="","",'HK1'!AD8+'HK2'!AD8)</f>
        <v>0</v>
      </c>
      <c r="AE8" s="21">
        <f t="shared" si="14"/>
        <v>0</v>
      </c>
      <c r="AF8" s="8">
        <f>IF($D8="","",'HK1'!AF8+'HK2'!AF8)</f>
        <v>0</v>
      </c>
      <c r="AG8" s="8">
        <f>IF($D8="","",'HK1'!AG8+'HK2'!AG8)</f>
        <v>2.4</v>
      </c>
      <c r="AH8" s="64">
        <f t="shared" si="15"/>
        <v>62.2</v>
      </c>
      <c r="AI8" s="14">
        <f t="shared" si="16"/>
        <v>207.3</v>
      </c>
    </row>
    <row r="9" spans="1:35">
      <c r="A9" s="55">
        <f>IF(D9="","",SUBTOTAL(3,$D$4:$D9))</f>
        <v>6</v>
      </c>
      <c r="B9" s="57" t="s">
        <v>316</v>
      </c>
      <c r="C9" s="58" t="s">
        <v>35</v>
      </c>
      <c r="D9" s="59" t="s">
        <v>38</v>
      </c>
      <c r="E9" s="8">
        <f>IF($D9="","",'HK1'!E9+'HK2'!E9)</f>
        <v>6</v>
      </c>
      <c r="F9" s="8">
        <f>IF($D9="","",'HK1'!F9+'HK2'!F9)</f>
        <v>0</v>
      </c>
      <c r="G9" s="8">
        <f>IF($D9="","",'HK1'!G9+'HK2'!G9)</f>
        <v>0</v>
      </c>
      <c r="H9" s="8">
        <f>IF($D9="","",'HK1'!H9+'HK2'!H9)</f>
        <v>0</v>
      </c>
      <c r="I9" s="76">
        <f t="shared" si="8"/>
        <v>6</v>
      </c>
      <c r="J9" s="8">
        <f>IF($D9="","",'HK1'!J9+'HK2'!J9)</f>
        <v>2.8</v>
      </c>
      <c r="K9" s="8">
        <f>IF($D9="","",'HK1'!K9+'HK2'!K9)</f>
        <v>0</v>
      </c>
      <c r="L9" s="8">
        <f>IF($D9="","",'HK1'!L9+'HK2'!L9)</f>
        <v>0</v>
      </c>
      <c r="M9" s="8">
        <f>IF($D9="","",'HK1'!M9+'HK2'!M9)</f>
        <v>0</v>
      </c>
      <c r="N9" s="21">
        <f t="shared" si="9"/>
        <v>2.8</v>
      </c>
      <c r="O9" s="8">
        <f>IF($D9="","",'HK1'!O9+'HK2'!O9)</f>
        <v>31</v>
      </c>
      <c r="P9" s="8">
        <f>IF($D9="","",'HK1'!P9+'HK2'!P9)</f>
        <v>287</v>
      </c>
      <c r="Q9" s="8">
        <f>IF($D9="","",'HK1'!Q9+'HK2'!Q9)</f>
        <v>60</v>
      </c>
      <c r="R9" s="21">
        <f t="shared" si="10"/>
        <v>12.9</v>
      </c>
      <c r="S9" s="8">
        <f>IF($D9="","",'HK1'!S9+'HK2'!S9)</f>
        <v>0</v>
      </c>
      <c r="T9" s="8">
        <f>IF($D9="","",'HK1'!T9+'HK2'!T9)</f>
        <v>14</v>
      </c>
      <c r="U9" s="8">
        <f>IF($D9="","",'HK1'!U9+'HK2'!U9)</f>
        <v>0</v>
      </c>
      <c r="V9" s="21">
        <f t="shared" si="11"/>
        <v>1.4</v>
      </c>
      <c r="W9" s="8">
        <f>IF($D9="","",'HK1'!W9+'HK2'!W9)</f>
        <v>0</v>
      </c>
      <c r="X9" s="8">
        <f>IF($D9="","",'HK1'!X9+'HK2'!X9)</f>
        <v>0</v>
      </c>
      <c r="Y9" s="21">
        <f t="shared" si="12"/>
        <v>0</v>
      </c>
      <c r="Z9" s="8">
        <f>IF($D9="","",'HK1'!Z9+'HK2'!Z9)</f>
        <v>0</v>
      </c>
      <c r="AA9" s="8">
        <f>IF($D9="","",'HK1'!AA9+'HK2'!AA9)</f>
        <v>0</v>
      </c>
      <c r="AB9" s="21">
        <f t="shared" si="13"/>
        <v>0</v>
      </c>
      <c r="AC9" s="8">
        <f>IF($D9="","",'HK1'!AC9+'HK2'!AC9)</f>
        <v>0</v>
      </c>
      <c r="AD9" s="8">
        <f>IF($D9="","",'HK1'!AD9+'HK2'!AD9)</f>
        <v>0</v>
      </c>
      <c r="AE9" s="21">
        <f t="shared" si="14"/>
        <v>0</v>
      </c>
      <c r="AF9" s="8">
        <f>IF($D9="","",'HK1'!AF9+'HK2'!AF9)</f>
        <v>0</v>
      </c>
      <c r="AG9" s="8">
        <f>IF($D9="","",'HK1'!AG9+'HK2'!AG9)</f>
        <v>40.799999999999997</v>
      </c>
      <c r="AH9" s="64">
        <f t="shared" si="15"/>
        <v>63.9</v>
      </c>
      <c r="AI9" s="14">
        <f t="shared" si="16"/>
        <v>213</v>
      </c>
    </row>
    <row r="10" spans="1:35">
      <c r="A10" s="55">
        <f>IF(D10="","",SUBTOTAL(3,$D$4:$D10))</f>
        <v>7</v>
      </c>
      <c r="B10" s="57" t="s">
        <v>289</v>
      </c>
      <c r="C10" s="58" t="s">
        <v>35</v>
      </c>
      <c r="D10" s="59" t="s">
        <v>36</v>
      </c>
      <c r="E10" s="8">
        <f>IF($D10="","",'HK1'!E10+'HK2'!E10)</f>
        <v>3</v>
      </c>
      <c r="F10" s="8">
        <f>IF($D10="","",'HK1'!F10+'HK2'!F10)</f>
        <v>4</v>
      </c>
      <c r="G10" s="8">
        <f>IF($D10="","",'HK1'!G10+'HK2'!G10)</f>
        <v>0</v>
      </c>
      <c r="H10" s="8">
        <f>IF($D10="","",'HK1'!H10+'HK2'!H10)</f>
        <v>0</v>
      </c>
      <c r="I10" s="76">
        <f t="shared" si="8"/>
        <v>11</v>
      </c>
      <c r="J10" s="8">
        <f>IF($D10="","",'HK1'!J10+'HK2'!J10)</f>
        <v>19.200000000000003</v>
      </c>
      <c r="K10" s="8">
        <f>IF($D10="","",'HK1'!K10+'HK2'!K10)</f>
        <v>8</v>
      </c>
      <c r="L10" s="8">
        <f>IF($D10="","",'HK1'!L10+'HK2'!L10)</f>
        <v>0</v>
      </c>
      <c r="M10" s="8">
        <f>IF($D10="","",'HK1'!M10+'HK2'!M10)</f>
        <v>0</v>
      </c>
      <c r="N10" s="21">
        <f t="shared" si="9"/>
        <v>27.200000000000003</v>
      </c>
      <c r="O10" s="8">
        <f>IF($D10="","",'HK1'!O10+'HK2'!O10)</f>
        <v>210</v>
      </c>
      <c r="P10" s="8">
        <f>IF($D10="","",'HK1'!P10+'HK2'!P10)</f>
        <v>395</v>
      </c>
      <c r="Q10" s="8">
        <f>IF($D10="","",'HK1'!Q10+'HK2'!Q10)</f>
        <v>262</v>
      </c>
      <c r="R10" s="21">
        <f t="shared" si="10"/>
        <v>17.149999999999999</v>
      </c>
      <c r="S10" s="8">
        <f>IF($D10="","",'HK1'!S10+'HK2'!S10)</f>
        <v>0</v>
      </c>
      <c r="T10" s="8">
        <f>IF($D10="","",'HK1'!T10+'HK2'!T10)</f>
        <v>126</v>
      </c>
      <c r="U10" s="8">
        <f>IF($D10="","",'HK1'!U10+'HK2'!U10)</f>
        <v>0</v>
      </c>
      <c r="V10" s="21">
        <f t="shared" si="11"/>
        <v>12.6</v>
      </c>
      <c r="W10" s="8">
        <f>IF($D10="","",'HK1'!W10+'HK2'!W10)</f>
        <v>0</v>
      </c>
      <c r="X10" s="8">
        <f>IF($D10="","",'HK1'!X10+'HK2'!X10)</f>
        <v>0</v>
      </c>
      <c r="Y10" s="21">
        <f t="shared" si="12"/>
        <v>0</v>
      </c>
      <c r="Z10" s="8">
        <f>IF($D10="","",'HK1'!Z10+'HK2'!Z10)</f>
        <v>0</v>
      </c>
      <c r="AA10" s="8">
        <f>IF($D10="","",'HK1'!AA10+'HK2'!AA10)</f>
        <v>0</v>
      </c>
      <c r="AB10" s="21">
        <f t="shared" si="13"/>
        <v>0</v>
      </c>
      <c r="AC10" s="8">
        <f>IF($D10="","",'HK1'!AC10+'HK2'!AC10)</f>
        <v>0</v>
      </c>
      <c r="AD10" s="8">
        <f>IF($D10="","",'HK1'!AD10+'HK2'!AD10)</f>
        <v>0</v>
      </c>
      <c r="AE10" s="21">
        <f t="shared" si="14"/>
        <v>0</v>
      </c>
      <c r="AF10" s="8">
        <f>IF($D10="","",'HK1'!AF10+'HK2'!AF10)</f>
        <v>0</v>
      </c>
      <c r="AG10" s="8">
        <f>IF($D10="","",'HK1'!AG10+'HK2'!AG10)</f>
        <v>2.4</v>
      </c>
      <c r="AH10" s="64">
        <f t="shared" si="15"/>
        <v>70.400000000000006</v>
      </c>
      <c r="AI10" s="14">
        <f t="shared" si="16"/>
        <v>234.7</v>
      </c>
    </row>
    <row r="11" spans="1:35">
      <c r="A11" s="55">
        <f>IF(D11="","",SUBTOTAL(3,$D$4:$D11))</f>
        <v>8</v>
      </c>
      <c r="B11" s="57" t="s">
        <v>290</v>
      </c>
      <c r="C11" s="58" t="s">
        <v>35</v>
      </c>
      <c r="D11" s="59" t="s">
        <v>39</v>
      </c>
      <c r="E11" s="8">
        <f>IF($D11="","",'HK1'!E11+'HK2'!E11)</f>
        <v>4</v>
      </c>
      <c r="F11" s="8">
        <f>IF($D11="","",'HK1'!F11+'HK2'!F11)</f>
        <v>0</v>
      </c>
      <c r="G11" s="8">
        <f>IF($D11="","",'HK1'!G11+'HK2'!G11)</f>
        <v>0</v>
      </c>
      <c r="H11" s="8">
        <f>IF($D11="","",'HK1'!H11+'HK2'!H11)</f>
        <v>0</v>
      </c>
      <c r="I11" s="76">
        <f t="shared" si="8"/>
        <v>4</v>
      </c>
      <c r="J11" s="8">
        <f>IF($D11="","",'HK1'!J11+'HK2'!J11)</f>
        <v>15.599999999999998</v>
      </c>
      <c r="K11" s="8">
        <f>IF($D11="","",'HK1'!K11+'HK2'!K11)</f>
        <v>2.8</v>
      </c>
      <c r="L11" s="8">
        <f>IF($D11="","",'HK1'!L11+'HK2'!L11)</f>
        <v>0</v>
      </c>
      <c r="M11" s="8">
        <f>IF($D11="","",'HK1'!M11+'HK2'!M11)</f>
        <v>0</v>
      </c>
      <c r="N11" s="21">
        <f t="shared" si="9"/>
        <v>18.399999999999999</v>
      </c>
      <c r="O11" s="8">
        <f>IF($D11="","",'HK1'!O11+'HK2'!O11)</f>
        <v>246</v>
      </c>
      <c r="P11" s="8">
        <f>IF($D11="","",'HK1'!P11+'HK2'!P11)</f>
        <v>65</v>
      </c>
      <c r="Q11" s="8">
        <f>IF($D11="","",'HK1'!Q11+'HK2'!Q11)</f>
        <v>176</v>
      </c>
      <c r="R11" s="21">
        <f t="shared" si="10"/>
        <v>6.75</v>
      </c>
      <c r="S11" s="8">
        <f>IF($D11="","",'HK1'!S11+'HK2'!S11)</f>
        <v>0</v>
      </c>
      <c r="T11" s="8">
        <f>IF($D11="","",'HK1'!T11+'HK2'!T11)</f>
        <v>0</v>
      </c>
      <c r="U11" s="8">
        <f>IF($D11="","",'HK1'!U11+'HK2'!U11)</f>
        <v>0</v>
      </c>
      <c r="V11" s="21">
        <f t="shared" si="11"/>
        <v>0</v>
      </c>
      <c r="W11" s="8">
        <f>IF($D11="","",'HK1'!W11+'HK2'!W11)</f>
        <v>0</v>
      </c>
      <c r="X11" s="8">
        <f>IF($D11="","",'HK1'!X11+'HK2'!X11)</f>
        <v>0</v>
      </c>
      <c r="Y11" s="21">
        <f t="shared" si="12"/>
        <v>0</v>
      </c>
      <c r="Z11" s="8">
        <f>IF($D11="","",'HK1'!Z11+'HK2'!Z11)</f>
        <v>0</v>
      </c>
      <c r="AA11" s="8">
        <f>IF($D11="","",'HK1'!AA11+'HK2'!AA11)</f>
        <v>0</v>
      </c>
      <c r="AB11" s="21">
        <f t="shared" si="13"/>
        <v>0</v>
      </c>
      <c r="AC11" s="8">
        <f>IF($D11="","",'HK1'!AC11+'HK2'!AC11)</f>
        <v>0</v>
      </c>
      <c r="AD11" s="8">
        <f>IF($D11="","",'HK1'!AD11+'HK2'!AD11)</f>
        <v>0</v>
      </c>
      <c r="AE11" s="21">
        <f t="shared" si="14"/>
        <v>0</v>
      </c>
      <c r="AF11" s="8">
        <f>IF($D11="","",'HK1'!AF11+'HK2'!AF11)</f>
        <v>0</v>
      </c>
      <c r="AG11" s="8">
        <f>IF($D11="","",'HK1'!AG11+'HK2'!AG11)</f>
        <v>0</v>
      </c>
      <c r="AH11" s="64">
        <f t="shared" si="15"/>
        <v>29.2</v>
      </c>
      <c r="AI11" s="14">
        <f t="shared" si="16"/>
        <v>97.3</v>
      </c>
    </row>
    <row r="12" spans="1:35">
      <c r="A12" s="55">
        <f>IF(D12="","",SUBTOTAL(3,$D$4:$D12))</f>
        <v>9</v>
      </c>
      <c r="B12" s="57" t="s">
        <v>291</v>
      </c>
      <c r="C12" s="58" t="s">
        <v>35</v>
      </c>
      <c r="D12" s="59" t="s">
        <v>57</v>
      </c>
      <c r="E12" s="8">
        <f>IF($D12="","",'HK1'!E12+'HK2'!E12)</f>
        <v>10</v>
      </c>
      <c r="F12" s="8">
        <f>IF($D12="","",'HK1'!F12+'HK2'!F12)</f>
        <v>0</v>
      </c>
      <c r="G12" s="8">
        <f>IF($D12="","",'HK1'!G12+'HK2'!G12)</f>
        <v>0</v>
      </c>
      <c r="H12" s="8">
        <f>IF($D12="","",'HK1'!H12+'HK2'!H12)</f>
        <v>0</v>
      </c>
      <c r="I12" s="76">
        <f t="shared" si="8"/>
        <v>10</v>
      </c>
      <c r="J12" s="8">
        <f>IF($D12="","",'HK1'!J12+'HK2'!J12)</f>
        <v>3.5999999999999996</v>
      </c>
      <c r="K12" s="8">
        <f>IF($D12="","",'HK1'!K12+'HK2'!K12)</f>
        <v>0</v>
      </c>
      <c r="L12" s="8">
        <f>IF($D12="","",'HK1'!L12+'HK2'!L12)</f>
        <v>0</v>
      </c>
      <c r="M12" s="8">
        <f>IF($D12="","",'HK1'!M12+'HK2'!M12)</f>
        <v>0</v>
      </c>
      <c r="N12" s="21">
        <f t="shared" si="9"/>
        <v>3.5999999999999996</v>
      </c>
      <c r="O12" s="8">
        <f>IF($D12="","",'HK1'!O12+'HK2'!O12)</f>
        <v>489</v>
      </c>
      <c r="P12" s="8">
        <f>IF($D12="","",'HK1'!P12+'HK2'!P12)</f>
        <v>529</v>
      </c>
      <c r="Q12" s="8">
        <f>IF($D12="","",'HK1'!Q12+'HK2'!Q12)</f>
        <v>515</v>
      </c>
      <c r="R12" s="21">
        <f t="shared" si="10"/>
        <v>25.15</v>
      </c>
      <c r="S12" s="8">
        <f>IF($D12="","",'HK1'!S12+'HK2'!S12)</f>
        <v>0</v>
      </c>
      <c r="T12" s="8">
        <f>IF($D12="","",'HK1'!T12+'HK2'!T12)</f>
        <v>0</v>
      </c>
      <c r="U12" s="8">
        <f>IF($D12="","",'HK1'!U12+'HK2'!U12)</f>
        <v>0</v>
      </c>
      <c r="V12" s="21">
        <f t="shared" si="11"/>
        <v>0</v>
      </c>
      <c r="W12" s="8">
        <f>IF($D12="","",'HK1'!W12+'HK2'!W12)</f>
        <v>0</v>
      </c>
      <c r="X12" s="8">
        <f>IF($D12="","",'HK1'!X12+'HK2'!X12)</f>
        <v>0</v>
      </c>
      <c r="Y12" s="21">
        <f t="shared" si="12"/>
        <v>0</v>
      </c>
      <c r="Z12" s="8">
        <f>IF($D12="","",'HK1'!Z12+'HK2'!Z12)</f>
        <v>0</v>
      </c>
      <c r="AA12" s="8">
        <f>IF($D12="","",'HK1'!AA12+'HK2'!AA12)</f>
        <v>0</v>
      </c>
      <c r="AB12" s="21">
        <f t="shared" si="13"/>
        <v>0</v>
      </c>
      <c r="AC12" s="8">
        <f>IF($D12="","",'HK1'!AC12+'HK2'!AC12)</f>
        <v>0</v>
      </c>
      <c r="AD12" s="8">
        <f>IF($D12="","",'HK1'!AD12+'HK2'!AD12)</f>
        <v>0</v>
      </c>
      <c r="AE12" s="21">
        <f t="shared" si="14"/>
        <v>0</v>
      </c>
      <c r="AF12" s="8">
        <f>IF($D12="","",'HK1'!AF12+'HK2'!AF12)</f>
        <v>0</v>
      </c>
      <c r="AG12" s="8">
        <f>IF($D12="","",'HK1'!AG12+'HK2'!AG12)</f>
        <v>0</v>
      </c>
      <c r="AH12" s="64">
        <f t="shared" si="15"/>
        <v>38.799999999999997</v>
      </c>
      <c r="AI12" s="14">
        <f t="shared" si="16"/>
        <v>129.30000000000001</v>
      </c>
    </row>
    <row r="13" spans="1:35">
      <c r="A13" s="55">
        <f>IF(D13="","",SUBTOTAL(3,$D$4:$D13))</f>
        <v>10</v>
      </c>
      <c r="B13" s="57" t="s">
        <v>311</v>
      </c>
      <c r="C13" s="58" t="s">
        <v>35</v>
      </c>
      <c r="D13" s="59" t="s">
        <v>61</v>
      </c>
      <c r="E13" s="8">
        <f>IF($D13="","",'HK1'!E13+'HK2'!E13)</f>
        <v>0</v>
      </c>
      <c r="F13" s="8">
        <f>IF($D13="","",'HK1'!F13+'HK2'!F13)</f>
        <v>0</v>
      </c>
      <c r="G13" s="8">
        <f>IF($D13="","",'HK1'!G13+'HK2'!G13)</f>
        <v>0</v>
      </c>
      <c r="H13" s="8">
        <f>IF($D13="","",'HK1'!H13+'HK2'!H13)</f>
        <v>0</v>
      </c>
      <c r="I13" s="76">
        <f t="shared" si="8"/>
        <v>0</v>
      </c>
      <c r="J13" s="8">
        <f>IF($D13="","",'HK1'!J13+'HK2'!J13)</f>
        <v>0</v>
      </c>
      <c r="K13" s="8">
        <f>IF($D13="","",'HK1'!K13+'HK2'!K13)</f>
        <v>0</v>
      </c>
      <c r="L13" s="8">
        <f>IF($D13="","",'HK1'!L13+'HK2'!L13)</f>
        <v>0</v>
      </c>
      <c r="M13" s="8">
        <f>IF($D13="","",'HK1'!M13+'HK2'!M13)</f>
        <v>0</v>
      </c>
      <c r="N13" s="21">
        <f t="shared" si="9"/>
        <v>0</v>
      </c>
      <c r="O13" s="8">
        <f>IF($D13="","",'HK1'!O13+'HK2'!O13)</f>
        <v>0</v>
      </c>
      <c r="P13" s="8">
        <f>IF($D13="","",'HK1'!P13+'HK2'!P13)</f>
        <v>0</v>
      </c>
      <c r="Q13" s="8">
        <f>IF($D13="","",'HK1'!Q13+'HK2'!Q13)</f>
        <v>0</v>
      </c>
      <c r="R13" s="21">
        <f t="shared" si="10"/>
        <v>0</v>
      </c>
      <c r="S13" s="8">
        <f>IF($D13="","",'HK1'!S13+'HK2'!S13)</f>
        <v>0</v>
      </c>
      <c r="T13" s="8">
        <f>IF($D13="","",'HK1'!T13+'HK2'!T13)</f>
        <v>0</v>
      </c>
      <c r="U13" s="8">
        <f>IF($D13="","",'HK1'!U13+'HK2'!U13)</f>
        <v>0</v>
      </c>
      <c r="V13" s="21">
        <f t="shared" si="11"/>
        <v>0</v>
      </c>
      <c r="W13" s="8">
        <f>IF($D13="","",'HK1'!W13+'HK2'!W13)</f>
        <v>0</v>
      </c>
      <c r="X13" s="8">
        <f>IF($D13="","",'HK1'!X13+'HK2'!X13)</f>
        <v>0</v>
      </c>
      <c r="Y13" s="21">
        <f t="shared" si="12"/>
        <v>0</v>
      </c>
      <c r="Z13" s="8">
        <f>IF($D13="","",'HK1'!Z13+'HK2'!Z13)</f>
        <v>0</v>
      </c>
      <c r="AA13" s="8">
        <f>IF($D13="","",'HK1'!AA13+'HK2'!AA13)</f>
        <v>0</v>
      </c>
      <c r="AB13" s="21">
        <f t="shared" si="13"/>
        <v>0</v>
      </c>
      <c r="AC13" s="8">
        <f>IF($D13="","",'HK1'!AC13+'HK2'!AC13)</f>
        <v>0</v>
      </c>
      <c r="AD13" s="8">
        <f>IF($D13="","",'HK1'!AD13+'HK2'!AD13)</f>
        <v>0</v>
      </c>
      <c r="AE13" s="21">
        <f t="shared" si="14"/>
        <v>0</v>
      </c>
      <c r="AF13" s="8">
        <f>IF($D13="","",'HK1'!AF13+'HK2'!AF13)</f>
        <v>0</v>
      </c>
      <c r="AG13" s="8">
        <f>IF($D13="","",'HK1'!AG13+'HK2'!AG13)</f>
        <v>0</v>
      </c>
      <c r="AH13" s="64">
        <f t="shared" si="15"/>
        <v>0</v>
      </c>
      <c r="AI13" s="14">
        <f t="shared" si="16"/>
        <v>0</v>
      </c>
    </row>
    <row r="14" spans="1:35">
      <c r="A14" s="55">
        <f>IF(D14="","",SUBTOTAL(3,$D$4:$D14))</f>
        <v>11</v>
      </c>
      <c r="B14" s="24" t="s">
        <v>307</v>
      </c>
      <c r="C14" s="24" t="s">
        <v>35</v>
      </c>
      <c r="D14" s="24" t="s">
        <v>544</v>
      </c>
      <c r="E14" s="8">
        <f>IF($D14="","",'HK1'!E14+'HK2'!E14)</f>
        <v>0</v>
      </c>
      <c r="F14" s="8">
        <f>IF($D14="","",'HK1'!F14+'HK2'!F14)</f>
        <v>4</v>
      </c>
      <c r="G14" s="8">
        <f>IF($D14="","",'HK1'!G14+'HK2'!G14)</f>
        <v>0</v>
      </c>
      <c r="H14" s="8">
        <f>IF($D14="","",'HK1'!H14+'HK2'!H14)</f>
        <v>0</v>
      </c>
      <c r="I14" s="76">
        <f t="shared" si="8"/>
        <v>8</v>
      </c>
      <c r="J14" s="8">
        <f>IF($D14="","",'HK1'!J14+'HK2'!J14)</f>
        <v>0</v>
      </c>
      <c r="K14" s="8">
        <f>IF($D14="","",'HK1'!K14+'HK2'!K14)</f>
        <v>0</v>
      </c>
      <c r="L14" s="8">
        <f>IF($D14="","",'HK1'!L14+'HK2'!L14)</f>
        <v>0</v>
      </c>
      <c r="M14" s="8">
        <f>IF($D14="","",'HK1'!M14+'HK2'!M14)</f>
        <v>0</v>
      </c>
      <c r="N14" s="21">
        <f t="shared" si="9"/>
        <v>0</v>
      </c>
      <c r="O14" s="8">
        <f>IF($D14="","",'HK1'!O14+'HK2'!O14)</f>
        <v>24</v>
      </c>
      <c r="P14" s="8">
        <f>IF($D14="","",'HK1'!P14+'HK2'!P14)</f>
        <v>24</v>
      </c>
      <c r="Q14" s="8">
        <f>IF($D14="","",'HK1'!Q14+'HK2'!Q14)</f>
        <v>26</v>
      </c>
      <c r="R14" s="21">
        <f t="shared" si="10"/>
        <v>1.1000000000000001</v>
      </c>
      <c r="S14" s="8">
        <f>IF($D14="","",'HK1'!S14+'HK2'!S14)</f>
        <v>0</v>
      </c>
      <c r="T14" s="8">
        <f>IF($D14="","",'HK1'!T14+'HK2'!T14)</f>
        <v>0</v>
      </c>
      <c r="U14" s="8">
        <f>IF($D14="","",'HK1'!U14+'HK2'!U14)</f>
        <v>0</v>
      </c>
      <c r="V14" s="21">
        <f t="shared" si="11"/>
        <v>0</v>
      </c>
      <c r="W14" s="8">
        <f>IF($D14="","",'HK1'!W14+'HK2'!W14)</f>
        <v>0</v>
      </c>
      <c r="X14" s="8">
        <f>IF($D14="","",'HK1'!X14+'HK2'!X14)</f>
        <v>0</v>
      </c>
      <c r="Y14" s="21">
        <f t="shared" si="12"/>
        <v>0</v>
      </c>
      <c r="Z14" s="8">
        <f>IF($D14="","",'HK1'!Z14+'HK2'!Z14)</f>
        <v>0</v>
      </c>
      <c r="AA14" s="8">
        <f>IF($D14="","",'HK1'!AA14+'HK2'!AA14)</f>
        <v>0</v>
      </c>
      <c r="AB14" s="21">
        <f t="shared" si="13"/>
        <v>0</v>
      </c>
      <c r="AC14" s="8">
        <f>IF($D14="","",'HK1'!AC14+'HK2'!AC14)</f>
        <v>0</v>
      </c>
      <c r="AD14" s="8">
        <f>IF($D14="","",'HK1'!AD14+'HK2'!AD14)</f>
        <v>0</v>
      </c>
      <c r="AE14" s="21">
        <f t="shared" si="14"/>
        <v>0</v>
      </c>
      <c r="AF14" s="8">
        <f>IF($D14="","",'HK1'!AF14+'HK2'!AF14)</f>
        <v>0</v>
      </c>
      <c r="AG14" s="8">
        <f>IF($D14="","",'HK1'!AG14+'HK2'!AG14)</f>
        <v>0</v>
      </c>
      <c r="AH14" s="64">
        <f t="shared" si="15"/>
        <v>9.1</v>
      </c>
      <c r="AI14" s="14">
        <f t="shared" si="16"/>
        <v>30.3</v>
      </c>
    </row>
    <row r="15" spans="1:35">
      <c r="A15" s="55">
        <f>IF(D15="","",SUBTOTAL(3,$D$4:$D15))</f>
        <v>12</v>
      </c>
      <c r="B15" s="57" t="s">
        <v>292</v>
      </c>
      <c r="C15" s="58" t="s">
        <v>35</v>
      </c>
      <c r="D15" s="59" t="s">
        <v>50</v>
      </c>
      <c r="E15" s="8">
        <f>IF($D15="","",'HK1'!E15+'HK2'!E15)</f>
        <v>8</v>
      </c>
      <c r="F15" s="8">
        <f>IF($D15="","",'HK1'!F15+'HK2'!F15)</f>
        <v>5</v>
      </c>
      <c r="G15" s="8">
        <f>IF($D15="","",'HK1'!G15+'HK2'!G15)</f>
        <v>0</v>
      </c>
      <c r="H15" s="8">
        <f>IF($D15="","",'HK1'!H15+'HK2'!H15)</f>
        <v>0</v>
      </c>
      <c r="I15" s="76">
        <f t="shared" si="8"/>
        <v>18</v>
      </c>
      <c r="J15" s="8">
        <f>IF($D15="","",'HK1'!J15+'HK2'!J15)</f>
        <v>3.2</v>
      </c>
      <c r="K15" s="8">
        <f>IF($D15="","",'HK1'!K15+'HK2'!K15)</f>
        <v>18</v>
      </c>
      <c r="L15" s="8">
        <f>IF($D15="","",'HK1'!L15+'HK2'!L15)</f>
        <v>0</v>
      </c>
      <c r="M15" s="8">
        <f>IF($D15="","",'HK1'!M15+'HK2'!M15)</f>
        <v>0</v>
      </c>
      <c r="N15" s="21">
        <f t="shared" si="9"/>
        <v>21.2</v>
      </c>
      <c r="O15" s="8">
        <f>IF($D15="","",'HK1'!O15+'HK2'!O15)</f>
        <v>209</v>
      </c>
      <c r="P15" s="8">
        <f>IF($D15="","",'HK1'!P15+'HK2'!P15)</f>
        <v>187</v>
      </c>
      <c r="Q15" s="8">
        <f>IF($D15="","",'HK1'!Q15+'HK2'!Q15)</f>
        <v>247</v>
      </c>
      <c r="R15" s="21">
        <f t="shared" si="10"/>
        <v>7.45</v>
      </c>
      <c r="S15" s="8">
        <f>IF($D15="","",'HK1'!S15+'HK2'!S15)</f>
        <v>199</v>
      </c>
      <c r="T15" s="8">
        <f>IF($D15="","",'HK1'!T15+'HK2'!T15)</f>
        <v>285</v>
      </c>
      <c r="U15" s="8">
        <f>IF($D15="","",'HK1'!U15+'HK2'!U15)</f>
        <v>199</v>
      </c>
      <c r="V15" s="21">
        <f t="shared" si="11"/>
        <v>28.5</v>
      </c>
      <c r="W15" s="8">
        <f>IF($D15="","",'HK1'!W15+'HK2'!W15)</f>
        <v>0</v>
      </c>
      <c r="X15" s="8">
        <f>IF($D15="","",'HK1'!X15+'HK2'!X15)</f>
        <v>0</v>
      </c>
      <c r="Y15" s="21">
        <f t="shared" si="12"/>
        <v>0</v>
      </c>
      <c r="Z15" s="8">
        <f>IF($D15="","",'HK1'!Z15+'HK2'!Z15)</f>
        <v>0</v>
      </c>
      <c r="AA15" s="8">
        <f>IF($D15="","",'HK1'!AA15+'HK2'!AA15)</f>
        <v>0</v>
      </c>
      <c r="AB15" s="21">
        <f t="shared" si="13"/>
        <v>0</v>
      </c>
      <c r="AC15" s="8">
        <f>IF($D15="","",'HK1'!AC15+'HK2'!AC15)</f>
        <v>0</v>
      </c>
      <c r="AD15" s="8">
        <f>IF($D15="","",'HK1'!AD15+'HK2'!AD15)</f>
        <v>0</v>
      </c>
      <c r="AE15" s="21">
        <f t="shared" si="14"/>
        <v>0</v>
      </c>
      <c r="AF15" s="8">
        <f>IF($D15="","",'HK1'!AF15+'HK2'!AF15)</f>
        <v>0</v>
      </c>
      <c r="AG15" s="8">
        <f>IF($D15="","",'HK1'!AG15+'HK2'!AG15)</f>
        <v>1.6</v>
      </c>
      <c r="AH15" s="64">
        <f t="shared" si="15"/>
        <v>76.8</v>
      </c>
      <c r="AI15" s="14">
        <f t="shared" si="16"/>
        <v>256</v>
      </c>
    </row>
    <row r="16" spans="1:35">
      <c r="A16" s="55">
        <f>IF(D16="","",SUBTOTAL(3,$D$4:$D16))</f>
        <v>13</v>
      </c>
      <c r="B16" s="60" t="s">
        <v>308</v>
      </c>
      <c r="C16" s="61" t="s">
        <v>35</v>
      </c>
      <c r="D16" s="62" t="s">
        <v>62</v>
      </c>
      <c r="E16" s="8">
        <f>IF($D16="","",'HK1'!E16+'HK2'!E16)</f>
        <v>0</v>
      </c>
      <c r="F16" s="8">
        <f>IF($D16="","",'HK1'!F16+'HK2'!F16)</f>
        <v>0</v>
      </c>
      <c r="G16" s="8">
        <f>IF($D16="","",'HK1'!G16+'HK2'!G16)</f>
        <v>0</v>
      </c>
      <c r="H16" s="8">
        <f>IF($D16="","",'HK1'!H16+'HK2'!H16)</f>
        <v>0</v>
      </c>
      <c r="I16" s="76">
        <f t="shared" si="8"/>
        <v>0</v>
      </c>
      <c r="J16" s="8">
        <f>IF($D16="","",'HK1'!J16+'HK2'!J16)</f>
        <v>0</v>
      </c>
      <c r="K16" s="8">
        <f>IF($D16="","",'HK1'!K16+'HK2'!K16)</f>
        <v>0</v>
      </c>
      <c r="L16" s="8">
        <f>IF($D16="","",'HK1'!L16+'HK2'!L16)</f>
        <v>0</v>
      </c>
      <c r="M16" s="8">
        <f>IF($D16="","",'HK1'!M16+'HK2'!M16)</f>
        <v>0</v>
      </c>
      <c r="N16" s="21">
        <f t="shared" si="9"/>
        <v>0</v>
      </c>
      <c r="O16" s="8">
        <f>IF($D16="","",'HK1'!O16+'HK2'!O16)</f>
        <v>29</v>
      </c>
      <c r="P16" s="8">
        <f>IF($D16="","",'HK1'!P16+'HK2'!P16)</f>
        <v>0</v>
      </c>
      <c r="Q16" s="8">
        <f>IF($D16="","",'HK1'!Q16+'HK2'!Q16)</f>
        <v>53</v>
      </c>
      <c r="R16" s="21">
        <f t="shared" si="10"/>
        <v>-1.2</v>
      </c>
      <c r="S16" s="8">
        <f>IF($D16="","",'HK1'!S16+'HK2'!S16)</f>
        <v>0</v>
      </c>
      <c r="T16" s="8">
        <f>IF($D16="","",'HK1'!T16+'HK2'!T16)</f>
        <v>0</v>
      </c>
      <c r="U16" s="8">
        <f>IF($D16="","",'HK1'!U16+'HK2'!U16)</f>
        <v>0</v>
      </c>
      <c r="V16" s="21">
        <f t="shared" si="11"/>
        <v>0</v>
      </c>
      <c r="W16" s="8">
        <f>IF($D16="","",'HK1'!W16+'HK2'!W16)</f>
        <v>0</v>
      </c>
      <c r="X16" s="8">
        <f>IF($D16="","",'HK1'!X16+'HK2'!X16)</f>
        <v>0</v>
      </c>
      <c r="Y16" s="21">
        <f t="shared" si="12"/>
        <v>0</v>
      </c>
      <c r="Z16" s="8">
        <f>IF($D16="","",'HK1'!Z16+'HK2'!Z16)</f>
        <v>0</v>
      </c>
      <c r="AA16" s="8">
        <f>IF($D16="","",'HK1'!AA16+'HK2'!AA16)</f>
        <v>0</v>
      </c>
      <c r="AB16" s="21">
        <f t="shared" si="13"/>
        <v>0</v>
      </c>
      <c r="AC16" s="8">
        <f>IF($D16="","",'HK1'!AC16+'HK2'!AC16)</f>
        <v>0</v>
      </c>
      <c r="AD16" s="8">
        <f>IF($D16="","",'HK1'!AD16+'HK2'!AD16)</f>
        <v>0</v>
      </c>
      <c r="AE16" s="21">
        <f t="shared" si="14"/>
        <v>0</v>
      </c>
      <c r="AF16" s="8">
        <f>IF($D16="","",'HK1'!AF16+'HK2'!AF16)</f>
        <v>0</v>
      </c>
      <c r="AG16" s="8">
        <f>IF($D16="","",'HK1'!AG16+'HK2'!AG16)</f>
        <v>0</v>
      </c>
      <c r="AH16" s="64">
        <f t="shared" si="15"/>
        <v>-1.2</v>
      </c>
      <c r="AI16" s="14">
        <f t="shared" si="16"/>
        <v>-4</v>
      </c>
    </row>
    <row r="17" spans="1:35">
      <c r="A17" s="55">
        <f>IF(D17="","",SUBTOTAL(3,$D$4:$D17))</f>
        <v>14</v>
      </c>
      <c r="B17" s="57" t="s">
        <v>314</v>
      </c>
      <c r="C17" s="58" t="s">
        <v>35</v>
      </c>
      <c r="D17" s="59" t="s">
        <v>43</v>
      </c>
      <c r="E17" s="8">
        <f>IF($D17="","",'HK1'!E17+'HK2'!E17)</f>
        <v>0</v>
      </c>
      <c r="F17" s="8">
        <f>IF($D17="","",'HK1'!F17+'HK2'!F17)</f>
        <v>0</v>
      </c>
      <c r="G17" s="8">
        <f>IF($D17="","",'HK1'!G17+'HK2'!G17)</f>
        <v>0</v>
      </c>
      <c r="H17" s="8">
        <f>IF($D17="","",'HK1'!H17+'HK2'!H17)</f>
        <v>0</v>
      </c>
      <c r="I17" s="76">
        <f t="shared" si="8"/>
        <v>0</v>
      </c>
      <c r="J17" s="8">
        <f>IF($D17="","",'HK1'!J17+'HK2'!J17)</f>
        <v>12</v>
      </c>
      <c r="K17" s="8">
        <f>IF($D17="","",'HK1'!K17+'HK2'!K17)</f>
        <v>4</v>
      </c>
      <c r="L17" s="8">
        <f>IF($D17="","",'HK1'!L17+'HK2'!L17)</f>
        <v>0</v>
      </c>
      <c r="M17" s="8">
        <f>IF($D17="","",'HK1'!M17+'HK2'!M17)</f>
        <v>0</v>
      </c>
      <c r="N17" s="21">
        <f t="shared" si="9"/>
        <v>16</v>
      </c>
      <c r="O17" s="8">
        <f>IF($D17="","",'HK1'!O17+'HK2'!O17)</f>
        <v>90</v>
      </c>
      <c r="P17" s="8">
        <f>IF($D17="","",'HK1'!P17+'HK2'!P17)</f>
        <v>119</v>
      </c>
      <c r="Q17" s="8">
        <f>IF($D17="","",'HK1'!Q17+'HK2'!Q17)</f>
        <v>159</v>
      </c>
      <c r="R17" s="21">
        <f t="shared" si="10"/>
        <v>2.5</v>
      </c>
      <c r="S17" s="8">
        <f>IF($D17="","",'HK1'!S17+'HK2'!S17)</f>
        <v>0</v>
      </c>
      <c r="T17" s="8">
        <f>IF($D17="","",'HK1'!T17+'HK2'!T17)</f>
        <v>65</v>
      </c>
      <c r="U17" s="8">
        <f>IF($D17="","",'HK1'!U17+'HK2'!U17)</f>
        <v>0</v>
      </c>
      <c r="V17" s="21">
        <f t="shared" si="11"/>
        <v>6.5</v>
      </c>
      <c r="W17" s="8">
        <f>IF($D17="","",'HK1'!W17+'HK2'!W17)</f>
        <v>0</v>
      </c>
      <c r="X17" s="8">
        <f>IF($D17="","",'HK1'!X17+'HK2'!X17)</f>
        <v>0</v>
      </c>
      <c r="Y17" s="21">
        <f t="shared" si="12"/>
        <v>0</v>
      </c>
      <c r="Z17" s="8">
        <f>IF($D17="","",'HK1'!Z17+'HK2'!Z17)</f>
        <v>0</v>
      </c>
      <c r="AA17" s="8">
        <f>IF($D17="","",'HK1'!AA17+'HK2'!AA17)</f>
        <v>0</v>
      </c>
      <c r="AB17" s="21">
        <f t="shared" si="13"/>
        <v>0</v>
      </c>
      <c r="AC17" s="8">
        <f>IF($D17="","",'HK1'!AC17+'HK2'!AC17)</f>
        <v>0</v>
      </c>
      <c r="AD17" s="8">
        <f>IF($D17="","",'HK1'!AD17+'HK2'!AD17)</f>
        <v>0</v>
      </c>
      <c r="AE17" s="21">
        <f t="shared" si="14"/>
        <v>0</v>
      </c>
      <c r="AF17" s="8">
        <f>IF($D17="","",'HK1'!AF17+'HK2'!AF17)</f>
        <v>2.4</v>
      </c>
      <c r="AG17" s="8">
        <f>IF($D17="","",'HK1'!AG17+'HK2'!AG17)</f>
        <v>8.8000000000000007</v>
      </c>
      <c r="AH17" s="64">
        <f t="shared" si="15"/>
        <v>36.200000000000003</v>
      </c>
      <c r="AI17" s="14">
        <f t="shared" si="16"/>
        <v>120.7</v>
      </c>
    </row>
    <row r="18" spans="1:35">
      <c r="A18" s="55">
        <f>IF(D18="","",SUBTOTAL(3,$D$4:$D18))</f>
        <v>15</v>
      </c>
      <c r="B18" s="57" t="s">
        <v>531</v>
      </c>
      <c r="C18" s="24" t="s">
        <v>35</v>
      </c>
      <c r="D18" s="59" t="s">
        <v>269</v>
      </c>
      <c r="E18" s="8">
        <f>IF($D18="","",'HK1'!E18+'HK2'!E18)</f>
        <v>0</v>
      </c>
      <c r="F18" s="8">
        <f>IF($D18="","",'HK1'!F18+'HK2'!F18)</f>
        <v>0</v>
      </c>
      <c r="G18" s="8">
        <f>IF($D18="","",'HK1'!G18+'HK2'!G18)</f>
        <v>0</v>
      </c>
      <c r="H18" s="8">
        <f>IF($D18="","",'HK1'!H18+'HK2'!H18)</f>
        <v>0</v>
      </c>
      <c r="I18" s="76">
        <f t="shared" si="8"/>
        <v>0</v>
      </c>
      <c r="J18" s="8">
        <f>IF($D18="","",'HK1'!J18+'HK2'!J18)</f>
        <v>0</v>
      </c>
      <c r="K18" s="8">
        <f>IF($D18="","",'HK1'!K18+'HK2'!K18)</f>
        <v>0</v>
      </c>
      <c r="L18" s="8">
        <f>IF($D18="","",'HK1'!L18+'HK2'!L18)</f>
        <v>0</v>
      </c>
      <c r="M18" s="8">
        <f>IF($D18="","",'HK1'!M18+'HK2'!M18)</f>
        <v>0</v>
      </c>
      <c r="N18" s="21">
        <f t="shared" si="9"/>
        <v>0</v>
      </c>
      <c r="O18" s="8">
        <f>IF($D18="","",'HK1'!O18+'HK2'!O18)</f>
        <v>0</v>
      </c>
      <c r="P18" s="8">
        <f>IF($D18="","",'HK1'!P18+'HK2'!P18)</f>
        <v>0</v>
      </c>
      <c r="Q18" s="8">
        <f>IF($D18="","",'HK1'!Q18+'HK2'!Q18)</f>
        <v>0</v>
      </c>
      <c r="R18" s="21">
        <f t="shared" si="10"/>
        <v>0</v>
      </c>
      <c r="S18" s="8">
        <f>IF($D18="","",'HK1'!S18+'HK2'!S18)</f>
        <v>0</v>
      </c>
      <c r="T18" s="8">
        <f>IF($D18="","",'HK1'!T18+'HK2'!T18)</f>
        <v>0</v>
      </c>
      <c r="U18" s="8">
        <f>IF($D18="","",'HK1'!U18+'HK2'!U18)</f>
        <v>0</v>
      </c>
      <c r="V18" s="21">
        <f t="shared" si="11"/>
        <v>0</v>
      </c>
      <c r="W18" s="8">
        <f>IF($D18="","",'HK1'!W18+'HK2'!W18)</f>
        <v>0</v>
      </c>
      <c r="X18" s="8">
        <f>IF($D18="","",'HK1'!X18+'HK2'!X18)</f>
        <v>0</v>
      </c>
      <c r="Y18" s="21">
        <f t="shared" si="12"/>
        <v>0</v>
      </c>
      <c r="Z18" s="8">
        <f>IF($D18="","",'HK1'!Z18+'HK2'!Z18)</f>
        <v>0</v>
      </c>
      <c r="AA18" s="8">
        <f>IF($D18="","",'HK1'!AA18+'HK2'!AA18)</f>
        <v>0</v>
      </c>
      <c r="AB18" s="21">
        <f t="shared" si="13"/>
        <v>0</v>
      </c>
      <c r="AC18" s="8">
        <f>IF($D18="","",'HK1'!AC18+'HK2'!AC18)</f>
        <v>0</v>
      </c>
      <c r="AD18" s="8">
        <f>IF($D18="","",'HK1'!AD18+'HK2'!AD18)</f>
        <v>0</v>
      </c>
      <c r="AE18" s="21">
        <f t="shared" si="14"/>
        <v>0</v>
      </c>
      <c r="AF18" s="8">
        <f>IF($D18="","",'HK1'!AF18+'HK2'!AF18)</f>
        <v>0</v>
      </c>
      <c r="AG18" s="8">
        <f>IF($D18="","",'HK1'!AG18+'HK2'!AG18)</f>
        <v>4.8</v>
      </c>
      <c r="AH18" s="64">
        <f t="shared" si="15"/>
        <v>4.8</v>
      </c>
      <c r="AI18" s="14">
        <f t="shared" si="16"/>
        <v>16</v>
      </c>
    </row>
    <row r="19" spans="1:35">
      <c r="A19" s="55">
        <f>IF(D19="","",SUBTOTAL(3,$D$4:$D19))</f>
        <v>16</v>
      </c>
      <c r="B19" s="57" t="s">
        <v>293</v>
      </c>
      <c r="C19" s="58" t="s">
        <v>35</v>
      </c>
      <c r="D19" s="59" t="s">
        <v>51</v>
      </c>
      <c r="E19" s="8">
        <f>IF($D19="","",'HK1'!E19+'HK2'!E19)</f>
        <v>6</v>
      </c>
      <c r="F19" s="8">
        <f>IF($D19="","",'HK1'!F19+'HK2'!F19)</f>
        <v>2</v>
      </c>
      <c r="G19" s="8">
        <f>IF($D19="","",'HK1'!G19+'HK2'!G19)</f>
        <v>0</v>
      </c>
      <c r="H19" s="8">
        <f>IF($D19="","",'HK1'!H19+'HK2'!H19)</f>
        <v>0</v>
      </c>
      <c r="I19" s="76">
        <f t="shared" si="8"/>
        <v>10</v>
      </c>
      <c r="J19" s="8">
        <f>IF($D19="","",'HK1'!J19+'HK2'!J19)</f>
        <v>14</v>
      </c>
      <c r="K19" s="8">
        <f>IF($D19="","",'HK1'!K19+'HK2'!K19)</f>
        <v>12.399999999999999</v>
      </c>
      <c r="L19" s="8">
        <f>IF($D19="","",'HK1'!L19+'HK2'!L19)</f>
        <v>0</v>
      </c>
      <c r="M19" s="8">
        <f>IF($D19="","",'HK1'!M19+'HK2'!M19)</f>
        <v>0</v>
      </c>
      <c r="N19" s="21">
        <f t="shared" si="9"/>
        <v>26.4</v>
      </c>
      <c r="O19" s="8">
        <f>IF($D19="","",'HK1'!O19+'HK2'!O19)</f>
        <v>279</v>
      </c>
      <c r="P19" s="8">
        <f>IF($D19="","",'HK1'!P19+'HK2'!P19)</f>
        <v>53</v>
      </c>
      <c r="Q19" s="8">
        <f>IF($D19="","",'HK1'!Q19+'HK2'!Q19)</f>
        <v>162</v>
      </c>
      <c r="R19" s="21">
        <f t="shared" si="10"/>
        <v>8.5</v>
      </c>
      <c r="S19" s="8">
        <f>IF($D19="","",'HK1'!S19+'HK2'!S19)</f>
        <v>113</v>
      </c>
      <c r="T19" s="8">
        <f>IF($D19="","",'HK1'!T19+'HK2'!T19)</f>
        <v>139</v>
      </c>
      <c r="U19" s="8">
        <f>IF($D19="","",'HK1'!U19+'HK2'!U19)</f>
        <v>113</v>
      </c>
      <c r="V19" s="21">
        <f t="shared" si="11"/>
        <v>13.9</v>
      </c>
      <c r="W19" s="8">
        <f>IF($D19="","",'HK1'!W19+'HK2'!W19)</f>
        <v>0</v>
      </c>
      <c r="X19" s="8">
        <f>IF($D19="","",'HK1'!X19+'HK2'!X19)</f>
        <v>0</v>
      </c>
      <c r="Y19" s="21">
        <f t="shared" si="12"/>
        <v>0</v>
      </c>
      <c r="Z19" s="8">
        <f>IF($D19="","",'HK1'!Z19+'HK2'!Z19)</f>
        <v>0</v>
      </c>
      <c r="AA19" s="8">
        <f>IF($D19="","",'HK1'!AA19+'HK2'!AA19)</f>
        <v>0</v>
      </c>
      <c r="AB19" s="21">
        <f t="shared" si="13"/>
        <v>0</v>
      </c>
      <c r="AC19" s="8">
        <f>IF($D19="","",'HK1'!AC19+'HK2'!AC19)</f>
        <v>0</v>
      </c>
      <c r="AD19" s="8">
        <f>IF($D19="","",'HK1'!AD19+'HK2'!AD19)</f>
        <v>0</v>
      </c>
      <c r="AE19" s="21">
        <f t="shared" si="14"/>
        <v>0</v>
      </c>
      <c r="AF19" s="8">
        <f>IF($D19="","",'HK1'!AF19+'HK2'!AF19)</f>
        <v>0</v>
      </c>
      <c r="AG19" s="8">
        <f>IF($D19="","",'HK1'!AG19+'HK2'!AG19)</f>
        <v>0</v>
      </c>
      <c r="AH19" s="64">
        <f t="shared" si="15"/>
        <v>58.8</v>
      </c>
      <c r="AI19" s="14">
        <f t="shared" si="16"/>
        <v>196</v>
      </c>
    </row>
    <row r="20" spans="1:35">
      <c r="A20" s="55">
        <f>IF(D20="","",SUBTOTAL(3,$D$4:$D20))</f>
        <v>17</v>
      </c>
      <c r="B20" s="57" t="s">
        <v>294</v>
      </c>
      <c r="C20" s="58" t="s">
        <v>35</v>
      </c>
      <c r="D20" s="59" t="s">
        <v>45</v>
      </c>
      <c r="E20" s="8">
        <f>IF($D20="","",'HK1'!E20+'HK2'!E20)</f>
        <v>4</v>
      </c>
      <c r="F20" s="8">
        <f>IF($D20="","",'HK1'!F20+'HK2'!F20)</f>
        <v>0</v>
      </c>
      <c r="G20" s="8">
        <f>IF($D20="","",'HK1'!G20+'HK2'!G20)</f>
        <v>0</v>
      </c>
      <c r="H20" s="8">
        <f>IF($D20="","",'HK1'!H20+'HK2'!H20)</f>
        <v>0</v>
      </c>
      <c r="I20" s="76">
        <f t="shared" si="8"/>
        <v>4</v>
      </c>
      <c r="J20" s="8">
        <f>IF($D20="","",'HK1'!J20+'HK2'!J20)</f>
        <v>16</v>
      </c>
      <c r="K20" s="8">
        <f>IF($D20="","",'HK1'!K20+'HK2'!K20)</f>
        <v>0</v>
      </c>
      <c r="L20" s="8">
        <f>IF($D20="","",'HK1'!L20+'HK2'!L20)</f>
        <v>0</v>
      </c>
      <c r="M20" s="8">
        <f>IF($D20="","",'HK1'!M20+'HK2'!M20)</f>
        <v>0</v>
      </c>
      <c r="N20" s="21">
        <f t="shared" si="9"/>
        <v>16</v>
      </c>
      <c r="O20" s="8">
        <f>IF($D20="","",'HK1'!O20+'HK2'!O20)</f>
        <v>218</v>
      </c>
      <c r="P20" s="8">
        <f>IF($D20="","",'HK1'!P20+'HK2'!P20)</f>
        <v>122</v>
      </c>
      <c r="Q20" s="8">
        <f>IF($D20="","",'HK1'!Q20+'HK2'!Q20)</f>
        <v>226</v>
      </c>
      <c r="R20" s="21">
        <f t="shared" si="10"/>
        <v>5.7</v>
      </c>
      <c r="S20" s="8">
        <f>IF($D20="","",'HK1'!S20+'HK2'!S20)</f>
        <v>0</v>
      </c>
      <c r="T20" s="8">
        <f>IF($D20="","",'HK1'!T20+'HK2'!T20)</f>
        <v>0</v>
      </c>
      <c r="U20" s="8">
        <f>IF($D20="","",'HK1'!U20+'HK2'!U20)</f>
        <v>0</v>
      </c>
      <c r="V20" s="21">
        <f t="shared" si="11"/>
        <v>0</v>
      </c>
      <c r="W20" s="8">
        <f>IF($D20="","",'HK1'!W20+'HK2'!W20)</f>
        <v>0</v>
      </c>
      <c r="X20" s="8">
        <f>IF($D20="","",'HK1'!X20+'HK2'!X20)</f>
        <v>0</v>
      </c>
      <c r="Y20" s="21">
        <f t="shared" si="12"/>
        <v>0</v>
      </c>
      <c r="Z20" s="8">
        <f>IF($D20="","",'HK1'!Z20+'HK2'!Z20)</f>
        <v>0</v>
      </c>
      <c r="AA20" s="8">
        <f>IF($D20="","",'HK1'!AA20+'HK2'!AA20)</f>
        <v>0</v>
      </c>
      <c r="AB20" s="21">
        <f t="shared" si="13"/>
        <v>0</v>
      </c>
      <c r="AC20" s="8">
        <f>IF($D20="","",'HK1'!AC20+'HK2'!AC20)</f>
        <v>0</v>
      </c>
      <c r="AD20" s="8">
        <f>IF($D20="","",'HK1'!AD20+'HK2'!AD20)</f>
        <v>0</v>
      </c>
      <c r="AE20" s="21">
        <f t="shared" si="14"/>
        <v>0</v>
      </c>
      <c r="AF20" s="8">
        <f>IF($D20="","",'HK1'!AF20+'HK2'!AF20)</f>
        <v>0</v>
      </c>
      <c r="AG20" s="8">
        <f>IF($D20="","",'HK1'!AG20+'HK2'!AG20)</f>
        <v>4.8</v>
      </c>
      <c r="AH20" s="64">
        <f t="shared" si="15"/>
        <v>30.5</v>
      </c>
      <c r="AI20" s="14">
        <f t="shared" si="16"/>
        <v>101.7</v>
      </c>
    </row>
    <row r="21" spans="1:35">
      <c r="A21" s="55">
        <f>IF(D21="","",SUBTOTAL(3,$D$4:$D21))</f>
        <v>18</v>
      </c>
      <c r="B21" s="57" t="s">
        <v>295</v>
      </c>
      <c r="C21" s="58" t="s">
        <v>35</v>
      </c>
      <c r="D21" s="59" t="s">
        <v>46</v>
      </c>
      <c r="E21" s="8">
        <f>IF($D21="","",'HK1'!E21+'HK2'!E21)</f>
        <v>2</v>
      </c>
      <c r="F21" s="8">
        <f>IF($D21="","",'HK1'!F21+'HK2'!F21)</f>
        <v>2</v>
      </c>
      <c r="G21" s="8">
        <f>IF($D21="","",'HK1'!G21+'HK2'!G21)</f>
        <v>0</v>
      </c>
      <c r="H21" s="8">
        <f>IF($D21="","",'HK1'!H21+'HK2'!H21)</f>
        <v>0</v>
      </c>
      <c r="I21" s="76">
        <f t="shared" si="8"/>
        <v>6</v>
      </c>
      <c r="J21" s="8">
        <f>IF($D21="","",'HK1'!J21+'HK2'!J21)</f>
        <v>20.399999999999999</v>
      </c>
      <c r="K21" s="8">
        <f>IF($D21="","",'HK1'!K21+'HK2'!K21)</f>
        <v>3.5999999999999996</v>
      </c>
      <c r="L21" s="8">
        <f>IF($D21="","",'HK1'!L21+'HK2'!L21)</f>
        <v>0</v>
      </c>
      <c r="M21" s="8">
        <f>IF($D21="","",'HK1'!M21+'HK2'!M21)</f>
        <v>0</v>
      </c>
      <c r="N21" s="21">
        <f t="shared" si="9"/>
        <v>24</v>
      </c>
      <c r="O21" s="8">
        <f>IF($D21="","",'HK1'!O21+'HK2'!O21)</f>
        <v>153</v>
      </c>
      <c r="P21" s="8">
        <f>IF($D21="","",'HK1'!P21+'HK2'!P21)</f>
        <v>204</v>
      </c>
      <c r="Q21" s="8">
        <f>IF($D21="","",'HK1'!Q21+'HK2'!Q21)</f>
        <v>186</v>
      </c>
      <c r="R21" s="21">
        <f t="shared" si="10"/>
        <v>8.5500000000000007</v>
      </c>
      <c r="S21" s="8">
        <f>IF($D21="","",'HK1'!S21+'HK2'!S21)</f>
        <v>0</v>
      </c>
      <c r="T21" s="8">
        <f>IF($D21="","",'HK1'!T21+'HK2'!T21)</f>
        <v>0</v>
      </c>
      <c r="U21" s="8">
        <f>IF($D21="","",'HK1'!U21+'HK2'!U21)</f>
        <v>0</v>
      </c>
      <c r="V21" s="21">
        <f t="shared" si="11"/>
        <v>0</v>
      </c>
      <c r="W21" s="8">
        <f>IF($D21="","",'HK1'!W21+'HK2'!W21)</f>
        <v>0</v>
      </c>
      <c r="X21" s="8">
        <f>IF($D21="","",'HK1'!X21+'HK2'!X21)</f>
        <v>0</v>
      </c>
      <c r="Y21" s="21">
        <f t="shared" si="12"/>
        <v>0</v>
      </c>
      <c r="Z21" s="8">
        <f>IF($D21="","",'HK1'!Z21+'HK2'!Z21)</f>
        <v>0</v>
      </c>
      <c r="AA21" s="8">
        <f>IF($D21="","",'HK1'!AA21+'HK2'!AA21)</f>
        <v>0</v>
      </c>
      <c r="AB21" s="21">
        <f t="shared" si="13"/>
        <v>0</v>
      </c>
      <c r="AC21" s="8">
        <f>IF($D21="","",'HK1'!AC21+'HK2'!AC21)</f>
        <v>0</v>
      </c>
      <c r="AD21" s="8">
        <f>IF($D21="","",'HK1'!AD21+'HK2'!AD21)</f>
        <v>0</v>
      </c>
      <c r="AE21" s="21">
        <f t="shared" si="14"/>
        <v>0</v>
      </c>
      <c r="AF21" s="8">
        <f>IF($D21="","",'HK1'!AF21+'HK2'!AF21)</f>
        <v>0</v>
      </c>
      <c r="AG21" s="8">
        <f>IF($D21="","",'HK1'!AG21+'HK2'!AG21)</f>
        <v>0</v>
      </c>
      <c r="AH21" s="64">
        <f t="shared" si="15"/>
        <v>38.6</v>
      </c>
      <c r="AI21" s="14">
        <f t="shared" si="16"/>
        <v>128.69999999999999</v>
      </c>
    </row>
    <row r="22" spans="1:35">
      <c r="A22" s="55">
        <f>IF(D22="","",SUBTOTAL(3,$D$4:$D22))</f>
        <v>19</v>
      </c>
      <c r="B22" s="57" t="s">
        <v>296</v>
      </c>
      <c r="C22" s="58" t="s">
        <v>35</v>
      </c>
      <c r="D22" s="59" t="s">
        <v>47</v>
      </c>
      <c r="E22" s="8">
        <f>IF($D22="","",'HK1'!E22+'HK2'!E22)</f>
        <v>0</v>
      </c>
      <c r="F22" s="8">
        <f>IF($D22="","",'HK1'!F22+'HK2'!F22)</f>
        <v>0</v>
      </c>
      <c r="G22" s="8">
        <f>IF($D22="","",'HK1'!G22+'HK2'!G22)</f>
        <v>0</v>
      </c>
      <c r="H22" s="8">
        <f>IF($D22="","",'HK1'!H22+'HK2'!H22)</f>
        <v>0</v>
      </c>
      <c r="I22" s="76">
        <f t="shared" si="8"/>
        <v>0</v>
      </c>
      <c r="J22" s="8">
        <f>IF($D22="","",'HK1'!J22+'HK2'!J22)</f>
        <v>1.2</v>
      </c>
      <c r="K22" s="8">
        <f>IF($D22="","",'HK1'!K22+'HK2'!K22)</f>
        <v>20.399999999999995</v>
      </c>
      <c r="L22" s="8">
        <f>IF($D22="","",'HK1'!L22+'HK2'!L22)</f>
        <v>0</v>
      </c>
      <c r="M22" s="8">
        <f>IF($D22="","",'HK1'!M22+'HK2'!M22)</f>
        <v>0</v>
      </c>
      <c r="N22" s="21">
        <f t="shared" si="9"/>
        <v>21.599999999999994</v>
      </c>
      <c r="O22" s="8">
        <f>IF($D22="","",'HK1'!O22+'HK2'!O22)</f>
        <v>0</v>
      </c>
      <c r="P22" s="8">
        <f>IF($D22="","",'HK1'!P22+'HK2'!P22)</f>
        <v>0</v>
      </c>
      <c r="Q22" s="8">
        <f>IF($D22="","",'HK1'!Q22+'HK2'!Q22)</f>
        <v>0</v>
      </c>
      <c r="R22" s="21">
        <f t="shared" si="10"/>
        <v>0</v>
      </c>
      <c r="S22" s="8">
        <f>IF($D22="","",'HK1'!S22+'HK2'!S22)</f>
        <v>0</v>
      </c>
      <c r="T22" s="8">
        <f>IF($D22="","",'HK1'!T22+'HK2'!T22)</f>
        <v>0</v>
      </c>
      <c r="U22" s="8">
        <f>IF($D22="","",'HK1'!U22+'HK2'!U22)</f>
        <v>0</v>
      </c>
      <c r="V22" s="21">
        <f t="shared" si="11"/>
        <v>0</v>
      </c>
      <c r="W22" s="8">
        <f>IF($D22="","",'HK1'!W22+'HK2'!W22)</f>
        <v>0</v>
      </c>
      <c r="X22" s="8">
        <f>IF($D22="","",'HK1'!X22+'HK2'!X22)</f>
        <v>0</v>
      </c>
      <c r="Y22" s="21">
        <f t="shared" si="12"/>
        <v>0</v>
      </c>
      <c r="Z22" s="8">
        <f>IF($D22="","",'HK1'!Z22+'HK2'!Z22)</f>
        <v>0</v>
      </c>
      <c r="AA22" s="8">
        <f>IF($D22="","",'HK1'!AA22+'HK2'!AA22)</f>
        <v>0</v>
      </c>
      <c r="AB22" s="21">
        <f t="shared" si="13"/>
        <v>0</v>
      </c>
      <c r="AC22" s="8">
        <f>IF($D22="","",'HK1'!AC22+'HK2'!AC22)</f>
        <v>0</v>
      </c>
      <c r="AD22" s="8">
        <f>IF($D22="","",'HK1'!AD22+'HK2'!AD22)</f>
        <v>0</v>
      </c>
      <c r="AE22" s="21">
        <f t="shared" si="14"/>
        <v>0</v>
      </c>
      <c r="AF22" s="8">
        <f>IF($D22="","",'HK1'!AF22+'HK2'!AF22)</f>
        <v>0</v>
      </c>
      <c r="AG22" s="8">
        <f>IF($D22="","",'HK1'!AG22+'HK2'!AG22)</f>
        <v>0</v>
      </c>
      <c r="AH22" s="64">
        <f t="shared" si="15"/>
        <v>21.6</v>
      </c>
      <c r="AI22" s="14">
        <f t="shared" si="16"/>
        <v>72</v>
      </c>
    </row>
    <row r="23" spans="1:35">
      <c r="A23" s="55">
        <f>IF(D23="","",SUBTOTAL(3,$D$4:$D23))</f>
        <v>20</v>
      </c>
      <c r="B23" s="57" t="s">
        <v>297</v>
      </c>
      <c r="C23" s="58" t="s">
        <v>35</v>
      </c>
      <c r="D23" s="59" t="s">
        <v>58</v>
      </c>
      <c r="E23" s="8">
        <f>IF($D23="","",'HK1'!E23+'HK2'!E23)</f>
        <v>6</v>
      </c>
      <c r="F23" s="8">
        <f>IF($D23="","",'HK1'!F23+'HK2'!F23)</f>
        <v>2</v>
      </c>
      <c r="G23" s="8">
        <f>IF($D23="","",'HK1'!G23+'HK2'!G23)</f>
        <v>0</v>
      </c>
      <c r="H23" s="8">
        <f>IF($D23="","",'HK1'!H23+'HK2'!H23)</f>
        <v>0</v>
      </c>
      <c r="I23" s="76">
        <f t="shared" si="8"/>
        <v>10</v>
      </c>
      <c r="J23" s="8">
        <f>IF($D23="","",'HK1'!J23+'HK2'!J23)</f>
        <v>25.199999999999996</v>
      </c>
      <c r="K23" s="8">
        <f>IF($D23="","",'HK1'!K23+'HK2'!K23)</f>
        <v>3.5999999999999996</v>
      </c>
      <c r="L23" s="8">
        <f>IF($D23="","",'HK1'!L23+'HK2'!L23)</f>
        <v>0</v>
      </c>
      <c r="M23" s="8">
        <f>IF($D23="","",'HK1'!M23+'HK2'!M23)</f>
        <v>0</v>
      </c>
      <c r="N23" s="21">
        <f t="shared" si="9"/>
        <v>28.799999999999997</v>
      </c>
      <c r="O23" s="8">
        <f>IF($D23="","",'HK1'!O23+'HK2'!O23)</f>
        <v>747</v>
      </c>
      <c r="P23" s="8">
        <f>IF($D23="","",'HK1'!P23+'HK2'!P23)</f>
        <v>842</v>
      </c>
      <c r="Q23" s="8">
        <f>IF($D23="","",'HK1'!Q23+'HK2'!Q23)</f>
        <v>543</v>
      </c>
      <c r="R23" s="21">
        <f t="shared" si="10"/>
        <v>52.3</v>
      </c>
      <c r="S23" s="8">
        <f>IF($D23="","",'HK1'!S23+'HK2'!S23)</f>
        <v>0</v>
      </c>
      <c r="T23" s="8">
        <f>IF($D23="","",'HK1'!T23+'HK2'!T23)</f>
        <v>0</v>
      </c>
      <c r="U23" s="8">
        <f>IF($D23="","",'HK1'!U23+'HK2'!U23)</f>
        <v>0</v>
      </c>
      <c r="V23" s="21">
        <f t="shared" si="11"/>
        <v>0</v>
      </c>
      <c r="W23" s="8">
        <f>IF($D23="","",'HK1'!W23+'HK2'!W23)</f>
        <v>0</v>
      </c>
      <c r="X23" s="8">
        <f>IF($D23="","",'HK1'!X23+'HK2'!X23)</f>
        <v>0</v>
      </c>
      <c r="Y23" s="21">
        <f t="shared" si="12"/>
        <v>0</v>
      </c>
      <c r="Z23" s="8">
        <f>IF($D23="","",'HK1'!Z23+'HK2'!Z23)</f>
        <v>0</v>
      </c>
      <c r="AA23" s="8">
        <f>IF($D23="","",'HK1'!AA23+'HK2'!AA23)</f>
        <v>0</v>
      </c>
      <c r="AB23" s="21">
        <f t="shared" si="13"/>
        <v>0</v>
      </c>
      <c r="AC23" s="8">
        <f>IF($D23="","",'HK1'!AC23+'HK2'!AC23)</f>
        <v>0</v>
      </c>
      <c r="AD23" s="8">
        <f>IF($D23="","",'HK1'!AD23+'HK2'!AD23)</f>
        <v>0</v>
      </c>
      <c r="AE23" s="21">
        <f t="shared" si="14"/>
        <v>0</v>
      </c>
      <c r="AF23" s="8">
        <f>IF($D23="","",'HK1'!AF23+'HK2'!AF23)</f>
        <v>1.2</v>
      </c>
      <c r="AG23" s="8">
        <f>IF($D23="","",'HK1'!AG23+'HK2'!AG23)</f>
        <v>0</v>
      </c>
      <c r="AH23" s="64">
        <f t="shared" si="15"/>
        <v>92.3</v>
      </c>
      <c r="AI23" s="14">
        <f t="shared" si="16"/>
        <v>307.7</v>
      </c>
    </row>
    <row r="24" spans="1:35">
      <c r="A24" s="55">
        <f>IF(D24="","",SUBTOTAL(3,$D$4:$D24))</f>
        <v>21</v>
      </c>
      <c r="B24" s="57" t="s">
        <v>298</v>
      </c>
      <c r="C24" s="58" t="s">
        <v>35</v>
      </c>
      <c r="D24" s="59" t="s">
        <v>48</v>
      </c>
      <c r="E24" s="8">
        <f>IF($D24="","",'HK1'!E24+'HK2'!E24)</f>
        <v>8</v>
      </c>
      <c r="F24" s="8">
        <f>IF($D24="","",'HK1'!F24+'HK2'!F24)</f>
        <v>0</v>
      </c>
      <c r="G24" s="8">
        <f>IF($D24="","",'HK1'!G24+'HK2'!G24)</f>
        <v>0</v>
      </c>
      <c r="H24" s="8">
        <f>IF($D24="","",'HK1'!H24+'HK2'!H24)</f>
        <v>0</v>
      </c>
      <c r="I24" s="76">
        <f t="shared" si="8"/>
        <v>8</v>
      </c>
      <c r="J24" s="8">
        <f>IF($D24="","",'HK1'!J24+'HK2'!J24)</f>
        <v>14.399999999999999</v>
      </c>
      <c r="K24" s="8">
        <f>IF($D24="","",'HK1'!K24+'HK2'!K24)</f>
        <v>11.2</v>
      </c>
      <c r="L24" s="8">
        <f>IF($D24="","",'HK1'!L24+'HK2'!L24)</f>
        <v>0</v>
      </c>
      <c r="M24" s="8">
        <f>IF($D24="","",'HK1'!M24+'HK2'!M24)</f>
        <v>0</v>
      </c>
      <c r="N24" s="21">
        <f t="shared" si="9"/>
        <v>25.599999999999998</v>
      </c>
      <c r="O24" s="8">
        <f>IF($D24="","",'HK1'!O24+'HK2'!O24)</f>
        <v>304</v>
      </c>
      <c r="P24" s="8">
        <f>IF($D24="","",'HK1'!P24+'HK2'!P24)</f>
        <v>193</v>
      </c>
      <c r="Q24" s="8">
        <f>IF($D24="","",'HK1'!Q24+'HK2'!Q24)</f>
        <v>260</v>
      </c>
      <c r="R24" s="21">
        <f t="shared" si="10"/>
        <v>11.85</v>
      </c>
      <c r="S24" s="8">
        <f>IF($D24="","",'HK1'!S24+'HK2'!S24)</f>
        <v>0</v>
      </c>
      <c r="T24" s="8">
        <f>IF($D24="","",'HK1'!T24+'HK2'!T24)</f>
        <v>0</v>
      </c>
      <c r="U24" s="8">
        <f>IF($D24="","",'HK1'!U24+'HK2'!U24)</f>
        <v>0</v>
      </c>
      <c r="V24" s="21">
        <f t="shared" si="11"/>
        <v>0</v>
      </c>
      <c r="W24" s="8">
        <f>IF($D24="","",'HK1'!W24+'HK2'!W24)</f>
        <v>0</v>
      </c>
      <c r="X24" s="8">
        <f>IF($D24="","",'HK1'!X24+'HK2'!X24)</f>
        <v>0</v>
      </c>
      <c r="Y24" s="21">
        <f t="shared" si="12"/>
        <v>0</v>
      </c>
      <c r="Z24" s="8">
        <f>IF($D24="","",'HK1'!Z24+'HK2'!Z24)</f>
        <v>0</v>
      </c>
      <c r="AA24" s="8">
        <f>IF($D24="","",'HK1'!AA24+'HK2'!AA24)</f>
        <v>0</v>
      </c>
      <c r="AB24" s="21">
        <f t="shared" si="13"/>
        <v>0</v>
      </c>
      <c r="AC24" s="8">
        <f>IF($D24="","",'HK1'!AC24+'HK2'!AC24)</f>
        <v>0</v>
      </c>
      <c r="AD24" s="8">
        <f>IF($D24="","",'HK1'!AD24+'HK2'!AD24)</f>
        <v>0</v>
      </c>
      <c r="AE24" s="21">
        <f t="shared" si="14"/>
        <v>0</v>
      </c>
      <c r="AF24" s="8">
        <f>IF($D24="","",'HK1'!AF24+'HK2'!AF24)</f>
        <v>0</v>
      </c>
      <c r="AG24" s="8">
        <f>IF($D24="","",'HK1'!AG24+'HK2'!AG24)</f>
        <v>0</v>
      </c>
      <c r="AH24" s="64">
        <f t="shared" si="15"/>
        <v>45.5</v>
      </c>
      <c r="AI24" s="14">
        <f t="shared" si="16"/>
        <v>151.69999999999999</v>
      </c>
    </row>
    <row r="25" spans="1:35">
      <c r="A25" s="55">
        <f>IF(D25="","",SUBTOTAL(3,$D$4:$D25))</f>
        <v>22</v>
      </c>
      <c r="B25" s="57" t="s">
        <v>299</v>
      </c>
      <c r="C25" s="58" t="s">
        <v>35</v>
      </c>
      <c r="D25" s="59" t="s">
        <v>37</v>
      </c>
      <c r="E25" s="8">
        <f>IF($D25="","",'HK1'!E25+'HK2'!E25)</f>
        <v>15</v>
      </c>
      <c r="F25" s="8">
        <f>IF($D25="","",'HK1'!F25+'HK2'!F25)</f>
        <v>0</v>
      </c>
      <c r="G25" s="8">
        <f>IF($D25="","",'HK1'!G25+'HK2'!G25)</f>
        <v>0</v>
      </c>
      <c r="H25" s="8">
        <f>IF($D25="","",'HK1'!H25+'HK2'!H25)</f>
        <v>0</v>
      </c>
      <c r="I25" s="76">
        <f t="shared" si="8"/>
        <v>15</v>
      </c>
      <c r="J25" s="8">
        <f>IF($D25="","",'HK1'!J25+'HK2'!J25)</f>
        <v>17.600000000000001</v>
      </c>
      <c r="K25" s="8">
        <f>IF($D25="","",'HK1'!K25+'HK2'!K25)</f>
        <v>15.200000000000001</v>
      </c>
      <c r="L25" s="8">
        <f>IF($D25="","",'HK1'!L25+'HK2'!L25)</f>
        <v>0</v>
      </c>
      <c r="M25" s="8">
        <f>IF($D25="","",'HK1'!M25+'HK2'!M25)</f>
        <v>0</v>
      </c>
      <c r="N25" s="21">
        <f t="shared" si="9"/>
        <v>32.800000000000004</v>
      </c>
      <c r="O25" s="8">
        <f>IF($D25="","",'HK1'!O25+'HK2'!O25)</f>
        <v>436</v>
      </c>
      <c r="P25" s="8">
        <f>IF($D25="","",'HK1'!P25+'HK2'!P25)</f>
        <v>340</v>
      </c>
      <c r="Q25" s="8">
        <f>IF($D25="","",'HK1'!Q25+'HK2'!Q25)</f>
        <v>386</v>
      </c>
      <c r="R25" s="21">
        <f t="shared" si="10"/>
        <v>19.5</v>
      </c>
      <c r="S25" s="8">
        <f>IF($D25="","",'HK1'!S25+'HK2'!S25)</f>
        <v>87</v>
      </c>
      <c r="T25" s="8">
        <f>IF($D25="","",'HK1'!T25+'HK2'!T25)</f>
        <v>58</v>
      </c>
      <c r="U25" s="8">
        <f>IF($D25="","",'HK1'!U25+'HK2'!U25)</f>
        <v>87</v>
      </c>
      <c r="V25" s="21">
        <f t="shared" si="11"/>
        <v>5.8</v>
      </c>
      <c r="W25" s="8">
        <f>IF($D25="","",'HK1'!W25+'HK2'!W25)</f>
        <v>0</v>
      </c>
      <c r="X25" s="8">
        <f>IF($D25="","",'HK1'!X25+'HK2'!X25)</f>
        <v>0</v>
      </c>
      <c r="Y25" s="21">
        <f t="shared" si="12"/>
        <v>0</v>
      </c>
      <c r="Z25" s="8">
        <f>IF($D25="","",'HK1'!Z25+'HK2'!Z25)</f>
        <v>0</v>
      </c>
      <c r="AA25" s="8">
        <f>IF($D25="","",'HK1'!AA25+'HK2'!AA25)</f>
        <v>0</v>
      </c>
      <c r="AB25" s="21">
        <f t="shared" si="13"/>
        <v>0</v>
      </c>
      <c r="AC25" s="8">
        <f>IF($D25="","",'HK1'!AC25+'HK2'!AC25)</f>
        <v>0</v>
      </c>
      <c r="AD25" s="8">
        <f>IF($D25="","",'HK1'!AD25+'HK2'!AD25)</f>
        <v>0</v>
      </c>
      <c r="AE25" s="21">
        <f t="shared" si="14"/>
        <v>0</v>
      </c>
      <c r="AF25" s="8">
        <f>IF($D25="","",'HK1'!AF25+'HK2'!AF25)</f>
        <v>0</v>
      </c>
      <c r="AG25" s="8">
        <f>IF($D25="","",'HK1'!AG25+'HK2'!AG25)</f>
        <v>2.4</v>
      </c>
      <c r="AH25" s="64">
        <f t="shared" si="15"/>
        <v>75.5</v>
      </c>
      <c r="AI25" s="14">
        <f t="shared" si="16"/>
        <v>251.7</v>
      </c>
    </row>
    <row r="26" spans="1:35">
      <c r="A26" s="55">
        <f>IF(D26="","",SUBTOTAL(3,$D$4:$D26))</f>
        <v>23</v>
      </c>
      <c r="B26" s="57" t="s">
        <v>300</v>
      </c>
      <c r="C26" s="58" t="s">
        <v>35</v>
      </c>
      <c r="D26" s="59" t="s">
        <v>54</v>
      </c>
      <c r="E26" s="8">
        <f>IF($D26="","",'HK1'!E26+'HK2'!E26)</f>
        <v>16</v>
      </c>
      <c r="F26" s="8">
        <f>IF($D26="","",'HK1'!F26+'HK2'!F26)</f>
        <v>0</v>
      </c>
      <c r="G26" s="8">
        <f>IF($D26="","",'HK1'!G26+'HK2'!G26)</f>
        <v>0</v>
      </c>
      <c r="H26" s="8">
        <f>IF($D26="","",'HK1'!H26+'HK2'!H26)</f>
        <v>0</v>
      </c>
      <c r="I26" s="76">
        <f t="shared" si="8"/>
        <v>16</v>
      </c>
      <c r="J26" s="8">
        <f>IF($D26="","",'HK1'!J26+'HK2'!J26)</f>
        <v>13.2</v>
      </c>
      <c r="K26" s="8">
        <f>IF($D26="","",'HK1'!K26+'HK2'!K26)</f>
        <v>6</v>
      </c>
      <c r="L26" s="8">
        <f>IF($D26="","",'HK1'!L26+'HK2'!L26)</f>
        <v>0</v>
      </c>
      <c r="M26" s="8">
        <f>IF($D26="","",'HK1'!M26+'HK2'!M26)</f>
        <v>0</v>
      </c>
      <c r="N26" s="21">
        <f t="shared" si="9"/>
        <v>19.2</v>
      </c>
      <c r="O26" s="8">
        <f>IF($D26="","",'HK1'!O26+'HK2'!O26)</f>
        <v>734</v>
      </c>
      <c r="P26" s="8">
        <f>IF($D26="","",'HK1'!P26+'HK2'!P26)</f>
        <v>678</v>
      </c>
      <c r="Q26" s="8">
        <f>IF($D26="","",'HK1'!Q26+'HK2'!Q26)</f>
        <v>747</v>
      </c>
      <c r="R26" s="21">
        <f t="shared" si="10"/>
        <v>33.25</v>
      </c>
      <c r="S26" s="8">
        <f>IF($D26="","",'HK1'!S26+'HK2'!S26)</f>
        <v>0</v>
      </c>
      <c r="T26" s="8">
        <f>IF($D26="","",'HK1'!T26+'HK2'!T26)</f>
        <v>0</v>
      </c>
      <c r="U26" s="8">
        <f>IF($D26="","",'HK1'!U26+'HK2'!U26)</f>
        <v>0</v>
      </c>
      <c r="V26" s="21">
        <f t="shared" si="11"/>
        <v>0</v>
      </c>
      <c r="W26" s="8">
        <f>IF($D26="","",'HK1'!W26+'HK2'!W26)</f>
        <v>0</v>
      </c>
      <c r="X26" s="8">
        <f>IF($D26="","",'HK1'!X26+'HK2'!X26)</f>
        <v>0</v>
      </c>
      <c r="Y26" s="21">
        <f t="shared" si="12"/>
        <v>0</v>
      </c>
      <c r="Z26" s="8">
        <f>IF($D26="","",'HK1'!Z26+'HK2'!Z26)</f>
        <v>0</v>
      </c>
      <c r="AA26" s="8">
        <f>IF($D26="","",'HK1'!AA26+'HK2'!AA26)</f>
        <v>0</v>
      </c>
      <c r="AB26" s="21">
        <f t="shared" si="13"/>
        <v>0</v>
      </c>
      <c r="AC26" s="8">
        <f>IF($D26="","",'HK1'!AC26+'HK2'!AC26)</f>
        <v>0</v>
      </c>
      <c r="AD26" s="8">
        <f>IF($D26="","",'HK1'!AD26+'HK2'!AD26)</f>
        <v>0</v>
      </c>
      <c r="AE26" s="21">
        <f t="shared" si="14"/>
        <v>0</v>
      </c>
      <c r="AF26" s="8">
        <f>IF($D26="","",'HK1'!AF26+'HK2'!AF26)</f>
        <v>1.2</v>
      </c>
      <c r="AG26" s="8">
        <f>IF($D26="","",'HK1'!AG26+'HK2'!AG26)</f>
        <v>0</v>
      </c>
      <c r="AH26" s="64">
        <f t="shared" si="15"/>
        <v>69.7</v>
      </c>
      <c r="AI26" s="14">
        <f t="shared" si="16"/>
        <v>232.3</v>
      </c>
    </row>
    <row r="27" spans="1:35">
      <c r="A27" s="55">
        <f>IF(D27="","",SUBTOTAL(3,$D$4:$D27))</f>
        <v>24</v>
      </c>
      <c r="B27" s="57" t="s">
        <v>301</v>
      </c>
      <c r="C27" s="58" t="s">
        <v>35</v>
      </c>
      <c r="D27" s="59" t="s">
        <v>40</v>
      </c>
      <c r="E27" s="8">
        <f>IF($D27="","",'HK1'!E27+'HK2'!E27)</f>
        <v>0</v>
      </c>
      <c r="F27" s="8">
        <f>IF($D27="","",'HK1'!F27+'HK2'!F27)</f>
        <v>0</v>
      </c>
      <c r="G27" s="8">
        <f>IF($D27="","",'HK1'!G27+'HK2'!G27)</f>
        <v>0</v>
      </c>
      <c r="H27" s="8">
        <f>IF($D27="","",'HK1'!H27+'HK2'!H27)</f>
        <v>0</v>
      </c>
      <c r="I27" s="76">
        <f t="shared" si="8"/>
        <v>0</v>
      </c>
      <c r="J27" s="8">
        <f>IF($D27="","",'HK1'!J27+'HK2'!J27)</f>
        <v>15.6</v>
      </c>
      <c r="K27" s="8">
        <f>IF($D27="","",'HK1'!K27+'HK2'!K27)</f>
        <v>4.8</v>
      </c>
      <c r="L27" s="8">
        <f>IF($D27="","",'HK1'!L27+'HK2'!L27)</f>
        <v>0</v>
      </c>
      <c r="M27" s="8">
        <f>IF($D27="","",'HK1'!M27+'HK2'!M27)</f>
        <v>0</v>
      </c>
      <c r="N27" s="21">
        <f t="shared" si="9"/>
        <v>20.399999999999999</v>
      </c>
      <c r="O27" s="8">
        <f>IF($D27="","",'HK1'!O27+'HK2'!O27)</f>
        <v>200</v>
      </c>
      <c r="P27" s="8">
        <f>IF($D27="","",'HK1'!P27+'HK2'!P27)</f>
        <v>127</v>
      </c>
      <c r="Q27" s="8">
        <f>IF($D27="","",'HK1'!Q27+'HK2'!Q27)</f>
        <v>115</v>
      </c>
      <c r="R27" s="21">
        <f t="shared" si="10"/>
        <v>10.6</v>
      </c>
      <c r="S27" s="8">
        <f>IF($D27="","",'HK1'!S27+'HK2'!S27)</f>
        <v>0</v>
      </c>
      <c r="T27" s="8">
        <f>IF($D27="","",'HK1'!T27+'HK2'!T27)</f>
        <v>0</v>
      </c>
      <c r="U27" s="8">
        <f>IF($D27="","",'HK1'!U27+'HK2'!U27)</f>
        <v>0</v>
      </c>
      <c r="V27" s="21">
        <f t="shared" si="11"/>
        <v>0</v>
      </c>
      <c r="W27" s="8">
        <f>IF($D27="","",'HK1'!W27+'HK2'!W27)</f>
        <v>0</v>
      </c>
      <c r="X27" s="8">
        <f>IF($D27="","",'HK1'!X27+'HK2'!X27)</f>
        <v>0</v>
      </c>
      <c r="Y27" s="21">
        <f t="shared" si="12"/>
        <v>0</v>
      </c>
      <c r="Z27" s="8">
        <f>IF($D27="","",'HK1'!Z27+'HK2'!Z27)</f>
        <v>0</v>
      </c>
      <c r="AA27" s="8">
        <f>IF($D27="","",'HK1'!AA27+'HK2'!AA27)</f>
        <v>0</v>
      </c>
      <c r="AB27" s="21">
        <f t="shared" si="13"/>
        <v>0</v>
      </c>
      <c r="AC27" s="8">
        <f>IF($D27="","",'HK1'!AC27+'HK2'!AC27)</f>
        <v>0</v>
      </c>
      <c r="AD27" s="8">
        <f>IF($D27="","",'HK1'!AD27+'HK2'!AD27)</f>
        <v>0</v>
      </c>
      <c r="AE27" s="21">
        <f t="shared" si="14"/>
        <v>0</v>
      </c>
      <c r="AF27" s="8">
        <f>IF($D27="","",'HK1'!AF27+'HK2'!AF27)</f>
        <v>0</v>
      </c>
      <c r="AG27" s="8">
        <f>IF($D27="","",'HK1'!AG27+'HK2'!AG27)</f>
        <v>3.6</v>
      </c>
      <c r="AH27" s="64">
        <f t="shared" si="15"/>
        <v>34.6</v>
      </c>
      <c r="AI27" s="14">
        <f t="shared" si="16"/>
        <v>115.3</v>
      </c>
    </row>
    <row r="28" spans="1:35">
      <c r="A28" s="55">
        <f>IF(D28="","",SUBTOTAL(3,$D$4:$D28))</f>
        <v>25</v>
      </c>
      <c r="B28" s="57" t="s">
        <v>312</v>
      </c>
      <c r="C28" s="58" t="s">
        <v>35</v>
      </c>
      <c r="D28" s="59" t="s">
        <v>49</v>
      </c>
      <c r="E28" s="8">
        <f>IF($D28="","",'HK1'!E28+'HK2'!E28)</f>
        <v>4</v>
      </c>
      <c r="F28" s="8">
        <f>IF($D28="","",'HK1'!F28+'HK2'!F28)</f>
        <v>0</v>
      </c>
      <c r="G28" s="8">
        <f>IF($D28="","",'HK1'!G28+'HK2'!G28)</f>
        <v>0</v>
      </c>
      <c r="H28" s="8">
        <f>IF($D28="","",'HK1'!H28+'HK2'!H28)</f>
        <v>0</v>
      </c>
      <c r="I28" s="76">
        <f t="shared" si="8"/>
        <v>4</v>
      </c>
      <c r="J28" s="8">
        <f>IF($D28="","",'HK1'!J28+'HK2'!J28)</f>
        <v>7.1999999999999993</v>
      </c>
      <c r="K28" s="8">
        <f>IF($D28="","",'HK1'!K28+'HK2'!K28)</f>
        <v>4.8</v>
      </c>
      <c r="L28" s="8">
        <f>IF($D28="","",'HK1'!L28+'HK2'!L28)</f>
        <v>0</v>
      </c>
      <c r="M28" s="8">
        <f>IF($D28="","",'HK1'!M28+'HK2'!M28)</f>
        <v>0</v>
      </c>
      <c r="N28" s="21">
        <f t="shared" si="9"/>
        <v>12</v>
      </c>
      <c r="O28" s="8">
        <f>IF($D28="","",'HK1'!O28+'HK2'!O28)</f>
        <v>242</v>
      </c>
      <c r="P28" s="8">
        <f>IF($D28="","",'HK1'!P28+'HK2'!P28)</f>
        <v>202</v>
      </c>
      <c r="Q28" s="8">
        <f>IF($D28="","",'HK1'!Q28+'HK2'!Q28)</f>
        <v>194</v>
      </c>
      <c r="R28" s="21">
        <f t="shared" si="10"/>
        <v>12.5</v>
      </c>
      <c r="S28" s="8">
        <f>IF($D28="","",'HK1'!S28+'HK2'!S28)</f>
        <v>101</v>
      </c>
      <c r="T28" s="8">
        <f>IF($D28="","",'HK1'!T28+'HK2'!T28)</f>
        <v>0</v>
      </c>
      <c r="U28" s="8">
        <f>IF($D28="","",'HK1'!U28+'HK2'!U28)</f>
        <v>101</v>
      </c>
      <c r="V28" s="21">
        <f t="shared" si="11"/>
        <v>0</v>
      </c>
      <c r="W28" s="8">
        <f>IF($D28="","",'HK1'!W28+'HK2'!W28)</f>
        <v>0</v>
      </c>
      <c r="X28" s="8">
        <f>IF($D28="","",'HK1'!X28+'HK2'!X28)</f>
        <v>0</v>
      </c>
      <c r="Y28" s="21">
        <f t="shared" si="12"/>
        <v>0</v>
      </c>
      <c r="Z28" s="8">
        <f>IF($D28="","",'HK1'!Z28+'HK2'!Z28)</f>
        <v>0</v>
      </c>
      <c r="AA28" s="8">
        <f>IF($D28="","",'HK1'!AA28+'HK2'!AA28)</f>
        <v>0</v>
      </c>
      <c r="AB28" s="21">
        <f t="shared" si="13"/>
        <v>0</v>
      </c>
      <c r="AC28" s="8">
        <f>IF($D28="","",'HK1'!AC28+'HK2'!AC28)</f>
        <v>0</v>
      </c>
      <c r="AD28" s="8">
        <f>IF($D28="","",'HK1'!AD28+'HK2'!AD28)</f>
        <v>0</v>
      </c>
      <c r="AE28" s="21">
        <f t="shared" si="14"/>
        <v>0</v>
      </c>
      <c r="AF28" s="8">
        <f>IF($D28="","",'HK1'!AF28+'HK2'!AF28)</f>
        <v>0</v>
      </c>
      <c r="AG28" s="8">
        <f>IF($D28="","",'HK1'!AG28+'HK2'!AG28)</f>
        <v>0</v>
      </c>
      <c r="AH28" s="64">
        <f t="shared" si="15"/>
        <v>28.5</v>
      </c>
      <c r="AI28" s="14">
        <f t="shared" si="16"/>
        <v>95</v>
      </c>
    </row>
    <row r="29" spans="1:35">
      <c r="A29" s="55">
        <f>IF(D29="","",SUBTOTAL(3,$D$4:$D29))</f>
        <v>26</v>
      </c>
      <c r="B29" s="57" t="s">
        <v>302</v>
      </c>
      <c r="C29" s="58" t="s">
        <v>35</v>
      </c>
      <c r="D29" s="59" t="s">
        <v>41</v>
      </c>
      <c r="E29" s="8">
        <f>IF($D29="","",'HK1'!E29+'HK2'!E29)</f>
        <v>9</v>
      </c>
      <c r="F29" s="8">
        <f>IF($D29="","",'HK1'!F29+'HK2'!F29)</f>
        <v>0</v>
      </c>
      <c r="G29" s="8">
        <f>IF($D29="","",'HK1'!G29+'HK2'!G29)</f>
        <v>0</v>
      </c>
      <c r="H29" s="8">
        <f>IF($D29="","",'HK1'!H29+'HK2'!H29)</f>
        <v>0</v>
      </c>
      <c r="I29" s="76">
        <f t="shared" si="8"/>
        <v>9</v>
      </c>
      <c r="J29" s="8">
        <f>IF($D29="","",'HK1'!J29+'HK2'!J29)</f>
        <v>6.8</v>
      </c>
      <c r="K29" s="8">
        <f>IF($D29="","",'HK1'!K29+'HK2'!K29)</f>
        <v>9.6000000000000014</v>
      </c>
      <c r="L29" s="8">
        <f>IF($D29="","",'HK1'!L29+'HK2'!L29)</f>
        <v>0</v>
      </c>
      <c r="M29" s="8">
        <f>IF($D29="","",'HK1'!M29+'HK2'!M29)</f>
        <v>0</v>
      </c>
      <c r="N29" s="21">
        <f t="shared" si="9"/>
        <v>16.400000000000002</v>
      </c>
      <c r="O29" s="8">
        <f>IF($D29="","",'HK1'!O29+'HK2'!O29)</f>
        <v>341</v>
      </c>
      <c r="P29" s="8">
        <f>IF($D29="","",'HK1'!P29+'HK2'!P29)</f>
        <v>452</v>
      </c>
      <c r="Q29" s="8">
        <f>IF($D29="","",'HK1'!Q29+'HK2'!Q29)</f>
        <v>346</v>
      </c>
      <c r="R29" s="21">
        <f t="shared" si="10"/>
        <v>22.35</v>
      </c>
      <c r="S29" s="8">
        <f>IF($D29="","",'HK1'!S29+'HK2'!S29)</f>
        <v>133</v>
      </c>
      <c r="T29" s="8">
        <f>IF($D29="","",'HK1'!T29+'HK2'!T29)</f>
        <v>0</v>
      </c>
      <c r="U29" s="8">
        <f>IF($D29="","",'HK1'!U29+'HK2'!U29)</f>
        <v>133</v>
      </c>
      <c r="V29" s="21">
        <f t="shared" si="11"/>
        <v>0</v>
      </c>
      <c r="W29" s="8">
        <f>IF($D29="","",'HK1'!W29+'HK2'!W29)</f>
        <v>0</v>
      </c>
      <c r="X29" s="8">
        <f>IF($D29="","",'HK1'!X29+'HK2'!X29)</f>
        <v>0</v>
      </c>
      <c r="Y29" s="21">
        <f t="shared" si="12"/>
        <v>0</v>
      </c>
      <c r="Z29" s="8">
        <f>IF($D29="","",'HK1'!Z29+'HK2'!Z29)</f>
        <v>0</v>
      </c>
      <c r="AA29" s="8">
        <f>IF($D29="","",'HK1'!AA29+'HK2'!AA29)</f>
        <v>0</v>
      </c>
      <c r="AB29" s="21">
        <f t="shared" si="13"/>
        <v>0</v>
      </c>
      <c r="AC29" s="8">
        <f>IF($D29="","",'HK1'!AC29+'HK2'!AC29)</f>
        <v>0</v>
      </c>
      <c r="AD29" s="8">
        <f>IF($D29="","",'HK1'!AD29+'HK2'!AD29)</f>
        <v>0</v>
      </c>
      <c r="AE29" s="21">
        <f t="shared" si="14"/>
        <v>0</v>
      </c>
      <c r="AF29" s="8">
        <f>IF($D29="","",'HK1'!AF29+'HK2'!AF29)</f>
        <v>1.2</v>
      </c>
      <c r="AG29" s="8">
        <f>IF($D29="","",'HK1'!AG29+'HK2'!AG29)</f>
        <v>0</v>
      </c>
      <c r="AH29" s="64">
        <f t="shared" si="15"/>
        <v>49</v>
      </c>
      <c r="AI29" s="14">
        <f t="shared" si="16"/>
        <v>163.30000000000001</v>
      </c>
    </row>
    <row r="30" spans="1:35">
      <c r="A30" s="55">
        <f>IF(D30="","",SUBTOTAL(3,$D$4:$D30))</f>
        <v>27</v>
      </c>
      <c r="B30" s="57" t="s">
        <v>303</v>
      </c>
      <c r="C30" s="58" t="s">
        <v>35</v>
      </c>
      <c r="D30" s="59" t="s">
        <v>42</v>
      </c>
      <c r="E30" s="8">
        <f>IF($D30="","",'HK1'!E30+'HK2'!E30)</f>
        <v>0</v>
      </c>
      <c r="F30" s="8">
        <f>IF($D30="","",'HK1'!F30+'HK2'!F30)</f>
        <v>6</v>
      </c>
      <c r="G30" s="8">
        <f>IF($D30="","",'HK1'!G30+'HK2'!G30)</f>
        <v>0</v>
      </c>
      <c r="H30" s="8">
        <f>IF($D30="","",'HK1'!H30+'HK2'!H30)</f>
        <v>0</v>
      </c>
      <c r="I30" s="76">
        <f t="shared" si="8"/>
        <v>12</v>
      </c>
      <c r="J30" s="8">
        <f>IF($D30="","",'HK1'!J30+'HK2'!J30)</f>
        <v>1.2</v>
      </c>
      <c r="K30" s="8">
        <f>IF($D30="","",'HK1'!K30+'HK2'!K30)</f>
        <v>1.2</v>
      </c>
      <c r="L30" s="8">
        <f>IF($D30="","",'HK1'!L30+'HK2'!L30)</f>
        <v>0</v>
      </c>
      <c r="M30" s="8">
        <f>IF($D30="","",'HK1'!M30+'HK2'!M30)</f>
        <v>0</v>
      </c>
      <c r="N30" s="21">
        <f t="shared" si="9"/>
        <v>2.4</v>
      </c>
      <c r="O30" s="8">
        <f>IF($D30="","",'HK1'!O30+'HK2'!O30)</f>
        <v>0</v>
      </c>
      <c r="P30" s="8">
        <f>IF($D30="","",'HK1'!P30+'HK2'!P30)</f>
        <v>28</v>
      </c>
      <c r="Q30" s="8">
        <f>IF($D30="","",'HK1'!Q30+'HK2'!Q30)</f>
        <v>0</v>
      </c>
      <c r="R30" s="21">
        <f t="shared" si="10"/>
        <v>1.4</v>
      </c>
      <c r="S30" s="8">
        <f>IF($D30="","",'HK1'!S30+'HK2'!S30)</f>
        <v>173</v>
      </c>
      <c r="T30" s="8">
        <f>IF($D30="","",'HK1'!T30+'HK2'!T30)</f>
        <v>183</v>
      </c>
      <c r="U30" s="8">
        <f>IF($D30="","",'HK1'!U30+'HK2'!U30)</f>
        <v>173</v>
      </c>
      <c r="V30" s="21">
        <f t="shared" si="11"/>
        <v>18.3</v>
      </c>
      <c r="W30" s="8">
        <f>IF($D30="","",'HK1'!W30+'HK2'!W30)</f>
        <v>0</v>
      </c>
      <c r="X30" s="8">
        <f>IF($D30="","",'HK1'!X30+'HK2'!X30)</f>
        <v>0</v>
      </c>
      <c r="Y30" s="21">
        <f t="shared" si="12"/>
        <v>0</v>
      </c>
      <c r="Z30" s="8">
        <f>IF($D30="","",'HK1'!Z30+'HK2'!Z30)</f>
        <v>0</v>
      </c>
      <c r="AA30" s="8">
        <f>IF($D30="","",'HK1'!AA30+'HK2'!AA30)</f>
        <v>0</v>
      </c>
      <c r="AB30" s="21">
        <f t="shared" si="13"/>
        <v>0</v>
      </c>
      <c r="AC30" s="8">
        <f>IF($D30="","",'HK1'!AC30+'HK2'!AC30)</f>
        <v>0</v>
      </c>
      <c r="AD30" s="8">
        <f>IF($D30="","",'HK1'!AD30+'HK2'!AD30)</f>
        <v>0</v>
      </c>
      <c r="AE30" s="21">
        <f t="shared" si="14"/>
        <v>0</v>
      </c>
      <c r="AF30" s="8">
        <f>IF($D30="","",'HK1'!AF30+'HK2'!AF30)</f>
        <v>0</v>
      </c>
      <c r="AG30" s="8">
        <f>IF($D30="","",'HK1'!AG30+'HK2'!AG30)</f>
        <v>0</v>
      </c>
      <c r="AH30" s="64">
        <f t="shared" si="15"/>
        <v>34.1</v>
      </c>
      <c r="AI30" s="14">
        <f t="shared" si="16"/>
        <v>113.7</v>
      </c>
    </row>
    <row r="31" spans="1:35">
      <c r="A31" s="55">
        <f>IF(D31="","",SUBTOTAL(3,$D$4:$D31))</f>
        <v>28</v>
      </c>
      <c r="B31" s="57" t="s">
        <v>304</v>
      </c>
      <c r="C31" s="58" t="s">
        <v>35</v>
      </c>
      <c r="D31" s="59" t="s">
        <v>52</v>
      </c>
      <c r="E31" s="8">
        <f>IF($D31="","",'HK1'!E31+'HK2'!E31)</f>
        <v>0</v>
      </c>
      <c r="F31" s="8">
        <f>IF($D31="","",'HK1'!F31+'HK2'!F31)</f>
        <v>0</v>
      </c>
      <c r="G31" s="8">
        <f>IF($D31="","",'HK1'!G31+'HK2'!G31)</f>
        <v>0</v>
      </c>
      <c r="H31" s="8">
        <f>IF($D31="","",'HK1'!H31+'HK2'!H31)</f>
        <v>0</v>
      </c>
      <c r="I31" s="76">
        <f t="shared" si="8"/>
        <v>0</v>
      </c>
      <c r="J31" s="8">
        <f>IF($D31="","",'HK1'!J31+'HK2'!J31)</f>
        <v>19.600000000000001</v>
      </c>
      <c r="K31" s="8">
        <f>IF($D31="","",'HK1'!K31+'HK2'!K31)</f>
        <v>10</v>
      </c>
      <c r="L31" s="8">
        <f>IF($D31="","",'HK1'!L31+'HK2'!L31)</f>
        <v>0</v>
      </c>
      <c r="M31" s="8">
        <f>IF($D31="","",'HK1'!M31+'HK2'!M31)</f>
        <v>0</v>
      </c>
      <c r="N31" s="21">
        <f t="shared" si="9"/>
        <v>29.6</v>
      </c>
      <c r="O31" s="8">
        <f>IF($D31="","",'HK1'!O31+'HK2'!O31)</f>
        <v>129</v>
      </c>
      <c r="P31" s="8">
        <f>IF($D31="","",'HK1'!P31+'HK2'!P31)</f>
        <v>338</v>
      </c>
      <c r="Q31" s="8">
        <f>IF($D31="","",'HK1'!Q31+'HK2'!Q31)</f>
        <v>191</v>
      </c>
      <c r="R31" s="21">
        <f t="shared" si="10"/>
        <v>13.8</v>
      </c>
      <c r="S31" s="8">
        <f>IF($D31="","",'HK1'!S31+'HK2'!S31)</f>
        <v>331</v>
      </c>
      <c r="T31" s="8">
        <f>IF($D31="","",'HK1'!T31+'HK2'!T31)</f>
        <v>356</v>
      </c>
      <c r="U31" s="8">
        <f>IF($D31="","",'HK1'!U31+'HK2'!U31)</f>
        <v>331</v>
      </c>
      <c r="V31" s="21">
        <f t="shared" si="11"/>
        <v>35.6</v>
      </c>
      <c r="W31" s="8">
        <f>IF($D31="","",'HK1'!W31+'HK2'!W31)</f>
        <v>0</v>
      </c>
      <c r="X31" s="8">
        <f>IF($D31="","",'HK1'!X31+'HK2'!X31)</f>
        <v>0</v>
      </c>
      <c r="Y31" s="21">
        <f t="shared" si="12"/>
        <v>0</v>
      </c>
      <c r="Z31" s="8">
        <f>IF($D31="","",'HK1'!Z31+'HK2'!Z31)</f>
        <v>0</v>
      </c>
      <c r="AA31" s="8">
        <f>IF($D31="","",'HK1'!AA31+'HK2'!AA31)</f>
        <v>0</v>
      </c>
      <c r="AB31" s="21">
        <f t="shared" si="13"/>
        <v>0</v>
      </c>
      <c r="AC31" s="8">
        <f>IF($D31="","",'HK1'!AC31+'HK2'!AC31)</f>
        <v>0</v>
      </c>
      <c r="AD31" s="8">
        <f>IF($D31="","",'HK1'!AD31+'HK2'!AD31)</f>
        <v>0</v>
      </c>
      <c r="AE31" s="21">
        <f t="shared" si="14"/>
        <v>0</v>
      </c>
      <c r="AF31" s="8">
        <f>IF($D31="","",'HK1'!AF31+'HK2'!AF31)</f>
        <v>0</v>
      </c>
      <c r="AG31" s="8">
        <f>IF($D31="","",'HK1'!AG31+'HK2'!AG31)</f>
        <v>0</v>
      </c>
      <c r="AH31" s="64">
        <f t="shared" si="15"/>
        <v>79</v>
      </c>
      <c r="AI31" s="14">
        <f t="shared" si="16"/>
        <v>263.3</v>
      </c>
    </row>
    <row r="32" spans="1:35">
      <c r="A32" s="55">
        <f>IF(D32="","",SUBTOTAL(3,$D$4:$D32))</f>
        <v>29</v>
      </c>
      <c r="B32" s="57" t="s">
        <v>305</v>
      </c>
      <c r="C32" s="58" t="s">
        <v>35</v>
      </c>
      <c r="D32" s="59" t="s">
        <v>59</v>
      </c>
      <c r="E32" s="8">
        <f>IF($D32="","",'HK1'!E32+'HK2'!E32)</f>
        <v>0</v>
      </c>
      <c r="F32" s="8">
        <f>IF($D32="","",'HK1'!F32+'HK2'!F32)</f>
        <v>0</v>
      </c>
      <c r="G32" s="8">
        <f>IF($D32="","",'HK1'!G32+'HK2'!G32)</f>
        <v>0</v>
      </c>
      <c r="H32" s="8">
        <f>IF($D32="","",'HK1'!H32+'HK2'!H32)</f>
        <v>0</v>
      </c>
      <c r="I32" s="76">
        <f t="shared" si="8"/>
        <v>0</v>
      </c>
      <c r="J32" s="8">
        <f>IF($D32="","",'HK1'!J32+'HK2'!J32)</f>
        <v>0</v>
      </c>
      <c r="K32" s="8">
        <f>IF($D32="","",'HK1'!K32+'HK2'!K32)</f>
        <v>1.6</v>
      </c>
      <c r="L32" s="8">
        <f>IF($D32="","",'HK1'!L32+'HK2'!L32)</f>
        <v>0</v>
      </c>
      <c r="M32" s="8">
        <f>IF($D32="","",'HK1'!M32+'HK2'!M32)</f>
        <v>0</v>
      </c>
      <c r="N32" s="21">
        <f t="shared" si="9"/>
        <v>1.6</v>
      </c>
      <c r="O32" s="8">
        <f>IF($D32="","",'HK1'!O32+'HK2'!O32)</f>
        <v>0</v>
      </c>
      <c r="P32" s="8">
        <f>IF($D32="","",'HK1'!P32+'HK2'!P32)</f>
        <v>0</v>
      </c>
      <c r="Q32" s="8">
        <f>IF($D32="","",'HK1'!Q32+'HK2'!Q32)</f>
        <v>0</v>
      </c>
      <c r="R32" s="21">
        <f t="shared" si="10"/>
        <v>0</v>
      </c>
      <c r="S32" s="8">
        <f>IF($D32="","",'HK1'!S32+'HK2'!S32)</f>
        <v>0</v>
      </c>
      <c r="T32" s="8">
        <f>IF($D32="","",'HK1'!T32+'HK2'!T32)</f>
        <v>0</v>
      </c>
      <c r="U32" s="8">
        <f>IF($D32="","",'HK1'!U32+'HK2'!U32)</f>
        <v>0</v>
      </c>
      <c r="V32" s="21">
        <f t="shared" si="11"/>
        <v>0</v>
      </c>
      <c r="W32" s="8">
        <f>IF($D32="","",'HK1'!W32+'HK2'!W32)</f>
        <v>0</v>
      </c>
      <c r="X32" s="8">
        <f>IF($D32="","",'HK1'!X32+'HK2'!X32)</f>
        <v>0</v>
      </c>
      <c r="Y32" s="21">
        <f t="shared" si="12"/>
        <v>0</v>
      </c>
      <c r="Z32" s="8">
        <f>IF($D32="","",'HK1'!Z32+'HK2'!Z32)</f>
        <v>0</v>
      </c>
      <c r="AA32" s="8">
        <f>IF($D32="","",'HK1'!AA32+'HK2'!AA32)</f>
        <v>0</v>
      </c>
      <c r="AB32" s="21">
        <f t="shared" si="13"/>
        <v>0</v>
      </c>
      <c r="AC32" s="8">
        <f>IF($D32="","",'HK1'!AC32+'HK2'!AC32)</f>
        <v>0</v>
      </c>
      <c r="AD32" s="8">
        <f>IF($D32="","",'HK1'!AD32+'HK2'!AD32)</f>
        <v>0</v>
      </c>
      <c r="AE32" s="21">
        <f t="shared" si="14"/>
        <v>0</v>
      </c>
      <c r="AF32" s="8">
        <f>IF($D32="","",'HK1'!AF32+'HK2'!AF32)</f>
        <v>2.4</v>
      </c>
      <c r="AG32" s="8">
        <f>IF($D32="","",'HK1'!AG32+'HK2'!AG32)</f>
        <v>16</v>
      </c>
      <c r="AH32" s="64">
        <f t="shared" si="15"/>
        <v>20</v>
      </c>
      <c r="AI32" s="14">
        <f t="shared" si="16"/>
        <v>66.7</v>
      </c>
    </row>
    <row r="33" spans="1:35">
      <c r="A33" s="55">
        <f>IF(D33="","",SUBTOTAL(3,$D$4:$D33))</f>
        <v>30</v>
      </c>
      <c r="B33" s="57" t="s">
        <v>310</v>
      </c>
      <c r="C33" s="58" t="s">
        <v>35</v>
      </c>
      <c r="D33" s="59" t="s">
        <v>60</v>
      </c>
      <c r="E33" s="8">
        <f>IF($D33="","",'HK1'!E33+'HK2'!E33)</f>
        <v>0</v>
      </c>
      <c r="F33" s="8">
        <f>IF($D33="","",'HK1'!F33+'HK2'!F33)</f>
        <v>0</v>
      </c>
      <c r="G33" s="8">
        <f>IF($D33="","",'HK1'!G33+'HK2'!G33)</f>
        <v>0</v>
      </c>
      <c r="H33" s="8">
        <f>IF($D33="","",'HK1'!H33+'HK2'!H33)</f>
        <v>0</v>
      </c>
      <c r="I33" s="76">
        <f t="shared" si="8"/>
        <v>0</v>
      </c>
      <c r="J33" s="8">
        <f>IF($D33="","",'HK1'!J33+'HK2'!J33)</f>
        <v>1.2</v>
      </c>
      <c r="K33" s="8">
        <f>IF($D33="","",'HK1'!K33+'HK2'!K33)</f>
        <v>10.8</v>
      </c>
      <c r="L33" s="8">
        <f>IF($D33="","",'HK1'!L33+'HK2'!L33)</f>
        <v>0</v>
      </c>
      <c r="M33" s="8">
        <f>IF($D33="","",'HK1'!M33+'HK2'!M33)</f>
        <v>0</v>
      </c>
      <c r="N33" s="21">
        <f t="shared" si="9"/>
        <v>12</v>
      </c>
      <c r="O33" s="8">
        <f>IF($D33="","",'HK1'!O33+'HK2'!O33)</f>
        <v>0</v>
      </c>
      <c r="P33" s="8">
        <f>IF($D33="","",'HK1'!P33+'HK2'!P33)</f>
        <v>0</v>
      </c>
      <c r="Q33" s="8">
        <f>IF($D33="","",'HK1'!Q33+'HK2'!Q33)</f>
        <v>0</v>
      </c>
      <c r="R33" s="21">
        <f t="shared" si="10"/>
        <v>0</v>
      </c>
      <c r="S33" s="8">
        <f>IF($D33="","",'HK1'!S33+'HK2'!S33)</f>
        <v>0</v>
      </c>
      <c r="T33" s="8">
        <f>IF($D33="","",'HK1'!T33+'HK2'!T33)</f>
        <v>0</v>
      </c>
      <c r="U33" s="8">
        <f>IF($D33="","",'HK1'!U33+'HK2'!U33)</f>
        <v>0</v>
      </c>
      <c r="V33" s="21">
        <f t="shared" si="11"/>
        <v>0</v>
      </c>
      <c r="W33" s="8">
        <f>IF($D33="","",'HK1'!W33+'HK2'!W33)</f>
        <v>0</v>
      </c>
      <c r="X33" s="8">
        <f>IF($D33="","",'HK1'!X33+'HK2'!X33)</f>
        <v>0</v>
      </c>
      <c r="Y33" s="21">
        <f t="shared" si="12"/>
        <v>0</v>
      </c>
      <c r="Z33" s="8">
        <f>IF($D33="","",'HK1'!Z33+'HK2'!Z33)</f>
        <v>0</v>
      </c>
      <c r="AA33" s="8">
        <f>IF($D33="","",'HK1'!AA33+'HK2'!AA33)</f>
        <v>0</v>
      </c>
      <c r="AB33" s="21">
        <f t="shared" si="13"/>
        <v>0</v>
      </c>
      <c r="AC33" s="8">
        <f>IF($D33="","",'HK1'!AC33+'HK2'!AC33)</f>
        <v>0</v>
      </c>
      <c r="AD33" s="8">
        <f>IF($D33="","",'HK1'!AD33+'HK2'!AD33)</f>
        <v>0</v>
      </c>
      <c r="AE33" s="21">
        <f t="shared" si="14"/>
        <v>0</v>
      </c>
      <c r="AF33" s="8">
        <f>IF($D33="","",'HK1'!AF33+'HK2'!AF33)</f>
        <v>0</v>
      </c>
      <c r="AG33" s="8">
        <f>IF($D33="","",'HK1'!AG33+'HK2'!AG33)</f>
        <v>0</v>
      </c>
      <c r="AH33" s="64">
        <f t="shared" si="15"/>
        <v>12</v>
      </c>
      <c r="AI33" s="14">
        <f t="shared" si="16"/>
        <v>40</v>
      </c>
    </row>
    <row r="34" spans="1:35">
      <c r="A34" s="55">
        <f>IF(D34="","",SUBTOTAL(3,$D$4:$D34))</f>
        <v>31</v>
      </c>
      <c r="B34" s="60" t="s">
        <v>309</v>
      </c>
      <c r="C34" s="61" t="s">
        <v>35</v>
      </c>
      <c r="D34" s="62" t="s">
        <v>55</v>
      </c>
      <c r="E34" s="8">
        <f>IF($D34="","",'HK1'!E34+'HK2'!E34)</f>
        <v>2</v>
      </c>
      <c r="F34" s="8">
        <f>IF($D34="","",'HK1'!F34+'HK2'!F34)</f>
        <v>0</v>
      </c>
      <c r="G34" s="8">
        <f>IF($D34="","",'HK1'!G34+'HK2'!G34)</f>
        <v>0</v>
      </c>
      <c r="H34" s="8">
        <f>IF($D34="","",'HK1'!H34+'HK2'!H34)</f>
        <v>0</v>
      </c>
      <c r="I34" s="76">
        <f t="shared" si="8"/>
        <v>2</v>
      </c>
      <c r="J34" s="8">
        <f>IF($D34="","",'HK1'!J34+'HK2'!J34)</f>
        <v>0</v>
      </c>
      <c r="K34" s="8">
        <f>IF($D34="","",'HK1'!K34+'HK2'!K34)</f>
        <v>0</v>
      </c>
      <c r="L34" s="8">
        <f>IF($D34="","",'HK1'!L34+'HK2'!L34)</f>
        <v>0</v>
      </c>
      <c r="M34" s="8">
        <f>IF($D34="","",'HK1'!M34+'HK2'!M34)</f>
        <v>0</v>
      </c>
      <c r="N34" s="21">
        <f t="shared" si="9"/>
        <v>0</v>
      </c>
      <c r="O34" s="8">
        <f>IF($D34="","",'HK1'!O34+'HK2'!O34)</f>
        <v>71</v>
      </c>
      <c r="P34" s="8">
        <f>IF($D34="","",'HK1'!P34+'HK2'!P34)</f>
        <v>0</v>
      </c>
      <c r="Q34" s="8">
        <f>IF($D34="","",'HK1'!Q34+'HK2'!Q34)</f>
        <v>71</v>
      </c>
      <c r="R34" s="21">
        <f t="shared" si="10"/>
        <v>0</v>
      </c>
      <c r="S34" s="8">
        <f>IF($D34="","",'HK1'!S34+'HK2'!S34)</f>
        <v>0</v>
      </c>
      <c r="T34" s="8">
        <f>IF($D34="","",'HK1'!T34+'HK2'!T34)</f>
        <v>0</v>
      </c>
      <c r="U34" s="8">
        <f>IF($D34="","",'HK1'!U34+'HK2'!U34)</f>
        <v>0</v>
      </c>
      <c r="V34" s="21">
        <f t="shared" si="11"/>
        <v>0</v>
      </c>
      <c r="W34" s="8">
        <f>IF($D34="","",'HK1'!W34+'HK2'!W34)</f>
        <v>0</v>
      </c>
      <c r="X34" s="8">
        <f>IF($D34="","",'HK1'!X34+'HK2'!X34)</f>
        <v>0</v>
      </c>
      <c r="Y34" s="21">
        <f t="shared" si="12"/>
        <v>0</v>
      </c>
      <c r="Z34" s="8">
        <f>IF($D34="","",'HK1'!Z34+'HK2'!Z34)</f>
        <v>0</v>
      </c>
      <c r="AA34" s="8">
        <f>IF($D34="","",'HK1'!AA34+'HK2'!AA34)</f>
        <v>0</v>
      </c>
      <c r="AB34" s="21">
        <f t="shared" si="13"/>
        <v>0</v>
      </c>
      <c r="AC34" s="8">
        <f>IF($D34="","",'HK1'!AC34+'HK2'!AC34)</f>
        <v>0</v>
      </c>
      <c r="AD34" s="8">
        <f>IF($D34="","",'HK1'!AD34+'HK2'!AD34)</f>
        <v>0</v>
      </c>
      <c r="AE34" s="21">
        <f t="shared" si="14"/>
        <v>0</v>
      </c>
      <c r="AF34" s="8">
        <f>IF($D34="","",'HK1'!AF34+'HK2'!AF34)</f>
        <v>0</v>
      </c>
      <c r="AG34" s="8">
        <f>IF($D34="","",'HK1'!AG34+'HK2'!AG34)</f>
        <v>0</v>
      </c>
      <c r="AH34" s="64">
        <f t="shared" si="15"/>
        <v>2</v>
      </c>
      <c r="AI34" s="14">
        <f t="shared" si="16"/>
        <v>6.7</v>
      </c>
    </row>
    <row r="35" spans="1:35">
      <c r="A35" s="55">
        <f>IF(D35="","",SUBTOTAL(3,$D$4:$D35))</f>
        <v>32</v>
      </c>
      <c r="B35" s="57" t="s">
        <v>315</v>
      </c>
      <c r="C35" s="58" t="s">
        <v>35</v>
      </c>
      <c r="D35" s="59" t="s">
        <v>44</v>
      </c>
      <c r="E35" s="8">
        <f>IF($D35="","",'HK1'!E35+'HK2'!E35)</f>
        <v>4</v>
      </c>
      <c r="F35" s="8">
        <f>IF($D35="","",'HK1'!F35+'HK2'!F35)</f>
        <v>0</v>
      </c>
      <c r="G35" s="8">
        <f>IF($D35="","",'HK1'!G35+'HK2'!G35)</f>
        <v>0</v>
      </c>
      <c r="H35" s="8">
        <f>IF($D35="","",'HK1'!H35+'HK2'!H35)</f>
        <v>0</v>
      </c>
      <c r="I35" s="76">
        <f t="shared" si="8"/>
        <v>4</v>
      </c>
      <c r="J35" s="8">
        <f>IF($D35="","",'HK1'!J35+'HK2'!J35)</f>
        <v>10.8</v>
      </c>
      <c r="K35" s="8">
        <f>IF($D35="","",'HK1'!K35+'HK2'!K35)</f>
        <v>3.5999999999999996</v>
      </c>
      <c r="L35" s="8">
        <f>IF($D35="","",'HK1'!L35+'HK2'!L35)</f>
        <v>0</v>
      </c>
      <c r="M35" s="8">
        <f>IF($D35="","",'HK1'!M35+'HK2'!M35)</f>
        <v>0</v>
      </c>
      <c r="N35" s="21">
        <f t="shared" si="9"/>
        <v>14.4</v>
      </c>
      <c r="O35" s="8">
        <f>IF($D35="","",'HK1'!O35+'HK2'!O35)</f>
        <v>239</v>
      </c>
      <c r="P35" s="8">
        <f>IF($D35="","",'HK1'!P35+'HK2'!P35)</f>
        <v>481</v>
      </c>
      <c r="Q35" s="8">
        <f>IF($D35="","",'HK1'!Q35+'HK2'!Q35)</f>
        <v>117</v>
      </c>
      <c r="R35" s="21">
        <f t="shared" si="10"/>
        <v>30.15</v>
      </c>
      <c r="S35" s="8">
        <f>IF($D35="","",'HK1'!S35+'HK2'!S35)</f>
        <v>0</v>
      </c>
      <c r="T35" s="8">
        <f>IF($D35="","",'HK1'!T35+'HK2'!T35)</f>
        <v>101</v>
      </c>
      <c r="U35" s="8">
        <f>IF($D35="","",'HK1'!U35+'HK2'!U35)</f>
        <v>0</v>
      </c>
      <c r="V35" s="21">
        <f t="shared" si="11"/>
        <v>10.1</v>
      </c>
      <c r="W35" s="8">
        <f>IF($D35="","",'HK1'!W35+'HK2'!W35)</f>
        <v>0</v>
      </c>
      <c r="X35" s="8">
        <f>IF($D35="","",'HK1'!X35+'HK2'!X35)</f>
        <v>0</v>
      </c>
      <c r="Y35" s="21">
        <f t="shared" si="12"/>
        <v>0</v>
      </c>
      <c r="Z35" s="8">
        <f>IF($D35="","",'HK1'!Z35+'HK2'!Z35)</f>
        <v>0</v>
      </c>
      <c r="AA35" s="8">
        <f>IF($D35="","",'HK1'!AA35+'HK2'!AA35)</f>
        <v>0</v>
      </c>
      <c r="AB35" s="21">
        <f t="shared" si="13"/>
        <v>0</v>
      </c>
      <c r="AC35" s="8">
        <f>IF($D35="","",'HK1'!AC35+'HK2'!AC35)</f>
        <v>0</v>
      </c>
      <c r="AD35" s="8">
        <f>IF($D35="","",'HK1'!AD35+'HK2'!AD35)</f>
        <v>0</v>
      </c>
      <c r="AE35" s="21">
        <f t="shared" si="14"/>
        <v>0</v>
      </c>
      <c r="AF35" s="8">
        <f>IF($D35="","",'HK1'!AF35+'HK2'!AF35)</f>
        <v>0</v>
      </c>
      <c r="AG35" s="8">
        <f>IF($D35="","",'HK1'!AG35+'HK2'!AG35)</f>
        <v>0</v>
      </c>
      <c r="AH35" s="64">
        <f t="shared" si="15"/>
        <v>58.7</v>
      </c>
      <c r="AI35" s="14">
        <f t="shared" si="16"/>
        <v>195.7</v>
      </c>
    </row>
    <row r="36" spans="1:35">
      <c r="A36" s="55">
        <f>IF(D36="","",SUBTOTAL(3,$D$4:$D36))</f>
        <v>33</v>
      </c>
      <c r="B36" s="57" t="s">
        <v>306</v>
      </c>
      <c r="C36" s="58" t="s">
        <v>35</v>
      </c>
      <c r="D36" s="59" t="s">
        <v>56</v>
      </c>
      <c r="E36" s="8">
        <f>IF($D36="","",'HK1'!E36+'HK2'!E36)</f>
        <v>20</v>
      </c>
      <c r="F36" s="8">
        <f>IF($D36="","",'HK1'!F36+'HK2'!F36)</f>
        <v>0</v>
      </c>
      <c r="G36" s="8">
        <f>IF($D36="","",'HK1'!G36+'HK2'!G36)</f>
        <v>0</v>
      </c>
      <c r="H36" s="8">
        <f>IF($D36="","",'HK1'!H36+'HK2'!H36)</f>
        <v>0</v>
      </c>
      <c r="I36" s="76">
        <f t="shared" si="8"/>
        <v>20</v>
      </c>
      <c r="J36" s="8">
        <f>IF($D36="","",'HK1'!J36+'HK2'!J36)</f>
        <v>19.199999999999996</v>
      </c>
      <c r="K36" s="8">
        <f>IF($D36="","",'HK1'!K36+'HK2'!K36)</f>
        <v>1.2</v>
      </c>
      <c r="L36" s="8">
        <f>IF($D36="","",'HK1'!L36+'HK2'!L36)</f>
        <v>0</v>
      </c>
      <c r="M36" s="8">
        <f>IF($D36="","",'HK1'!M36+'HK2'!M36)</f>
        <v>0</v>
      </c>
      <c r="N36" s="21">
        <f t="shared" si="9"/>
        <v>20.399999999999995</v>
      </c>
      <c r="O36" s="8">
        <f>IF($D36="","",'HK1'!O36+'HK2'!O36)</f>
        <v>562</v>
      </c>
      <c r="P36" s="8">
        <f>IF($D36="","",'HK1'!P36+'HK2'!P36)</f>
        <v>452</v>
      </c>
      <c r="Q36" s="8">
        <f>IF($D36="","",'HK1'!Q36+'HK2'!Q36)</f>
        <v>524</v>
      </c>
      <c r="R36" s="21">
        <f t="shared" si="10"/>
        <v>24.5</v>
      </c>
      <c r="S36" s="8">
        <f>IF($D36="","",'HK1'!S36+'HK2'!S36)</f>
        <v>0</v>
      </c>
      <c r="T36" s="8">
        <f>IF($D36="","",'HK1'!T36+'HK2'!T36)</f>
        <v>0</v>
      </c>
      <c r="U36" s="8">
        <f>IF($D36="","",'HK1'!U36+'HK2'!U36)</f>
        <v>0</v>
      </c>
      <c r="V36" s="21">
        <f t="shared" si="11"/>
        <v>0</v>
      </c>
      <c r="W36" s="8">
        <f>IF($D36="","",'HK1'!W36+'HK2'!W36)</f>
        <v>0</v>
      </c>
      <c r="X36" s="8">
        <f>IF($D36="","",'HK1'!X36+'HK2'!X36)</f>
        <v>0</v>
      </c>
      <c r="Y36" s="21">
        <f t="shared" si="12"/>
        <v>0</v>
      </c>
      <c r="Z36" s="8">
        <f>IF($D36="","",'HK1'!Z36+'HK2'!Z36)</f>
        <v>0</v>
      </c>
      <c r="AA36" s="8">
        <f>IF($D36="","",'HK1'!AA36+'HK2'!AA36)</f>
        <v>0</v>
      </c>
      <c r="AB36" s="21">
        <f t="shared" si="13"/>
        <v>0</v>
      </c>
      <c r="AC36" s="8">
        <f>IF($D36="","",'HK1'!AC36+'HK2'!AC36)</f>
        <v>0</v>
      </c>
      <c r="AD36" s="8">
        <f>IF($D36="","",'HK1'!AD36+'HK2'!AD36)</f>
        <v>0</v>
      </c>
      <c r="AE36" s="21">
        <f t="shared" si="14"/>
        <v>0</v>
      </c>
      <c r="AF36" s="8">
        <f>IF($D36="","",'HK1'!AF36+'HK2'!AF36)</f>
        <v>0</v>
      </c>
      <c r="AG36" s="8">
        <f>IF($D36="","",'HK1'!AG36+'HK2'!AG36)</f>
        <v>3.6</v>
      </c>
      <c r="AH36" s="64">
        <f t="shared" si="15"/>
        <v>68.5</v>
      </c>
      <c r="AI36" s="14">
        <f t="shared" si="16"/>
        <v>228.3</v>
      </c>
    </row>
    <row r="37" spans="1:35">
      <c r="A37" s="55">
        <f>IF(D37="","",SUBTOTAL(3,$D$4:$D37))</f>
        <v>34</v>
      </c>
      <c r="B37" s="57" t="s">
        <v>317</v>
      </c>
      <c r="C37" s="58" t="s">
        <v>63</v>
      </c>
      <c r="D37" s="59" t="s">
        <v>86</v>
      </c>
      <c r="E37" s="8">
        <f>IF($D37="","",'HK1'!E37+'HK2'!E37)</f>
        <v>2</v>
      </c>
      <c r="F37" s="8">
        <f>IF($D37="","",'HK1'!F37+'HK2'!F37)</f>
        <v>0</v>
      </c>
      <c r="G37" s="8">
        <f>IF($D37="","",'HK1'!G37+'HK2'!G37)</f>
        <v>0</v>
      </c>
      <c r="H37" s="8">
        <f>IF($D37="","",'HK1'!H37+'HK2'!H37)</f>
        <v>0</v>
      </c>
      <c r="I37" s="76">
        <f t="shared" si="8"/>
        <v>2</v>
      </c>
      <c r="J37" s="8">
        <f>IF($D37="","",'HK1'!J37+'HK2'!J37)</f>
        <v>9.6</v>
      </c>
      <c r="K37" s="8">
        <f>IF($D37="","",'HK1'!K37+'HK2'!K37)</f>
        <v>4.8</v>
      </c>
      <c r="L37" s="8">
        <f>IF($D37="","",'HK1'!L37+'HK2'!L37)</f>
        <v>0</v>
      </c>
      <c r="M37" s="8">
        <f>IF($D37="","",'HK1'!M37+'HK2'!M37)</f>
        <v>0</v>
      </c>
      <c r="N37" s="21">
        <f t="shared" si="9"/>
        <v>14.399999999999999</v>
      </c>
      <c r="O37" s="8">
        <f>IF($D37="","",'HK1'!O37+'HK2'!O37)</f>
        <v>127</v>
      </c>
      <c r="P37" s="8">
        <f>IF($D37="","",'HK1'!P37+'HK2'!P37)</f>
        <v>146</v>
      </c>
      <c r="Q37" s="8">
        <f>IF($D37="","",'HK1'!Q37+'HK2'!Q37)</f>
        <v>136</v>
      </c>
      <c r="R37" s="21">
        <f t="shared" si="10"/>
        <v>6.85</v>
      </c>
      <c r="S37" s="8">
        <f>IF($D37="","",'HK1'!S37+'HK2'!S37)</f>
        <v>0</v>
      </c>
      <c r="T37" s="8">
        <f>IF($D37="","",'HK1'!T37+'HK2'!T37)</f>
        <v>0</v>
      </c>
      <c r="U37" s="8">
        <f>IF($D37="","",'HK1'!U37+'HK2'!U37)</f>
        <v>0</v>
      </c>
      <c r="V37" s="21">
        <f t="shared" si="11"/>
        <v>0</v>
      </c>
      <c r="W37" s="8">
        <f>IF($D37="","",'HK1'!W37+'HK2'!W37)</f>
        <v>0</v>
      </c>
      <c r="X37" s="8">
        <f>IF($D37="","",'HK1'!X37+'HK2'!X37)</f>
        <v>0</v>
      </c>
      <c r="Y37" s="21">
        <f t="shared" si="12"/>
        <v>0</v>
      </c>
      <c r="Z37" s="8">
        <f>IF($D37="","",'HK1'!Z37+'HK2'!Z37)</f>
        <v>0</v>
      </c>
      <c r="AA37" s="8">
        <f>IF($D37="","",'HK1'!AA37+'HK2'!AA37)</f>
        <v>0</v>
      </c>
      <c r="AB37" s="21">
        <f t="shared" si="13"/>
        <v>0</v>
      </c>
      <c r="AC37" s="8">
        <f>IF($D37="","",'HK1'!AC37+'HK2'!AC37)</f>
        <v>0</v>
      </c>
      <c r="AD37" s="8">
        <f>IF($D37="","",'HK1'!AD37+'HK2'!AD37)</f>
        <v>0</v>
      </c>
      <c r="AE37" s="21">
        <f t="shared" si="14"/>
        <v>0</v>
      </c>
      <c r="AF37" s="8">
        <f>IF($D37="","",'HK1'!AF37+'HK2'!AF37)</f>
        <v>0</v>
      </c>
      <c r="AG37" s="8">
        <f>IF($D37="","",'HK1'!AG37+'HK2'!AG37)</f>
        <v>4.8</v>
      </c>
      <c r="AH37" s="64">
        <f t="shared" si="15"/>
        <v>28.1</v>
      </c>
      <c r="AI37" s="14">
        <f t="shared" si="16"/>
        <v>93.7</v>
      </c>
    </row>
    <row r="38" spans="1:35">
      <c r="A38" s="55">
        <f>IF(D38="","",SUBTOTAL(3,$D$4:$D38))</f>
        <v>35</v>
      </c>
      <c r="B38" s="57" t="s">
        <v>349</v>
      </c>
      <c r="C38" s="58" t="s">
        <v>63</v>
      </c>
      <c r="D38" s="59" t="s">
        <v>95</v>
      </c>
      <c r="E38" s="8">
        <f>IF($D38="","",'HK1'!E38+'HK2'!E38)</f>
        <v>4</v>
      </c>
      <c r="F38" s="8">
        <f>IF($D38="","",'HK1'!F38+'HK2'!F38)</f>
        <v>0</v>
      </c>
      <c r="G38" s="8">
        <f>IF($D38="","",'HK1'!G38+'HK2'!G38)</f>
        <v>0</v>
      </c>
      <c r="H38" s="8">
        <f>IF($D38="","",'HK1'!H38+'HK2'!H38)</f>
        <v>0</v>
      </c>
      <c r="I38" s="76">
        <f t="shared" si="8"/>
        <v>4</v>
      </c>
      <c r="J38" s="8">
        <f>IF($D38="","",'HK1'!J38+'HK2'!J38)</f>
        <v>1.2</v>
      </c>
      <c r="K38" s="8">
        <f>IF($D38="","",'HK1'!K38+'HK2'!K38)</f>
        <v>0</v>
      </c>
      <c r="L38" s="8">
        <f>IF($D38="","",'HK1'!L38+'HK2'!L38)</f>
        <v>0</v>
      </c>
      <c r="M38" s="8">
        <f>IF($D38="","",'HK1'!M38+'HK2'!M38)</f>
        <v>0</v>
      </c>
      <c r="N38" s="21">
        <f t="shared" si="9"/>
        <v>1.2</v>
      </c>
      <c r="O38" s="8">
        <f>IF($D38="","",'HK1'!O38+'HK2'!O38)</f>
        <v>114</v>
      </c>
      <c r="P38" s="8">
        <f>IF($D38="","",'HK1'!P38+'HK2'!P38)</f>
        <v>279</v>
      </c>
      <c r="Q38" s="8">
        <f>IF($D38="","",'HK1'!Q38+'HK2'!Q38)</f>
        <v>181</v>
      </c>
      <c r="R38" s="21">
        <f t="shared" si="10"/>
        <v>10.6</v>
      </c>
      <c r="S38" s="8">
        <f>IF($D38="","",'HK1'!S38+'HK2'!S38)</f>
        <v>163</v>
      </c>
      <c r="T38" s="8">
        <f>IF($D38="","",'HK1'!T38+'HK2'!T38)</f>
        <v>0</v>
      </c>
      <c r="U38" s="8">
        <f>IF($D38="","",'HK1'!U38+'HK2'!U38)</f>
        <v>163</v>
      </c>
      <c r="V38" s="21">
        <f t="shared" si="11"/>
        <v>0</v>
      </c>
      <c r="W38" s="8">
        <f>IF($D38="","",'HK1'!W38+'HK2'!W38)</f>
        <v>0</v>
      </c>
      <c r="X38" s="8">
        <f>IF($D38="","",'HK1'!X38+'HK2'!X38)</f>
        <v>0</v>
      </c>
      <c r="Y38" s="21">
        <f t="shared" si="12"/>
        <v>0</v>
      </c>
      <c r="Z38" s="8">
        <f>IF($D38="","",'HK1'!Z38+'HK2'!Z38)</f>
        <v>0</v>
      </c>
      <c r="AA38" s="8">
        <f>IF($D38="","",'HK1'!AA38+'HK2'!AA38)</f>
        <v>0</v>
      </c>
      <c r="AB38" s="21">
        <f t="shared" si="13"/>
        <v>0</v>
      </c>
      <c r="AC38" s="8">
        <f>IF($D38="","",'HK1'!AC38+'HK2'!AC38)</f>
        <v>0</v>
      </c>
      <c r="AD38" s="8">
        <f>IF($D38="","",'HK1'!AD38+'HK2'!AD38)</f>
        <v>0</v>
      </c>
      <c r="AE38" s="21">
        <f t="shared" si="14"/>
        <v>0</v>
      </c>
      <c r="AF38" s="8">
        <f>IF($D38="","",'HK1'!AF38+'HK2'!AF38)</f>
        <v>0</v>
      </c>
      <c r="AG38" s="8">
        <f>IF($D38="","",'HK1'!AG38+'HK2'!AG38)</f>
        <v>0</v>
      </c>
      <c r="AH38" s="64">
        <f t="shared" si="15"/>
        <v>15.8</v>
      </c>
      <c r="AI38" s="14">
        <f t="shared" si="16"/>
        <v>52.7</v>
      </c>
    </row>
    <row r="39" spans="1:35">
      <c r="A39" s="55">
        <f>IF(D39="","",SUBTOTAL(3,$D$4:$D39))</f>
        <v>36</v>
      </c>
      <c r="B39" s="57" t="s">
        <v>346</v>
      </c>
      <c r="C39" s="58" t="s">
        <v>63</v>
      </c>
      <c r="D39" s="59" t="s">
        <v>87</v>
      </c>
      <c r="E39" s="8">
        <f>IF($D39="","",'HK1'!E39+'HK2'!E39)</f>
        <v>2</v>
      </c>
      <c r="F39" s="8">
        <f>IF($D39="","",'HK1'!F39+'HK2'!F39)</f>
        <v>0</v>
      </c>
      <c r="G39" s="8">
        <f>IF($D39="","",'HK1'!G39+'HK2'!G39)</f>
        <v>0</v>
      </c>
      <c r="H39" s="8">
        <f>IF($D39="","",'HK1'!H39+'HK2'!H39)</f>
        <v>0</v>
      </c>
      <c r="I39" s="76">
        <f t="shared" si="8"/>
        <v>2</v>
      </c>
      <c r="J39" s="8">
        <f>IF($D39="","",'HK1'!J39+'HK2'!J39)</f>
        <v>18.399999999999999</v>
      </c>
      <c r="K39" s="8">
        <f>IF($D39="","",'HK1'!K39+'HK2'!K39)</f>
        <v>1.2</v>
      </c>
      <c r="L39" s="8">
        <f>IF($D39="","",'HK1'!L39+'HK2'!L39)</f>
        <v>0</v>
      </c>
      <c r="M39" s="8">
        <f>IF($D39="","",'HK1'!M39+'HK2'!M39)</f>
        <v>0</v>
      </c>
      <c r="N39" s="21">
        <f t="shared" si="9"/>
        <v>19.599999999999998</v>
      </c>
      <c r="O39" s="8">
        <f>IF($D39="","",'HK1'!O39+'HK2'!O39)</f>
        <v>75</v>
      </c>
      <c r="P39" s="8">
        <f>IF($D39="","",'HK1'!P39+'HK2'!P39)</f>
        <v>128</v>
      </c>
      <c r="Q39" s="8">
        <f>IF($D39="","",'HK1'!Q39+'HK2'!Q39)</f>
        <v>76</v>
      </c>
      <c r="R39" s="21">
        <f t="shared" si="10"/>
        <v>6.35</v>
      </c>
      <c r="S39" s="8">
        <f>IF($D39="","",'HK1'!S39+'HK2'!S39)</f>
        <v>0</v>
      </c>
      <c r="T39" s="8">
        <f>IF($D39="","",'HK1'!T39+'HK2'!T39)</f>
        <v>0</v>
      </c>
      <c r="U39" s="8">
        <f>IF($D39="","",'HK1'!U39+'HK2'!U39)</f>
        <v>0</v>
      </c>
      <c r="V39" s="21">
        <f t="shared" si="11"/>
        <v>0</v>
      </c>
      <c r="W39" s="8">
        <f>IF($D39="","",'HK1'!W39+'HK2'!W39)</f>
        <v>0</v>
      </c>
      <c r="X39" s="8">
        <f>IF($D39="","",'HK1'!X39+'HK2'!X39)</f>
        <v>0</v>
      </c>
      <c r="Y39" s="21">
        <f t="shared" si="12"/>
        <v>0</v>
      </c>
      <c r="Z39" s="8">
        <f>IF($D39="","",'HK1'!Z39+'HK2'!Z39)</f>
        <v>0</v>
      </c>
      <c r="AA39" s="8">
        <f>IF($D39="","",'HK1'!AA39+'HK2'!AA39)</f>
        <v>0</v>
      </c>
      <c r="AB39" s="21">
        <f t="shared" si="13"/>
        <v>0</v>
      </c>
      <c r="AC39" s="8">
        <f>IF($D39="","",'HK1'!AC39+'HK2'!AC39)</f>
        <v>0</v>
      </c>
      <c r="AD39" s="8">
        <f>IF($D39="","",'HK1'!AD39+'HK2'!AD39)</f>
        <v>0</v>
      </c>
      <c r="AE39" s="21">
        <f t="shared" si="14"/>
        <v>0</v>
      </c>
      <c r="AF39" s="8">
        <f>IF($D39="","",'HK1'!AF39+'HK2'!AF39)</f>
        <v>1.2</v>
      </c>
      <c r="AG39" s="8">
        <f>IF($D39="","",'HK1'!AG39+'HK2'!AG39)</f>
        <v>0</v>
      </c>
      <c r="AH39" s="64">
        <f t="shared" si="15"/>
        <v>29.2</v>
      </c>
      <c r="AI39" s="14">
        <f t="shared" si="16"/>
        <v>97.3</v>
      </c>
    </row>
    <row r="40" spans="1:35">
      <c r="A40" s="55">
        <f>IF(D40="","",SUBTOTAL(3,$D$4:$D40))</f>
        <v>37</v>
      </c>
      <c r="B40" s="57" t="s">
        <v>318</v>
      </c>
      <c r="C40" s="58" t="s">
        <v>63</v>
      </c>
      <c r="D40" s="59" t="s">
        <v>65</v>
      </c>
      <c r="E40" s="8">
        <f>IF($D40="","",'HK1'!E40+'HK2'!E40)</f>
        <v>6</v>
      </c>
      <c r="F40" s="8">
        <f>IF($D40="","",'HK1'!F40+'HK2'!F40)</f>
        <v>0</v>
      </c>
      <c r="G40" s="8">
        <f>IF($D40="","",'HK1'!G40+'HK2'!G40)</f>
        <v>0</v>
      </c>
      <c r="H40" s="8">
        <f>IF($D40="","",'HK1'!H40+'HK2'!H40)</f>
        <v>0</v>
      </c>
      <c r="I40" s="76">
        <f t="shared" si="8"/>
        <v>6</v>
      </c>
      <c r="J40" s="8">
        <f>IF($D40="","",'HK1'!J40+'HK2'!J40)</f>
        <v>22.799999999999997</v>
      </c>
      <c r="K40" s="8">
        <f>IF($D40="","",'HK1'!K40+'HK2'!K40)</f>
        <v>1.2</v>
      </c>
      <c r="L40" s="8">
        <f>IF($D40="","",'HK1'!L40+'HK2'!L40)</f>
        <v>0</v>
      </c>
      <c r="M40" s="8">
        <f>IF($D40="","",'HK1'!M40+'HK2'!M40)</f>
        <v>0</v>
      </c>
      <c r="N40" s="21">
        <f t="shared" si="9"/>
        <v>23.999999999999996</v>
      </c>
      <c r="O40" s="8">
        <f>IF($D40="","",'HK1'!O40+'HK2'!O40)</f>
        <v>149</v>
      </c>
      <c r="P40" s="8">
        <f>IF($D40="","",'HK1'!P40+'HK2'!P40)</f>
        <v>210</v>
      </c>
      <c r="Q40" s="8">
        <f>IF($D40="","",'HK1'!Q40+'HK2'!Q40)</f>
        <v>124</v>
      </c>
      <c r="R40" s="21">
        <f t="shared" si="10"/>
        <v>11.75</v>
      </c>
      <c r="S40" s="8">
        <f>IF($D40="","",'HK1'!S40+'HK2'!S40)</f>
        <v>0</v>
      </c>
      <c r="T40" s="8">
        <f>IF($D40="","",'HK1'!T40+'HK2'!T40)</f>
        <v>0</v>
      </c>
      <c r="U40" s="8">
        <f>IF($D40="","",'HK1'!U40+'HK2'!U40)</f>
        <v>0</v>
      </c>
      <c r="V40" s="21">
        <f t="shared" si="11"/>
        <v>0</v>
      </c>
      <c r="W40" s="8">
        <f>IF($D40="","",'HK1'!W40+'HK2'!W40)</f>
        <v>0</v>
      </c>
      <c r="X40" s="8">
        <f>IF($D40="","",'HK1'!X40+'HK2'!X40)</f>
        <v>0</v>
      </c>
      <c r="Y40" s="21">
        <f t="shared" si="12"/>
        <v>0</v>
      </c>
      <c r="Z40" s="8">
        <f>IF($D40="","",'HK1'!Z40+'HK2'!Z40)</f>
        <v>0</v>
      </c>
      <c r="AA40" s="8">
        <f>IF($D40="","",'HK1'!AA40+'HK2'!AA40)</f>
        <v>0</v>
      </c>
      <c r="AB40" s="21">
        <f t="shared" si="13"/>
        <v>0</v>
      </c>
      <c r="AC40" s="8">
        <f>IF($D40="","",'HK1'!AC40+'HK2'!AC40)</f>
        <v>0</v>
      </c>
      <c r="AD40" s="8">
        <f>IF($D40="","",'HK1'!AD40+'HK2'!AD40)</f>
        <v>0</v>
      </c>
      <c r="AE40" s="21">
        <f t="shared" si="14"/>
        <v>0</v>
      </c>
      <c r="AF40" s="8">
        <f>IF($D40="","",'HK1'!AF40+'HK2'!AF40)</f>
        <v>0</v>
      </c>
      <c r="AG40" s="8">
        <f>IF($D40="","",'HK1'!AG40+'HK2'!AG40)</f>
        <v>0</v>
      </c>
      <c r="AH40" s="64">
        <f t="shared" si="15"/>
        <v>41.8</v>
      </c>
      <c r="AI40" s="14">
        <f t="shared" si="16"/>
        <v>139.30000000000001</v>
      </c>
    </row>
    <row r="41" spans="1:35">
      <c r="A41" s="55">
        <f>IF(D41="","",SUBTOTAL(3,$D$4:$D41))</f>
        <v>38</v>
      </c>
      <c r="B41" s="57" t="s">
        <v>347</v>
      </c>
      <c r="C41" s="58" t="s">
        <v>63</v>
      </c>
      <c r="D41" s="59" t="s">
        <v>88</v>
      </c>
      <c r="E41" s="8">
        <f>IF($D41="","",'HK1'!E41+'HK2'!E41)</f>
        <v>8</v>
      </c>
      <c r="F41" s="8">
        <f>IF($D41="","",'HK1'!F41+'HK2'!F41)</f>
        <v>0</v>
      </c>
      <c r="G41" s="8">
        <f>IF($D41="","",'HK1'!G41+'HK2'!G41)</f>
        <v>0</v>
      </c>
      <c r="H41" s="8">
        <f>IF($D41="","",'HK1'!H41+'HK2'!H41)</f>
        <v>0</v>
      </c>
      <c r="I41" s="76">
        <f t="shared" si="8"/>
        <v>8</v>
      </c>
      <c r="J41" s="8">
        <f>IF($D41="","",'HK1'!J41+'HK2'!J41)</f>
        <v>7.1999999999999993</v>
      </c>
      <c r="K41" s="8">
        <f>IF($D41="","",'HK1'!K41+'HK2'!K41)</f>
        <v>0</v>
      </c>
      <c r="L41" s="8">
        <f>IF($D41="","",'HK1'!L41+'HK2'!L41)</f>
        <v>0</v>
      </c>
      <c r="M41" s="8">
        <f>IF($D41="","",'HK1'!M41+'HK2'!M41)</f>
        <v>0</v>
      </c>
      <c r="N41" s="21">
        <f t="shared" si="9"/>
        <v>7.1999999999999993</v>
      </c>
      <c r="O41" s="8">
        <f>IF($D41="","",'HK1'!O41+'HK2'!O41)</f>
        <v>86</v>
      </c>
      <c r="P41" s="8">
        <f>IF($D41="","",'HK1'!P41+'HK2'!P41)</f>
        <v>144</v>
      </c>
      <c r="Q41" s="8">
        <f>IF($D41="","",'HK1'!Q41+'HK2'!Q41)</f>
        <v>46</v>
      </c>
      <c r="R41" s="21">
        <f t="shared" si="10"/>
        <v>9.1999999999999993</v>
      </c>
      <c r="S41" s="8">
        <f>IF($D41="","",'HK1'!S41+'HK2'!S41)</f>
        <v>0</v>
      </c>
      <c r="T41" s="8">
        <f>IF($D41="","",'HK1'!T41+'HK2'!T41)</f>
        <v>0</v>
      </c>
      <c r="U41" s="8">
        <f>IF($D41="","",'HK1'!U41+'HK2'!U41)</f>
        <v>0</v>
      </c>
      <c r="V41" s="21">
        <f t="shared" si="11"/>
        <v>0</v>
      </c>
      <c r="W41" s="8">
        <f>IF($D41="","",'HK1'!W41+'HK2'!W41)</f>
        <v>0</v>
      </c>
      <c r="X41" s="8">
        <f>IF($D41="","",'HK1'!X41+'HK2'!X41)</f>
        <v>0</v>
      </c>
      <c r="Y41" s="21">
        <f t="shared" si="12"/>
        <v>0</v>
      </c>
      <c r="Z41" s="8">
        <f>IF($D41="","",'HK1'!Z41+'HK2'!Z41)</f>
        <v>0</v>
      </c>
      <c r="AA41" s="8">
        <f>IF($D41="","",'HK1'!AA41+'HK2'!AA41)</f>
        <v>0</v>
      </c>
      <c r="AB41" s="21">
        <f t="shared" si="13"/>
        <v>0</v>
      </c>
      <c r="AC41" s="8">
        <f>IF($D41="","",'HK1'!AC41+'HK2'!AC41)</f>
        <v>0</v>
      </c>
      <c r="AD41" s="8">
        <f>IF($D41="","",'HK1'!AD41+'HK2'!AD41)</f>
        <v>0</v>
      </c>
      <c r="AE41" s="21">
        <f t="shared" si="14"/>
        <v>0</v>
      </c>
      <c r="AF41" s="8">
        <f>IF($D41="","",'HK1'!AF41+'HK2'!AF41)</f>
        <v>0</v>
      </c>
      <c r="AG41" s="8">
        <f>IF($D41="","",'HK1'!AG41+'HK2'!AG41)</f>
        <v>13.2</v>
      </c>
      <c r="AH41" s="64">
        <f t="shared" si="15"/>
        <v>37.6</v>
      </c>
      <c r="AI41" s="14">
        <f t="shared" si="16"/>
        <v>125.3</v>
      </c>
    </row>
    <row r="42" spans="1:35">
      <c r="A42" s="55">
        <f>IF(D42="","",SUBTOTAL(3,$D$4:$D42))</f>
        <v>39</v>
      </c>
      <c r="B42" s="57" t="s">
        <v>319</v>
      </c>
      <c r="C42" s="58" t="s">
        <v>63</v>
      </c>
      <c r="D42" s="59" t="s">
        <v>81</v>
      </c>
      <c r="E42" s="8">
        <f>IF($D42="","",'HK1'!E42+'HK2'!E42)</f>
        <v>6</v>
      </c>
      <c r="F42" s="8">
        <f>IF($D42="","",'HK1'!F42+'HK2'!F42)</f>
        <v>0</v>
      </c>
      <c r="G42" s="8">
        <f>IF($D42="","",'HK1'!G42+'HK2'!G42)</f>
        <v>0</v>
      </c>
      <c r="H42" s="8">
        <f>IF($D42="","",'HK1'!H42+'HK2'!H42)</f>
        <v>0</v>
      </c>
      <c r="I42" s="76">
        <f t="shared" si="8"/>
        <v>6</v>
      </c>
      <c r="J42" s="8">
        <f>IF($D42="","",'HK1'!J42+'HK2'!J42)</f>
        <v>22.799999999999997</v>
      </c>
      <c r="K42" s="8">
        <f>IF($D42="","",'HK1'!K42+'HK2'!K42)</f>
        <v>4.8</v>
      </c>
      <c r="L42" s="8">
        <f>IF($D42="","",'HK1'!L42+'HK2'!L42)</f>
        <v>0</v>
      </c>
      <c r="M42" s="8">
        <f>IF($D42="","",'HK1'!M42+'HK2'!M42)</f>
        <v>0</v>
      </c>
      <c r="N42" s="21">
        <f t="shared" si="9"/>
        <v>27.599999999999998</v>
      </c>
      <c r="O42" s="8">
        <f>IF($D42="","",'HK1'!O42+'HK2'!O42)</f>
        <v>316</v>
      </c>
      <c r="P42" s="8">
        <f>IF($D42="","",'HK1'!P42+'HK2'!P42)</f>
        <v>294</v>
      </c>
      <c r="Q42" s="8">
        <f>IF($D42="","",'HK1'!Q42+'HK2'!Q42)</f>
        <v>271</v>
      </c>
      <c r="R42" s="21">
        <f t="shared" si="10"/>
        <v>16.95</v>
      </c>
      <c r="S42" s="8">
        <f>IF($D42="","",'HK1'!S42+'HK2'!S42)</f>
        <v>0</v>
      </c>
      <c r="T42" s="8">
        <f>IF($D42="","",'HK1'!T42+'HK2'!T42)</f>
        <v>0</v>
      </c>
      <c r="U42" s="8">
        <f>IF($D42="","",'HK1'!U42+'HK2'!U42)</f>
        <v>0</v>
      </c>
      <c r="V42" s="21">
        <f t="shared" si="11"/>
        <v>0</v>
      </c>
      <c r="W42" s="8">
        <f>IF($D42="","",'HK1'!W42+'HK2'!W42)</f>
        <v>0</v>
      </c>
      <c r="X42" s="8">
        <f>IF($D42="","",'HK1'!X42+'HK2'!X42)</f>
        <v>0</v>
      </c>
      <c r="Y42" s="21">
        <f t="shared" si="12"/>
        <v>0</v>
      </c>
      <c r="Z42" s="8">
        <f>IF($D42="","",'HK1'!Z42+'HK2'!Z42)</f>
        <v>0</v>
      </c>
      <c r="AA42" s="8">
        <f>IF($D42="","",'HK1'!AA42+'HK2'!AA42)</f>
        <v>0</v>
      </c>
      <c r="AB42" s="21">
        <f t="shared" si="13"/>
        <v>0</v>
      </c>
      <c r="AC42" s="8">
        <f>IF($D42="","",'HK1'!AC42+'HK2'!AC42)</f>
        <v>0</v>
      </c>
      <c r="AD42" s="8">
        <f>IF($D42="","",'HK1'!AD42+'HK2'!AD42)</f>
        <v>0</v>
      </c>
      <c r="AE42" s="21">
        <f t="shared" si="14"/>
        <v>0</v>
      </c>
      <c r="AF42" s="8">
        <f>IF($D42="","",'HK1'!AF42+'HK2'!AF42)</f>
        <v>0</v>
      </c>
      <c r="AG42" s="8">
        <f>IF($D42="","",'HK1'!AG42+'HK2'!AG42)</f>
        <v>0</v>
      </c>
      <c r="AH42" s="64">
        <f t="shared" si="15"/>
        <v>50.6</v>
      </c>
      <c r="AI42" s="14">
        <f t="shared" si="16"/>
        <v>168.7</v>
      </c>
    </row>
    <row r="43" spans="1:35">
      <c r="A43" s="55">
        <f>IF(D43="","",SUBTOTAL(3,$D$4:$D43))</f>
        <v>40</v>
      </c>
      <c r="B43" s="57" t="s">
        <v>344</v>
      </c>
      <c r="C43" s="58" t="s">
        <v>63</v>
      </c>
      <c r="D43" s="59" t="s">
        <v>64</v>
      </c>
      <c r="E43" s="8">
        <f>IF($D43="","",'HK1'!E43+'HK2'!E43)</f>
        <v>0</v>
      </c>
      <c r="F43" s="8">
        <f>IF($D43="","",'HK1'!F43+'HK2'!F43)</f>
        <v>0</v>
      </c>
      <c r="G43" s="8">
        <f>IF($D43="","",'HK1'!G43+'HK2'!G43)</f>
        <v>0</v>
      </c>
      <c r="H43" s="8">
        <f>IF($D43="","",'HK1'!H43+'HK2'!H43)</f>
        <v>0</v>
      </c>
      <c r="I43" s="76">
        <f t="shared" si="8"/>
        <v>0</v>
      </c>
      <c r="J43" s="8">
        <f>IF($D43="","",'HK1'!J43+'HK2'!J43)</f>
        <v>1.2</v>
      </c>
      <c r="K43" s="8">
        <f>IF($D43="","",'HK1'!K43+'HK2'!K43)</f>
        <v>3.5999999999999996</v>
      </c>
      <c r="L43" s="8">
        <f>IF($D43="","",'HK1'!L43+'HK2'!L43)</f>
        <v>0</v>
      </c>
      <c r="M43" s="8">
        <f>IF($D43="","",'HK1'!M43+'HK2'!M43)</f>
        <v>0</v>
      </c>
      <c r="N43" s="21">
        <f t="shared" si="9"/>
        <v>4.8</v>
      </c>
      <c r="O43" s="8">
        <f>IF($D43="","",'HK1'!O43+'HK2'!O43)</f>
        <v>0</v>
      </c>
      <c r="P43" s="8">
        <f>IF($D43="","",'HK1'!P43+'HK2'!P43)</f>
        <v>0</v>
      </c>
      <c r="Q43" s="8">
        <f>IF($D43="","",'HK1'!Q43+'HK2'!Q43)</f>
        <v>0</v>
      </c>
      <c r="R43" s="21">
        <f t="shared" si="10"/>
        <v>0</v>
      </c>
      <c r="S43" s="8">
        <f>IF($D43="","",'HK1'!S43+'HK2'!S43)</f>
        <v>0</v>
      </c>
      <c r="T43" s="8">
        <f>IF($D43="","",'HK1'!T43+'HK2'!T43)</f>
        <v>0</v>
      </c>
      <c r="U43" s="8">
        <f>IF($D43="","",'HK1'!U43+'HK2'!U43)</f>
        <v>0</v>
      </c>
      <c r="V43" s="21">
        <f t="shared" si="11"/>
        <v>0</v>
      </c>
      <c r="W43" s="8">
        <f>IF($D43="","",'HK1'!W43+'HK2'!W43)</f>
        <v>0</v>
      </c>
      <c r="X43" s="8">
        <f>IF($D43="","",'HK1'!X43+'HK2'!X43)</f>
        <v>0</v>
      </c>
      <c r="Y43" s="21">
        <f t="shared" si="12"/>
        <v>0</v>
      </c>
      <c r="Z43" s="8">
        <f>IF($D43="","",'HK1'!Z43+'HK2'!Z43)</f>
        <v>0</v>
      </c>
      <c r="AA43" s="8">
        <f>IF($D43="","",'HK1'!AA43+'HK2'!AA43)</f>
        <v>0</v>
      </c>
      <c r="AB43" s="21">
        <f t="shared" si="13"/>
        <v>0</v>
      </c>
      <c r="AC43" s="8">
        <f>IF($D43="","",'HK1'!AC43+'HK2'!AC43)</f>
        <v>0</v>
      </c>
      <c r="AD43" s="8">
        <f>IF($D43="","",'HK1'!AD43+'HK2'!AD43)</f>
        <v>0</v>
      </c>
      <c r="AE43" s="21">
        <f t="shared" si="14"/>
        <v>0</v>
      </c>
      <c r="AF43" s="8">
        <f>IF($D43="","",'HK1'!AF43+'HK2'!AF43)</f>
        <v>0</v>
      </c>
      <c r="AG43" s="8">
        <f>IF($D43="","",'HK1'!AG43+'HK2'!AG43)</f>
        <v>0</v>
      </c>
      <c r="AH43" s="64">
        <f t="shared" si="15"/>
        <v>4.8</v>
      </c>
      <c r="AI43" s="14">
        <f t="shared" si="16"/>
        <v>16</v>
      </c>
    </row>
    <row r="44" spans="1:35">
      <c r="A44" s="55">
        <f>IF(D44="","",SUBTOTAL(3,$D$4:$D44))</f>
        <v>41</v>
      </c>
      <c r="B44" s="57" t="s">
        <v>320</v>
      </c>
      <c r="C44" s="58" t="s">
        <v>63</v>
      </c>
      <c r="D44" s="59" t="s">
        <v>89</v>
      </c>
      <c r="E44" s="8">
        <f>IF($D44="","",'HK1'!E44+'HK2'!E44)</f>
        <v>2</v>
      </c>
      <c r="F44" s="8">
        <f>IF($D44="","",'HK1'!F44+'HK2'!F44)</f>
        <v>0</v>
      </c>
      <c r="G44" s="8">
        <f>IF($D44="","",'HK1'!G44+'HK2'!G44)</f>
        <v>0</v>
      </c>
      <c r="H44" s="8">
        <f>IF($D44="","",'HK1'!H44+'HK2'!H44)</f>
        <v>0</v>
      </c>
      <c r="I44" s="76">
        <f t="shared" si="8"/>
        <v>2</v>
      </c>
      <c r="J44" s="8">
        <f>IF($D44="","",'HK1'!J44+'HK2'!J44)</f>
        <v>14.4</v>
      </c>
      <c r="K44" s="8">
        <f>IF($D44="","",'HK1'!K44+'HK2'!K44)</f>
        <v>2.4</v>
      </c>
      <c r="L44" s="8">
        <f>IF($D44="","",'HK1'!L44+'HK2'!L44)</f>
        <v>0</v>
      </c>
      <c r="M44" s="8">
        <f>IF($D44="","",'HK1'!M44+'HK2'!M44)</f>
        <v>0</v>
      </c>
      <c r="N44" s="21">
        <f t="shared" si="9"/>
        <v>16.8</v>
      </c>
      <c r="O44" s="8">
        <f>IF($D44="","",'HK1'!O44+'HK2'!O44)</f>
        <v>88</v>
      </c>
      <c r="P44" s="8">
        <f>IF($D44="","",'HK1'!P44+'HK2'!P44)</f>
        <v>35</v>
      </c>
      <c r="Q44" s="8">
        <f>IF($D44="","",'HK1'!Q44+'HK2'!Q44)</f>
        <v>86</v>
      </c>
      <c r="R44" s="21">
        <f t="shared" si="10"/>
        <v>1.85</v>
      </c>
      <c r="S44" s="8">
        <f>IF($D44="","",'HK1'!S44+'HK2'!S44)</f>
        <v>0</v>
      </c>
      <c r="T44" s="8">
        <f>IF($D44="","",'HK1'!T44+'HK2'!T44)</f>
        <v>0</v>
      </c>
      <c r="U44" s="8">
        <f>IF($D44="","",'HK1'!U44+'HK2'!U44)</f>
        <v>0</v>
      </c>
      <c r="V44" s="21">
        <f t="shared" si="11"/>
        <v>0</v>
      </c>
      <c r="W44" s="8">
        <f>IF($D44="","",'HK1'!W44+'HK2'!W44)</f>
        <v>0</v>
      </c>
      <c r="X44" s="8">
        <f>IF($D44="","",'HK1'!X44+'HK2'!X44)</f>
        <v>0</v>
      </c>
      <c r="Y44" s="21">
        <f t="shared" si="12"/>
        <v>0</v>
      </c>
      <c r="Z44" s="8">
        <f>IF($D44="","",'HK1'!Z44+'HK2'!Z44)</f>
        <v>0</v>
      </c>
      <c r="AA44" s="8">
        <f>IF($D44="","",'HK1'!AA44+'HK2'!AA44)</f>
        <v>0</v>
      </c>
      <c r="AB44" s="21">
        <f t="shared" si="13"/>
        <v>0</v>
      </c>
      <c r="AC44" s="8">
        <f>IF($D44="","",'HK1'!AC44+'HK2'!AC44)</f>
        <v>0</v>
      </c>
      <c r="AD44" s="8">
        <f>IF($D44="","",'HK1'!AD44+'HK2'!AD44)</f>
        <v>0</v>
      </c>
      <c r="AE44" s="21">
        <f t="shared" si="14"/>
        <v>0</v>
      </c>
      <c r="AF44" s="8">
        <f>IF($D44="","",'HK1'!AF44+'HK2'!AF44)</f>
        <v>0</v>
      </c>
      <c r="AG44" s="8">
        <f>IF($D44="","",'HK1'!AG44+'HK2'!AG44)</f>
        <v>0</v>
      </c>
      <c r="AH44" s="64">
        <f t="shared" si="15"/>
        <v>20.7</v>
      </c>
      <c r="AI44" s="14">
        <f t="shared" si="16"/>
        <v>69</v>
      </c>
    </row>
    <row r="45" spans="1:35">
      <c r="A45" s="55">
        <f>IF(D45="","",SUBTOTAL(3,$D$4:$D45))</f>
        <v>42</v>
      </c>
      <c r="B45" s="57" t="s">
        <v>321</v>
      </c>
      <c r="C45" s="58" t="s">
        <v>63</v>
      </c>
      <c r="D45" s="59" t="s">
        <v>90</v>
      </c>
      <c r="E45" s="8">
        <f>IF($D45="","",'HK1'!E45+'HK2'!E45)</f>
        <v>10</v>
      </c>
      <c r="F45" s="8">
        <f>IF($D45="","",'HK1'!F45+'HK2'!F45)</f>
        <v>0</v>
      </c>
      <c r="G45" s="8">
        <f>IF($D45="","",'HK1'!G45+'HK2'!G45)</f>
        <v>0</v>
      </c>
      <c r="H45" s="8">
        <f>IF($D45="","",'HK1'!H45+'HK2'!H45)</f>
        <v>0</v>
      </c>
      <c r="I45" s="76">
        <f t="shared" si="8"/>
        <v>10</v>
      </c>
      <c r="J45" s="8">
        <f>IF($D45="","",'HK1'!J45+'HK2'!J45)</f>
        <v>3.5999999999999996</v>
      </c>
      <c r="K45" s="8">
        <f>IF($D45="","",'HK1'!K45+'HK2'!K45)</f>
        <v>14.8</v>
      </c>
      <c r="L45" s="8">
        <f>IF($D45="","",'HK1'!L45+'HK2'!L45)</f>
        <v>0</v>
      </c>
      <c r="M45" s="8">
        <f>IF($D45="","",'HK1'!M45+'HK2'!M45)</f>
        <v>0</v>
      </c>
      <c r="N45" s="21">
        <f t="shared" si="9"/>
        <v>18.399999999999999</v>
      </c>
      <c r="O45" s="8">
        <f>IF($D45="","",'HK1'!O45+'HK2'!O45)</f>
        <v>216</v>
      </c>
      <c r="P45" s="8">
        <f>IF($D45="","",'HK1'!P45+'HK2'!P45)</f>
        <v>48</v>
      </c>
      <c r="Q45" s="8">
        <f>IF($D45="","",'HK1'!Q45+'HK2'!Q45)</f>
        <v>267</v>
      </c>
      <c r="R45" s="21">
        <f t="shared" si="10"/>
        <v>-0.15</v>
      </c>
      <c r="S45" s="8">
        <f>IF($D45="","",'HK1'!S45+'HK2'!S45)</f>
        <v>55</v>
      </c>
      <c r="T45" s="8">
        <f>IF($D45="","",'HK1'!T45+'HK2'!T45)</f>
        <v>0</v>
      </c>
      <c r="U45" s="8">
        <f>IF($D45="","",'HK1'!U45+'HK2'!U45)</f>
        <v>55</v>
      </c>
      <c r="V45" s="21">
        <f t="shared" si="11"/>
        <v>0</v>
      </c>
      <c r="W45" s="8">
        <f>IF($D45="","",'HK1'!W45+'HK2'!W45)</f>
        <v>0</v>
      </c>
      <c r="X45" s="8">
        <f>IF($D45="","",'HK1'!X45+'HK2'!X45)</f>
        <v>0</v>
      </c>
      <c r="Y45" s="21">
        <f t="shared" si="12"/>
        <v>0</v>
      </c>
      <c r="Z45" s="8">
        <f>IF($D45="","",'HK1'!Z45+'HK2'!Z45)</f>
        <v>0</v>
      </c>
      <c r="AA45" s="8">
        <f>IF($D45="","",'HK1'!AA45+'HK2'!AA45)</f>
        <v>0</v>
      </c>
      <c r="AB45" s="21">
        <f t="shared" si="13"/>
        <v>0</v>
      </c>
      <c r="AC45" s="8">
        <f>IF($D45="","",'HK1'!AC45+'HK2'!AC45)</f>
        <v>0</v>
      </c>
      <c r="AD45" s="8">
        <f>IF($D45="","",'HK1'!AD45+'HK2'!AD45)</f>
        <v>0</v>
      </c>
      <c r="AE45" s="21">
        <f t="shared" si="14"/>
        <v>0</v>
      </c>
      <c r="AF45" s="8">
        <f>IF($D45="","",'HK1'!AF45+'HK2'!AF45)</f>
        <v>1.2</v>
      </c>
      <c r="AG45" s="8">
        <f>IF($D45="","",'HK1'!AG45+'HK2'!AG45)</f>
        <v>0</v>
      </c>
      <c r="AH45" s="64">
        <f t="shared" si="15"/>
        <v>29.5</v>
      </c>
      <c r="AI45" s="14">
        <f t="shared" si="16"/>
        <v>98.3</v>
      </c>
    </row>
    <row r="46" spans="1:35">
      <c r="A46" s="55">
        <f>IF(D46="","",SUBTOTAL(3,$D$4:$D46))</f>
        <v>43</v>
      </c>
      <c r="B46" s="57" t="s">
        <v>322</v>
      </c>
      <c r="C46" s="58" t="s">
        <v>63</v>
      </c>
      <c r="D46" s="59" t="s">
        <v>75</v>
      </c>
      <c r="E46" s="8">
        <f>IF($D46="","",'HK1'!E46+'HK2'!E46)</f>
        <v>4</v>
      </c>
      <c r="F46" s="8">
        <f>IF($D46="","",'HK1'!F46+'HK2'!F46)</f>
        <v>0</v>
      </c>
      <c r="G46" s="8">
        <f>IF($D46="","",'HK1'!G46+'HK2'!G46)</f>
        <v>0</v>
      </c>
      <c r="H46" s="8">
        <f>IF($D46="","",'HK1'!H46+'HK2'!H46)</f>
        <v>0</v>
      </c>
      <c r="I46" s="76">
        <f t="shared" si="8"/>
        <v>4</v>
      </c>
      <c r="J46" s="8">
        <f>IF($D46="","",'HK1'!J46+'HK2'!J46)</f>
        <v>8.4</v>
      </c>
      <c r="K46" s="8">
        <f>IF($D46="","",'HK1'!K46+'HK2'!K46)</f>
        <v>5.1999999999999993</v>
      </c>
      <c r="L46" s="8">
        <f>IF($D46="","",'HK1'!L46+'HK2'!L46)</f>
        <v>0</v>
      </c>
      <c r="M46" s="8">
        <f>IF($D46="","",'HK1'!M46+'HK2'!M46)</f>
        <v>0</v>
      </c>
      <c r="N46" s="21">
        <f t="shared" si="9"/>
        <v>13.6</v>
      </c>
      <c r="O46" s="8">
        <f>IF($D46="","",'HK1'!O46+'HK2'!O46)</f>
        <v>234</v>
      </c>
      <c r="P46" s="8">
        <f>IF($D46="","",'HK1'!P46+'HK2'!P46)</f>
        <v>98</v>
      </c>
      <c r="Q46" s="8">
        <f>IF($D46="","",'HK1'!Q46+'HK2'!Q46)</f>
        <v>282</v>
      </c>
      <c r="R46" s="21">
        <f t="shared" si="10"/>
        <v>2.5</v>
      </c>
      <c r="S46" s="8">
        <f>IF($D46="","",'HK1'!S46+'HK2'!S46)</f>
        <v>0</v>
      </c>
      <c r="T46" s="8">
        <f>IF($D46="","",'HK1'!T46+'HK2'!T46)</f>
        <v>0</v>
      </c>
      <c r="U46" s="8">
        <f>IF($D46="","",'HK1'!U46+'HK2'!U46)</f>
        <v>0</v>
      </c>
      <c r="V46" s="21">
        <f t="shared" si="11"/>
        <v>0</v>
      </c>
      <c r="W46" s="8">
        <f>IF($D46="","",'HK1'!W46+'HK2'!W46)</f>
        <v>0</v>
      </c>
      <c r="X46" s="8">
        <f>IF($D46="","",'HK1'!X46+'HK2'!X46)</f>
        <v>0</v>
      </c>
      <c r="Y46" s="21">
        <f t="shared" si="12"/>
        <v>0</v>
      </c>
      <c r="Z46" s="8">
        <f>IF($D46="","",'HK1'!Z46+'HK2'!Z46)</f>
        <v>0</v>
      </c>
      <c r="AA46" s="8">
        <f>IF($D46="","",'HK1'!AA46+'HK2'!AA46)</f>
        <v>0</v>
      </c>
      <c r="AB46" s="21">
        <f t="shared" si="13"/>
        <v>0</v>
      </c>
      <c r="AC46" s="8">
        <f>IF($D46="","",'HK1'!AC46+'HK2'!AC46)</f>
        <v>0</v>
      </c>
      <c r="AD46" s="8">
        <f>IF($D46="","",'HK1'!AD46+'HK2'!AD46)</f>
        <v>0</v>
      </c>
      <c r="AE46" s="21">
        <f t="shared" si="14"/>
        <v>0</v>
      </c>
      <c r="AF46" s="8">
        <f>IF($D46="","",'HK1'!AF46+'HK2'!AF46)</f>
        <v>0</v>
      </c>
      <c r="AG46" s="8">
        <f>IF($D46="","",'HK1'!AG46+'HK2'!AG46)</f>
        <v>0</v>
      </c>
      <c r="AH46" s="64">
        <f t="shared" si="15"/>
        <v>20.100000000000001</v>
      </c>
      <c r="AI46" s="14">
        <f t="shared" si="16"/>
        <v>67</v>
      </c>
    </row>
    <row r="47" spans="1:35">
      <c r="A47" s="55">
        <f>IF(D47="","",SUBTOTAL(3,$D$4:$D47))</f>
        <v>44</v>
      </c>
      <c r="B47" s="57" t="s">
        <v>323</v>
      </c>
      <c r="C47" s="58" t="s">
        <v>63</v>
      </c>
      <c r="D47" s="59" t="s">
        <v>66</v>
      </c>
      <c r="E47" s="8">
        <f>IF($D47="","",'HK1'!E47+'HK2'!E47)</f>
        <v>2</v>
      </c>
      <c r="F47" s="8">
        <f>IF($D47="","",'HK1'!F47+'HK2'!F47)</f>
        <v>0</v>
      </c>
      <c r="G47" s="8">
        <f>IF($D47="","",'HK1'!G47+'HK2'!G47)</f>
        <v>0</v>
      </c>
      <c r="H47" s="8">
        <f>IF($D47="","",'HK1'!H47+'HK2'!H47)</f>
        <v>0</v>
      </c>
      <c r="I47" s="76">
        <f t="shared" si="8"/>
        <v>2</v>
      </c>
      <c r="J47" s="8">
        <f>IF($D47="","",'HK1'!J47+'HK2'!J47)</f>
        <v>11.6</v>
      </c>
      <c r="K47" s="8">
        <f>IF($D47="","",'HK1'!K47+'HK2'!K47)</f>
        <v>3.5999999999999996</v>
      </c>
      <c r="L47" s="8">
        <f>IF($D47="","",'HK1'!L47+'HK2'!L47)</f>
        <v>0</v>
      </c>
      <c r="M47" s="8">
        <f>IF($D47="","",'HK1'!M47+'HK2'!M47)</f>
        <v>0</v>
      </c>
      <c r="N47" s="21">
        <f t="shared" si="9"/>
        <v>15.2</v>
      </c>
      <c r="O47" s="8">
        <f>IF($D47="","",'HK1'!O47+'HK2'!O47)</f>
        <v>129</v>
      </c>
      <c r="P47" s="8">
        <f>IF($D47="","",'HK1'!P47+'HK2'!P47)</f>
        <v>36</v>
      </c>
      <c r="Q47" s="8">
        <f>IF($D47="","",'HK1'!Q47+'HK2'!Q47)</f>
        <v>97</v>
      </c>
      <c r="R47" s="21">
        <f t="shared" si="10"/>
        <v>3.4</v>
      </c>
      <c r="S47" s="8">
        <f>IF($D47="","",'HK1'!S47+'HK2'!S47)</f>
        <v>0</v>
      </c>
      <c r="T47" s="8">
        <f>IF($D47="","",'HK1'!T47+'HK2'!T47)</f>
        <v>0</v>
      </c>
      <c r="U47" s="8">
        <f>IF($D47="","",'HK1'!U47+'HK2'!U47)</f>
        <v>0</v>
      </c>
      <c r="V47" s="21">
        <f t="shared" si="11"/>
        <v>0</v>
      </c>
      <c r="W47" s="8">
        <f>IF($D47="","",'HK1'!W47+'HK2'!W47)</f>
        <v>0</v>
      </c>
      <c r="X47" s="8">
        <f>IF($D47="","",'HK1'!X47+'HK2'!X47)</f>
        <v>0</v>
      </c>
      <c r="Y47" s="21">
        <f t="shared" si="12"/>
        <v>0</v>
      </c>
      <c r="Z47" s="8">
        <f>IF($D47="","",'HK1'!Z47+'HK2'!Z47)</f>
        <v>0</v>
      </c>
      <c r="AA47" s="8">
        <f>IF($D47="","",'HK1'!AA47+'HK2'!AA47)</f>
        <v>0</v>
      </c>
      <c r="AB47" s="21">
        <f t="shared" si="13"/>
        <v>0</v>
      </c>
      <c r="AC47" s="8">
        <f>IF($D47="","",'HK1'!AC47+'HK2'!AC47)</f>
        <v>0</v>
      </c>
      <c r="AD47" s="8">
        <f>IF($D47="","",'HK1'!AD47+'HK2'!AD47)</f>
        <v>0</v>
      </c>
      <c r="AE47" s="21">
        <f t="shared" si="14"/>
        <v>0</v>
      </c>
      <c r="AF47" s="8">
        <f>IF($D47="","",'HK1'!AF47+'HK2'!AF47)</f>
        <v>0</v>
      </c>
      <c r="AG47" s="8">
        <f>IF($D47="","",'HK1'!AG47+'HK2'!AG47)</f>
        <v>0</v>
      </c>
      <c r="AH47" s="64">
        <f t="shared" si="15"/>
        <v>20.6</v>
      </c>
      <c r="AI47" s="14">
        <f t="shared" si="16"/>
        <v>68.7</v>
      </c>
    </row>
    <row r="48" spans="1:35">
      <c r="A48" s="55">
        <f>IF(D48="","",SUBTOTAL(3,$D$4:$D48))</f>
        <v>45</v>
      </c>
      <c r="B48" s="57" t="s">
        <v>324</v>
      </c>
      <c r="C48" s="58" t="s">
        <v>63</v>
      </c>
      <c r="D48" s="59" t="s">
        <v>67</v>
      </c>
      <c r="E48" s="8">
        <f>IF($D48="","",'HK1'!E48+'HK2'!E48)</f>
        <v>6</v>
      </c>
      <c r="F48" s="8">
        <f>IF($D48="","",'HK1'!F48+'HK2'!F48)</f>
        <v>0</v>
      </c>
      <c r="G48" s="8">
        <f>IF($D48="","",'HK1'!G48+'HK2'!G48)</f>
        <v>0</v>
      </c>
      <c r="H48" s="8">
        <f>IF($D48="","",'HK1'!H48+'HK2'!H48)</f>
        <v>0</v>
      </c>
      <c r="I48" s="76">
        <f t="shared" si="8"/>
        <v>6</v>
      </c>
      <c r="J48" s="8">
        <f>IF($D48="","",'HK1'!J48+'HK2'!J48)</f>
        <v>10</v>
      </c>
      <c r="K48" s="8">
        <f>IF($D48="","",'HK1'!K48+'HK2'!K48)</f>
        <v>3.5999999999999996</v>
      </c>
      <c r="L48" s="8">
        <f>IF($D48="","",'HK1'!L48+'HK2'!L48)</f>
        <v>0</v>
      </c>
      <c r="M48" s="8">
        <f>IF($D48="","",'HK1'!M48+'HK2'!M48)</f>
        <v>0</v>
      </c>
      <c r="N48" s="21">
        <f t="shared" si="9"/>
        <v>13.6</v>
      </c>
      <c r="O48" s="8">
        <f>IF($D48="","",'HK1'!O48+'HK2'!O48)</f>
        <v>106</v>
      </c>
      <c r="P48" s="8">
        <f>IF($D48="","",'HK1'!P48+'HK2'!P48)</f>
        <v>0</v>
      </c>
      <c r="Q48" s="8">
        <f>IF($D48="","",'HK1'!Q48+'HK2'!Q48)</f>
        <v>106</v>
      </c>
      <c r="R48" s="21">
        <f t="shared" si="10"/>
        <v>0</v>
      </c>
      <c r="S48" s="8">
        <f>IF($D48="","",'HK1'!S48+'HK2'!S48)</f>
        <v>0</v>
      </c>
      <c r="T48" s="8">
        <f>IF($D48="","",'HK1'!T48+'HK2'!T48)</f>
        <v>0</v>
      </c>
      <c r="U48" s="8">
        <f>IF($D48="","",'HK1'!U48+'HK2'!U48)</f>
        <v>0</v>
      </c>
      <c r="V48" s="21">
        <f t="shared" si="11"/>
        <v>0</v>
      </c>
      <c r="W48" s="8">
        <f>IF($D48="","",'HK1'!W48+'HK2'!W48)</f>
        <v>0</v>
      </c>
      <c r="X48" s="8">
        <f>IF($D48="","",'HK1'!X48+'HK2'!X48)</f>
        <v>0</v>
      </c>
      <c r="Y48" s="21">
        <f t="shared" si="12"/>
        <v>0</v>
      </c>
      <c r="Z48" s="8">
        <f>IF($D48="","",'HK1'!Z48+'HK2'!Z48)</f>
        <v>0</v>
      </c>
      <c r="AA48" s="8">
        <f>IF($D48="","",'HK1'!AA48+'HK2'!AA48)</f>
        <v>0</v>
      </c>
      <c r="AB48" s="21">
        <f t="shared" si="13"/>
        <v>0</v>
      </c>
      <c r="AC48" s="8">
        <f>IF($D48="","",'HK1'!AC48+'HK2'!AC48)</f>
        <v>0</v>
      </c>
      <c r="AD48" s="8">
        <f>IF($D48="","",'HK1'!AD48+'HK2'!AD48)</f>
        <v>0</v>
      </c>
      <c r="AE48" s="21">
        <f t="shared" si="14"/>
        <v>0</v>
      </c>
      <c r="AF48" s="8">
        <f>IF($D48="","",'HK1'!AF48+'HK2'!AF48)</f>
        <v>0</v>
      </c>
      <c r="AG48" s="8">
        <f>IF($D48="","",'HK1'!AG48+'HK2'!AG48)</f>
        <v>2.4</v>
      </c>
      <c r="AH48" s="64">
        <f t="shared" si="15"/>
        <v>22</v>
      </c>
      <c r="AI48" s="14">
        <f t="shared" si="16"/>
        <v>73.3</v>
      </c>
    </row>
    <row r="49" spans="1:35">
      <c r="A49" s="55">
        <f>IF(D49="","",SUBTOTAL(3,$D$4:$D49))</f>
        <v>46</v>
      </c>
      <c r="B49" s="57" t="s">
        <v>325</v>
      </c>
      <c r="C49" s="58" t="s">
        <v>63</v>
      </c>
      <c r="D49" s="59" t="s">
        <v>68</v>
      </c>
      <c r="E49" s="8">
        <f>IF($D49="","",'HK1'!E49+'HK2'!E49)</f>
        <v>0</v>
      </c>
      <c r="F49" s="8">
        <f>IF($D49="","",'HK1'!F49+'HK2'!F49)</f>
        <v>0</v>
      </c>
      <c r="G49" s="8">
        <f>IF($D49="","",'HK1'!G49+'HK2'!G49)</f>
        <v>0</v>
      </c>
      <c r="H49" s="8">
        <f>IF($D49="","",'HK1'!H49+'HK2'!H49)</f>
        <v>0</v>
      </c>
      <c r="I49" s="76">
        <f t="shared" si="8"/>
        <v>0</v>
      </c>
      <c r="J49" s="8">
        <f>IF($D49="","",'HK1'!J49+'HK2'!J49)</f>
        <v>14.8</v>
      </c>
      <c r="K49" s="8">
        <f>IF($D49="","",'HK1'!K49+'HK2'!K49)</f>
        <v>3.2</v>
      </c>
      <c r="L49" s="8">
        <f>IF($D49="","",'HK1'!L49+'HK2'!L49)</f>
        <v>0</v>
      </c>
      <c r="M49" s="8">
        <f>IF($D49="","",'HK1'!M49+'HK2'!M49)</f>
        <v>0</v>
      </c>
      <c r="N49" s="21">
        <f t="shared" si="9"/>
        <v>18</v>
      </c>
      <c r="O49" s="8">
        <f>IF($D49="","",'HK1'!O49+'HK2'!O49)</f>
        <v>0</v>
      </c>
      <c r="P49" s="8">
        <f>IF($D49="","",'HK1'!P49+'HK2'!P49)</f>
        <v>61</v>
      </c>
      <c r="Q49" s="8">
        <f>IF($D49="","",'HK1'!Q49+'HK2'!Q49)</f>
        <v>30</v>
      </c>
      <c r="R49" s="21">
        <f t="shared" si="10"/>
        <v>1.55</v>
      </c>
      <c r="S49" s="8">
        <f>IF($D49="","",'HK1'!S49+'HK2'!S49)</f>
        <v>0</v>
      </c>
      <c r="T49" s="8">
        <f>IF($D49="","",'HK1'!T49+'HK2'!T49)</f>
        <v>0</v>
      </c>
      <c r="U49" s="8">
        <f>IF($D49="","",'HK1'!U49+'HK2'!U49)</f>
        <v>0</v>
      </c>
      <c r="V49" s="21">
        <f t="shared" si="11"/>
        <v>0</v>
      </c>
      <c r="W49" s="8">
        <f>IF($D49="","",'HK1'!W49+'HK2'!W49)</f>
        <v>0</v>
      </c>
      <c r="X49" s="8">
        <f>IF($D49="","",'HK1'!X49+'HK2'!X49)</f>
        <v>0</v>
      </c>
      <c r="Y49" s="21">
        <f t="shared" si="12"/>
        <v>0</v>
      </c>
      <c r="Z49" s="8">
        <f>IF($D49="","",'HK1'!Z49+'HK2'!Z49)</f>
        <v>0</v>
      </c>
      <c r="AA49" s="8">
        <f>IF($D49="","",'HK1'!AA49+'HK2'!AA49)</f>
        <v>0</v>
      </c>
      <c r="AB49" s="21">
        <f t="shared" si="13"/>
        <v>0</v>
      </c>
      <c r="AC49" s="8">
        <f>IF($D49="","",'HK1'!AC49+'HK2'!AC49)</f>
        <v>0</v>
      </c>
      <c r="AD49" s="8">
        <f>IF($D49="","",'HK1'!AD49+'HK2'!AD49)</f>
        <v>0</v>
      </c>
      <c r="AE49" s="21">
        <f t="shared" si="14"/>
        <v>0</v>
      </c>
      <c r="AF49" s="8">
        <f>IF($D49="","",'HK1'!AF49+'HK2'!AF49)</f>
        <v>0</v>
      </c>
      <c r="AG49" s="8">
        <f>IF($D49="","",'HK1'!AG49+'HK2'!AG49)</f>
        <v>0</v>
      </c>
      <c r="AH49" s="64">
        <f t="shared" si="15"/>
        <v>19.600000000000001</v>
      </c>
      <c r="AI49" s="14">
        <f t="shared" si="16"/>
        <v>65.3</v>
      </c>
    </row>
    <row r="50" spans="1:35">
      <c r="A50" s="55">
        <f>IF(D50="","",SUBTOTAL(3,$D$4:$D50))</f>
        <v>47</v>
      </c>
      <c r="B50" s="57" t="s">
        <v>326</v>
      </c>
      <c r="C50" s="58" t="s">
        <v>63</v>
      </c>
      <c r="D50" s="59" t="s">
        <v>78</v>
      </c>
      <c r="E50" s="8">
        <f>IF($D50="","",'HK1'!E50+'HK2'!E50)</f>
        <v>10</v>
      </c>
      <c r="F50" s="8">
        <f>IF($D50="","",'HK1'!F50+'HK2'!F50)</f>
        <v>0</v>
      </c>
      <c r="G50" s="8">
        <f>IF($D50="","",'HK1'!G50+'HK2'!G50)</f>
        <v>0</v>
      </c>
      <c r="H50" s="8">
        <f>IF($D50="","",'HK1'!H50+'HK2'!H50)</f>
        <v>0</v>
      </c>
      <c r="I50" s="76">
        <f t="shared" si="8"/>
        <v>10</v>
      </c>
      <c r="J50" s="8">
        <f>IF($D50="","",'HK1'!J50+'HK2'!J50)</f>
        <v>16</v>
      </c>
      <c r="K50" s="8">
        <f>IF($D50="","",'HK1'!K50+'HK2'!K50)</f>
        <v>2.4</v>
      </c>
      <c r="L50" s="8">
        <f>IF($D50="","",'HK1'!L50+'HK2'!L50)</f>
        <v>0</v>
      </c>
      <c r="M50" s="8">
        <f>IF($D50="","",'HK1'!M50+'HK2'!M50)</f>
        <v>0</v>
      </c>
      <c r="N50" s="21">
        <f t="shared" si="9"/>
        <v>18.399999999999999</v>
      </c>
      <c r="O50" s="8">
        <f>IF($D50="","",'HK1'!O50+'HK2'!O50)</f>
        <v>139</v>
      </c>
      <c r="P50" s="8">
        <f>IF($D50="","",'HK1'!P50+'HK2'!P50)</f>
        <v>220</v>
      </c>
      <c r="Q50" s="8">
        <f>IF($D50="","",'HK1'!Q50+'HK2'!Q50)</f>
        <v>205</v>
      </c>
      <c r="R50" s="21">
        <f t="shared" si="10"/>
        <v>7.7</v>
      </c>
      <c r="S50" s="8">
        <f>IF($D50="","",'HK1'!S50+'HK2'!S50)</f>
        <v>0</v>
      </c>
      <c r="T50" s="8">
        <f>IF($D50="","",'HK1'!T50+'HK2'!T50)</f>
        <v>0</v>
      </c>
      <c r="U50" s="8">
        <f>IF($D50="","",'HK1'!U50+'HK2'!U50)</f>
        <v>0</v>
      </c>
      <c r="V50" s="21">
        <f t="shared" si="11"/>
        <v>0</v>
      </c>
      <c r="W50" s="8">
        <f>IF($D50="","",'HK1'!W50+'HK2'!W50)</f>
        <v>0</v>
      </c>
      <c r="X50" s="8">
        <f>IF($D50="","",'HK1'!X50+'HK2'!X50)</f>
        <v>0</v>
      </c>
      <c r="Y50" s="21">
        <f t="shared" si="12"/>
        <v>0</v>
      </c>
      <c r="Z50" s="8">
        <f>IF($D50="","",'HK1'!Z50+'HK2'!Z50)</f>
        <v>0</v>
      </c>
      <c r="AA50" s="8">
        <f>IF($D50="","",'HK1'!AA50+'HK2'!AA50)</f>
        <v>0</v>
      </c>
      <c r="AB50" s="21">
        <f t="shared" si="13"/>
        <v>0</v>
      </c>
      <c r="AC50" s="8">
        <f>IF($D50="","",'HK1'!AC50+'HK2'!AC50)</f>
        <v>0</v>
      </c>
      <c r="AD50" s="8">
        <f>IF($D50="","",'HK1'!AD50+'HK2'!AD50)</f>
        <v>0</v>
      </c>
      <c r="AE50" s="21">
        <f t="shared" si="14"/>
        <v>0</v>
      </c>
      <c r="AF50" s="8">
        <f>IF($D50="","",'HK1'!AF50+'HK2'!AF50)</f>
        <v>1.2</v>
      </c>
      <c r="AG50" s="8">
        <f>IF($D50="","",'HK1'!AG50+'HK2'!AG50)</f>
        <v>0</v>
      </c>
      <c r="AH50" s="64">
        <f t="shared" si="15"/>
        <v>37.299999999999997</v>
      </c>
      <c r="AI50" s="14">
        <f t="shared" si="16"/>
        <v>124.3</v>
      </c>
    </row>
    <row r="51" spans="1:35">
      <c r="A51" s="55">
        <f>IF(D51="","",SUBTOTAL(3,$D$4:$D51))</f>
        <v>48</v>
      </c>
      <c r="B51" s="57" t="s">
        <v>327</v>
      </c>
      <c r="C51" s="58" t="s">
        <v>63</v>
      </c>
      <c r="D51" s="59" t="s">
        <v>69</v>
      </c>
      <c r="E51" s="8">
        <f>IF($D51="","",'HK1'!E51+'HK2'!E51)</f>
        <v>0</v>
      </c>
      <c r="F51" s="8">
        <f>IF($D51="","",'HK1'!F51+'HK2'!F51)</f>
        <v>0</v>
      </c>
      <c r="G51" s="8">
        <f>IF($D51="","",'HK1'!G51+'HK2'!G51)</f>
        <v>0</v>
      </c>
      <c r="H51" s="8">
        <f>IF($D51="","",'HK1'!H51+'HK2'!H51)</f>
        <v>0</v>
      </c>
      <c r="I51" s="76">
        <f t="shared" si="8"/>
        <v>0</v>
      </c>
      <c r="J51" s="8">
        <f>IF($D51="","",'HK1'!J51+'HK2'!J51)</f>
        <v>7.1999999999999993</v>
      </c>
      <c r="K51" s="8">
        <f>IF($D51="","",'HK1'!K51+'HK2'!K51)</f>
        <v>3.5999999999999996</v>
      </c>
      <c r="L51" s="8">
        <f>IF($D51="","",'HK1'!L51+'HK2'!L51)</f>
        <v>0</v>
      </c>
      <c r="M51" s="8">
        <f>IF($D51="","",'HK1'!M51+'HK2'!M51)</f>
        <v>0</v>
      </c>
      <c r="N51" s="21">
        <f t="shared" si="9"/>
        <v>10.799999999999999</v>
      </c>
      <c r="O51" s="8">
        <f>IF($D51="","",'HK1'!O51+'HK2'!O51)</f>
        <v>0</v>
      </c>
      <c r="P51" s="8">
        <f>IF($D51="","",'HK1'!P51+'HK2'!P51)</f>
        <v>99</v>
      </c>
      <c r="Q51" s="8">
        <f>IF($D51="","",'HK1'!Q51+'HK2'!Q51)</f>
        <v>0</v>
      </c>
      <c r="R51" s="21">
        <f t="shared" si="10"/>
        <v>4.95</v>
      </c>
      <c r="S51" s="8">
        <f>IF($D51="","",'HK1'!S51+'HK2'!S51)</f>
        <v>0</v>
      </c>
      <c r="T51" s="8">
        <f>IF($D51="","",'HK1'!T51+'HK2'!T51)</f>
        <v>0</v>
      </c>
      <c r="U51" s="8">
        <f>IF($D51="","",'HK1'!U51+'HK2'!U51)</f>
        <v>0</v>
      </c>
      <c r="V51" s="21">
        <f t="shared" si="11"/>
        <v>0</v>
      </c>
      <c r="W51" s="8">
        <f>IF($D51="","",'HK1'!W51+'HK2'!W51)</f>
        <v>0</v>
      </c>
      <c r="X51" s="8">
        <f>IF($D51="","",'HK1'!X51+'HK2'!X51)</f>
        <v>0</v>
      </c>
      <c r="Y51" s="21">
        <f t="shared" si="12"/>
        <v>0</v>
      </c>
      <c r="Z51" s="8">
        <f>IF($D51="","",'HK1'!Z51+'HK2'!Z51)</f>
        <v>0</v>
      </c>
      <c r="AA51" s="8">
        <f>IF($D51="","",'HK1'!AA51+'HK2'!AA51)</f>
        <v>0</v>
      </c>
      <c r="AB51" s="21">
        <f t="shared" si="13"/>
        <v>0</v>
      </c>
      <c r="AC51" s="8">
        <f>IF($D51="","",'HK1'!AC51+'HK2'!AC51)</f>
        <v>0</v>
      </c>
      <c r="AD51" s="8">
        <f>IF($D51="","",'HK1'!AD51+'HK2'!AD51)</f>
        <v>0</v>
      </c>
      <c r="AE51" s="21">
        <f t="shared" si="14"/>
        <v>0</v>
      </c>
      <c r="AF51" s="8">
        <f>IF($D51="","",'HK1'!AF51+'HK2'!AF51)</f>
        <v>0</v>
      </c>
      <c r="AG51" s="8">
        <f>IF($D51="","",'HK1'!AG51+'HK2'!AG51)</f>
        <v>9.6</v>
      </c>
      <c r="AH51" s="64">
        <f t="shared" si="15"/>
        <v>25.4</v>
      </c>
      <c r="AI51" s="14">
        <f t="shared" si="16"/>
        <v>84.7</v>
      </c>
    </row>
    <row r="52" spans="1:35">
      <c r="A52" s="55">
        <f>IF(D52="","",SUBTOTAL(3,$D$4:$D52))</f>
        <v>49</v>
      </c>
      <c r="B52" s="57" t="s">
        <v>328</v>
      </c>
      <c r="C52" s="58" t="s">
        <v>63</v>
      </c>
      <c r="D52" s="59" t="s">
        <v>70</v>
      </c>
      <c r="E52" s="8">
        <f>IF($D52="","",'HK1'!E52+'HK2'!E52)</f>
        <v>8</v>
      </c>
      <c r="F52" s="8">
        <f>IF($D52="","",'HK1'!F52+'HK2'!F52)</f>
        <v>0</v>
      </c>
      <c r="G52" s="8">
        <f>IF($D52="","",'HK1'!G52+'HK2'!G52)</f>
        <v>0</v>
      </c>
      <c r="H52" s="8">
        <f>IF($D52="","",'HK1'!H52+'HK2'!H52)</f>
        <v>0</v>
      </c>
      <c r="I52" s="76">
        <f t="shared" si="8"/>
        <v>8</v>
      </c>
      <c r="J52" s="8">
        <f>IF($D52="","",'HK1'!J52+'HK2'!J52)</f>
        <v>12</v>
      </c>
      <c r="K52" s="8">
        <f>IF($D52="","",'HK1'!K52+'HK2'!K52)</f>
        <v>2.4</v>
      </c>
      <c r="L52" s="8">
        <f>IF($D52="","",'HK1'!L52+'HK2'!L52)</f>
        <v>0</v>
      </c>
      <c r="M52" s="8">
        <f>IF($D52="","",'HK1'!M52+'HK2'!M52)</f>
        <v>0</v>
      </c>
      <c r="N52" s="21">
        <f t="shared" si="9"/>
        <v>14.4</v>
      </c>
      <c r="O52" s="8">
        <f>IF($D52="","",'HK1'!O52+'HK2'!O52)</f>
        <v>433</v>
      </c>
      <c r="P52" s="8">
        <f>IF($D52="","",'HK1'!P52+'HK2'!P52)</f>
        <v>519</v>
      </c>
      <c r="Q52" s="8">
        <f>IF($D52="","",'HK1'!Q52+'HK2'!Q52)</f>
        <v>414</v>
      </c>
      <c r="R52" s="21">
        <f t="shared" si="10"/>
        <v>26.9</v>
      </c>
      <c r="S52" s="8">
        <f>IF($D52="","",'HK1'!S52+'HK2'!S52)</f>
        <v>0</v>
      </c>
      <c r="T52" s="8">
        <f>IF($D52="","",'HK1'!T52+'HK2'!T52)</f>
        <v>0</v>
      </c>
      <c r="U52" s="8">
        <f>IF($D52="","",'HK1'!U52+'HK2'!U52)</f>
        <v>0</v>
      </c>
      <c r="V52" s="21">
        <f t="shared" si="11"/>
        <v>0</v>
      </c>
      <c r="W52" s="8">
        <f>IF($D52="","",'HK1'!W52+'HK2'!W52)</f>
        <v>0</v>
      </c>
      <c r="X52" s="8">
        <f>IF($D52="","",'HK1'!X52+'HK2'!X52)</f>
        <v>0</v>
      </c>
      <c r="Y52" s="21">
        <f t="shared" si="12"/>
        <v>0</v>
      </c>
      <c r="Z52" s="8">
        <f>IF($D52="","",'HK1'!Z52+'HK2'!Z52)</f>
        <v>0</v>
      </c>
      <c r="AA52" s="8">
        <f>IF($D52="","",'HK1'!AA52+'HK2'!AA52)</f>
        <v>0</v>
      </c>
      <c r="AB52" s="21">
        <f t="shared" si="13"/>
        <v>0</v>
      </c>
      <c r="AC52" s="8">
        <f>IF($D52="","",'HK1'!AC52+'HK2'!AC52)</f>
        <v>0</v>
      </c>
      <c r="AD52" s="8">
        <f>IF($D52="","",'HK1'!AD52+'HK2'!AD52)</f>
        <v>0</v>
      </c>
      <c r="AE52" s="21">
        <f t="shared" si="14"/>
        <v>0</v>
      </c>
      <c r="AF52" s="8">
        <f>IF($D52="","",'HK1'!AF52+'HK2'!AF52)</f>
        <v>0</v>
      </c>
      <c r="AG52" s="8">
        <f>IF($D52="","",'HK1'!AG52+'HK2'!AG52)</f>
        <v>0</v>
      </c>
      <c r="AH52" s="64">
        <f t="shared" si="15"/>
        <v>49.3</v>
      </c>
      <c r="AI52" s="14">
        <f t="shared" si="16"/>
        <v>164.3</v>
      </c>
    </row>
    <row r="53" spans="1:35">
      <c r="A53" s="55">
        <f>IF(D53="","",SUBTOTAL(3,$D$4:$D53))</f>
        <v>50</v>
      </c>
      <c r="B53" s="57" t="s">
        <v>329</v>
      </c>
      <c r="C53" s="58" t="s">
        <v>63</v>
      </c>
      <c r="D53" s="59" t="s">
        <v>545</v>
      </c>
      <c r="E53" s="8">
        <f>IF($D53="","",'HK1'!E53+'HK2'!E53)</f>
        <v>0</v>
      </c>
      <c r="F53" s="8">
        <f>IF($D53="","",'HK1'!F53+'HK2'!F53)</f>
        <v>0</v>
      </c>
      <c r="G53" s="8">
        <f>IF($D53="","",'HK1'!G53+'HK2'!G53)</f>
        <v>0</v>
      </c>
      <c r="H53" s="8">
        <f>IF($D53="","",'HK1'!H53+'HK2'!H53)</f>
        <v>0</v>
      </c>
      <c r="I53" s="76">
        <f t="shared" si="8"/>
        <v>0</v>
      </c>
      <c r="J53" s="8">
        <f>IF($D53="","",'HK1'!J53+'HK2'!J53)</f>
        <v>0</v>
      </c>
      <c r="K53" s="8">
        <f>IF($D53="","",'HK1'!K53+'HK2'!K53)</f>
        <v>0</v>
      </c>
      <c r="L53" s="8">
        <f>IF($D53="","",'HK1'!L53+'HK2'!L53)</f>
        <v>0</v>
      </c>
      <c r="M53" s="8">
        <f>IF($D53="","",'HK1'!M53+'HK2'!M53)</f>
        <v>0</v>
      </c>
      <c r="N53" s="21">
        <f t="shared" si="9"/>
        <v>0</v>
      </c>
      <c r="O53" s="8">
        <f>IF($D53="","",'HK1'!O53+'HK2'!O53)</f>
        <v>131</v>
      </c>
      <c r="P53" s="8">
        <f>IF($D53="","",'HK1'!P53+'HK2'!P53)</f>
        <v>70</v>
      </c>
      <c r="Q53" s="8">
        <f>IF($D53="","",'HK1'!Q53+'HK2'!Q53)</f>
        <v>151</v>
      </c>
      <c r="R53" s="21">
        <f t="shared" si="10"/>
        <v>2.5</v>
      </c>
      <c r="S53" s="8">
        <f>IF($D53="","",'HK1'!S53+'HK2'!S53)</f>
        <v>0</v>
      </c>
      <c r="T53" s="8">
        <f>IF($D53="","",'HK1'!T53+'HK2'!T53)</f>
        <v>0</v>
      </c>
      <c r="U53" s="8">
        <f>IF($D53="","",'HK1'!U53+'HK2'!U53)</f>
        <v>0</v>
      </c>
      <c r="V53" s="21">
        <f t="shared" si="11"/>
        <v>0</v>
      </c>
      <c r="W53" s="8">
        <f>IF($D53="","",'HK1'!W53+'HK2'!W53)</f>
        <v>0</v>
      </c>
      <c r="X53" s="8">
        <f>IF($D53="","",'HK1'!X53+'HK2'!X53)</f>
        <v>0</v>
      </c>
      <c r="Y53" s="21">
        <f t="shared" si="12"/>
        <v>0</v>
      </c>
      <c r="Z53" s="8">
        <f>IF($D53="","",'HK1'!Z53+'HK2'!Z53)</f>
        <v>0</v>
      </c>
      <c r="AA53" s="8">
        <f>IF($D53="","",'HK1'!AA53+'HK2'!AA53)</f>
        <v>0</v>
      </c>
      <c r="AB53" s="21">
        <f t="shared" si="13"/>
        <v>0</v>
      </c>
      <c r="AC53" s="8">
        <f>IF($D53="","",'HK1'!AC53+'HK2'!AC53)</f>
        <v>0</v>
      </c>
      <c r="AD53" s="8">
        <f>IF($D53="","",'HK1'!AD53+'HK2'!AD53)</f>
        <v>0</v>
      </c>
      <c r="AE53" s="21">
        <f t="shared" si="14"/>
        <v>0</v>
      </c>
      <c r="AF53" s="8">
        <f>IF($D53="","",'HK1'!AF53+'HK2'!AF53)</f>
        <v>0</v>
      </c>
      <c r="AG53" s="8">
        <f>IF($D53="","",'HK1'!AG53+'HK2'!AG53)</f>
        <v>0</v>
      </c>
      <c r="AH53" s="64">
        <f t="shared" si="15"/>
        <v>2.5</v>
      </c>
      <c r="AI53" s="14">
        <f t="shared" si="16"/>
        <v>8.3000000000000007</v>
      </c>
    </row>
    <row r="54" spans="1:35">
      <c r="A54" s="55">
        <f>IF(D54="","",SUBTOTAL(3,$D$4:$D54))</f>
        <v>51</v>
      </c>
      <c r="B54" s="57" t="s">
        <v>330</v>
      </c>
      <c r="C54" s="58" t="s">
        <v>63</v>
      </c>
      <c r="D54" s="59" t="s">
        <v>71</v>
      </c>
      <c r="E54" s="8">
        <f>IF($D54="","",'HK1'!E54+'HK2'!E54)</f>
        <v>0</v>
      </c>
      <c r="F54" s="8">
        <f>IF($D54="","",'HK1'!F54+'HK2'!F54)</f>
        <v>2</v>
      </c>
      <c r="G54" s="8">
        <f>IF($D54="","",'HK1'!G54+'HK2'!G54)</f>
        <v>0</v>
      </c>
      <c r="H54" s="8">
        <f>IF($D54="","",'HK1'!H54+'HK2'!H54)</f>
        <v>0</v>
      </c>
      <c r="I54" s="76">
        <f t="shared" si="8"/>
        <v>4</v>
      </c>
      <c r="J54" s="8">
        <f>IF($D54="","",'HK1'!J54+'HK2'!J54)</f>
        <v>23.599999999999998</v>
      </c>
      <c r="K54" s="8">
        <f>IF($D54="","",'HK1'!K54+'HK2'!K54)</f>
        <v>0</v>
      </c>
      <c r="L54" s="8">
        <f>IF($D54="","",'HK1'!L54+'HK2'!L54)</f>
        <v>0</v>
      </c>
      <c r="M54" s="8">
        <f>IF($D54="","",'HK1'!M54+'HK2'!M54)</f>
        <v>0</v>
      </c>
      <c r="N54" s="21">
        <f t="shared" si="9"/>
        <v>23.599999999999998</v>
      </c>
      <c r="O54" s="8">
        <f>IF($D54="","",'HK1'!O54+'HK2'!O54)</f>
        <v>75</v>
      </c>
      <c r="P54" s="8">
        <f>IF($D54="","",'HK1'!P54+'HK2'!P54)</f>
        <v>202</v>
      </c>
      <c r="Q54" s="8">
        <f>IF($D54="","",'HK1'!Q54+'HK2'!Q54)</f>
        <v>89</v>
      </c>
      <c r="R54" s="21">
        <f t="shared" si="10"/>
        <v>9.4</v>
      </c>
      <c r="S54" s="8">
        <f>IF($D54="","",'HK1'!S54+'HK2'!S54)</f>
        <v>0</v>
      </c>
      <c r="T54" s="8">
        <f>IF($D54="","",'HK1'!T54+'HK2'!T54)</f>
        <v>0</v>
      </c>
      <c r="U54" s="8">
        <f>IF($D54="","",'HK1'!U54+'HK2'!U54)</f>
        <v>0</v>
      </c>
      <c r="V54" s="21">
        <f t="shared" si="11"/>
        <v>0</v>
      </c>
      <c r="W54" s="8">
        <f>IF($D54="","",'HK1'!W54+'HK2'!W54)</f>
        <v>0</v>
      </c>
      <c r="X54" s="8">
        <f>IF($D54="","",'HK1'!X54+'HK2'!X54)</f>
        <v>0</v>
      </c>
      <c r="Y54" s="21">
        <f t="shared" si="12"/>
        <v>0</v>
      </c>
      <c r="Z54" s="8">
        <f>IF($D54="","",'HK1'!Z54+'HK2'!Z54)</f>
        <v>0</v>
      </c>
      <c r="AA54" s="8">
        <f>IF($D54="","",'HK1'!AA54+'HK2'!AA54)</f>
        <v>0</v>
      </c>
      <c r="AB54" s="21">
        <f t="shared" si="13"/>
        <v>0</v>
      </c>
      <c r="AC54" s="8">
        <f>IF($D54="","",'HK1'!AC54+'HK2'!AC54)</f>
        <v>0</v>
      </c>
      <c r="AD54" s="8">
        <f>IF($D54="","",'HK1'!AD54+'HK2'!AD54)</f>
        <v>0</v>
      </c>
      <c r="AE54" s="21">
        <f t="shared" si="14"/>
        <v>0</v>
      </c>
      <c r="AF54" s="8">
        <f>IF($D54="","",'HK1'!AF54+'HK2'!AF54)</f>
        <v>0</v>
      </c>
      <c r="AG54" s="8">
        <f>IF($D54="","",'HK1'!AG54+'HK2'!AG54)</f>
        <v>0</v>
      </c>
      <c r="AH54" s="64">
        <f t="shared" si="15"/>
        <v>37</v>
      </c>
      <c r="AI54" s="14">
        <f t="shared" si="16"/>
        <v>123.3</v>
      </c>
    </row>
    <row r="55" spans="1:35">
      <c r="A55" s="55">
        <f>IF(D55="","",SUBTOTAL(3,$D$4:$D55))</f>
        <v>52</v>
      </c>
      <c r="B55" s="57" t="s">
        <v>331</v>
      </c>
      <c r="C55" s="58" t="s">
        <v>63</v>
      </c>
      <c r="D55" s="59" t="s">
        <v>91</v>
      </c>
      <c r="E55" s="8">
        <f>IF($D55="","",'HK1'!E55+'HK2'!E55)</f>
        <v>4</v>
      </c>
      <c r="F55" s="8">
        <f>IF($D55="","",'HK1'!F55+'HK2'!F55)</f>
        <v>0</v>
      </c>
      <c r="G55" s="8">
        <f>IF($D55="","",'HK1'!G55+'HK2'!G55)</f>
        <v>0</v>
      </c>
      <c r="H55" s="8">
        <f>IF($D55="","",'HK1'!H55+'HK2'!H55)</f>
        <v>0</v>
      </c>
      <c r="I55" s="76">
        <f t="shared" si="8"/>
        <v>4</v>
      </c>
      <c r="J55" s="8">
        <f>IF($D55="","",'HK1'!J55+'HK2'!J55)</f>
        <v>7.2</v>
      </c>
      <c r="K55" s="8">
        <f>IF($D55="","",'HK1'!K55+'HK2'!K55)</f>
        <v>2.4</v>
      </c>
      <c r="L55" s="8">
        <f>IF($D55="","",'HK1'!L55+'HK2'!L55)</f>
        <v>0</v>
      </c>
      <c r="M55" s="8">
        <f>IF($D55="","",'HK1'!M55+'HK2'!M55)</f>
        <v>0</v>
      </c>
      <c r="N55" s="21">
        <f t="shared" si="9"/>
        <v>9.6</v>
      </c>
      <c r="O55" s="8">
        <f>IF($D55="","",'HK1'!O55+'HK2'!O55)</f>
        <v>224</v>
      </c>
      <c r="P55" s="8">
        <f>IF($D55="","",'HK1'!P55+'HK2'!P55)</f>
        <v>179</v>
      </c>
      <c r="Q55" s="8">
        <f>IF($D55="","",'HK1'!Q55+'HK2'!Q55)</f>
        <v>247</v>
      </c>
      <c r="R55" s="21">
        <f t="shared" si="10"/>
        <v>7.8</v>
      </c>
      <c r="S55" s="8">
        <f>IF($D55="","",'HK1'!S55+'HK2'!S55)</f>
        <v>0</v>
      </c>
      <c r="T55" s="8">
        <f>IF($D55="","",'HK1'!T55+'HK2'!T55)</f>
        <v>0</v>
      </c>
      <c r="U55" s="8">
        <f>IF($D55="","",'HK1'!U55+'HK2'!U55)</f>
        <v>0</v>
      </c>
      <c r="V55" s="21">
        <f t="shared" si="11"/>
        <v>0</v>
      </c>
      <c r="W55" s="8">
        <f>IF($D55="","",'HK1'!W55+'HK2'!W55)</f>
        <v>0</v>
      </c>
      <c r="X55" s="8">
        <f>IF($D55="","",'HK1'!X55+'HK2'!X55)</f>
        <v>0</v>
      </c>
      <c r="Y55" s="21">
        <f t="shared" si="12"/>
        <v>0</v>
      </c>
      <c r="Z55" s="8">
        <f>IF($D55="","",'HK1'!Z55+'HK2'!Z55)</f>
        <v>0</v>
      </c>
      <c r="AA55" s="8">
        <f>IF($D55="","",'HK1'!AA55+'HK2'!AA55)</f>
        <v>0</v>
      </c>
      <c r="AB55" s="21">
        <f t="shared" si="13"/>
        <v>0</v>
      </c>
      <c r="AC55" s="8">
        <f>IF($D55="","",'HK1'!AC55+'HK2'!AC55)</f>
        <v>0</v>
      </c>
      <c r="AD55" s="8">
        <f>IF($D55="","",'HK1'!AD55+'HK2'!AD55)</f>
        <v>0</v>
      </c>
      <c r="AE55" s="21">
        <f t="shared" si="14"/>
        <v>0</v>
      </c>
      <c r="AF55" s="8">
        <f>IF($D55="","",'HK1'!AF55+'HK2'!AF55)</f>
        <v>0</v>
      </c>
      <c r="AG55" s="8">
        <f>IF($D55="","",'HK1'!AG55+'HK2'!AG55)</f>
        <v>0</v>
      </c>
      <c r="AH55" s="64">
        <f t="shared" si="15"/>
        <v>21.4</v>
      </c>
      <c r="AI55" s="14">
        <f t="shared" si="16"/>
        <v>71.3</v>
      </c>
    </row>
    <row r="56" spans="1:35">
      <c r="A56" s="55">
        <f>IF(D56="","",SUBTOTAL(3,$D$4:$D56))</f>
        <v>53</v>
      </c>
      <c r="B56" s="57" t="s">
        <v>332</v>
      </c>
      <c r="C56" s="58" t="s">
        <v>63</v>
      </c>
      <c r="D56" s="59" t="s">
        <v>93</v>
      </c>
      <c r="E56" s="8">
        <f>IF($D56="","",'HK1'!E56+'HK2'!E56)</f>
        <v>8</v>
      </c>
      <c r="F56" s="8">
        <f>IF($D56="","",'HK1'!F56+'HK2'!F56)</f>
        <v>0</v>
      </c>
      <c r="G56" s="8">
        <f>IF($D56="","",'HK1'!G56+'HK2'!G56)</f>
        <v>0</v>
      </c>
      <c r="H56" s="8">
        <f>IF($D56="","",'HK1'!H56+'HK2'!H56)</f>
        <v>0</v>
      </c>
      <c r="I56" s="76">
        <f t="shared" si="8"/>
        <v>8</v>
      </c>
      <c r="J56" s="8">
        <f>IF($D56="","",'HK1'!J56+'HK2'!J56)</f>
        <v>6</v>
      </c>
      <c r="K56" s="8">
        <f>IF($D56="","",'HK1'!K56+'HK2'!K56)</f>
        <v>16.8</v>
      </c>
      <c r="L56" s="8">
        <f>IF($D56="","",'HK1'!L56+'HK2'!L56)</f>
        <v>0</v>
      </c>
      <c r="M56" s="8">
        <f>IF($D56="","",'HK1'!M56+'HK2'!M56)</f>
        <v>0</v>
      </c>
      <c r="N56" s="21">
        <f t="shared" si="9"/>
        <v>22.8</v>
      </c>
      <c r="O56" s="8">
        <f>IF($D56="","",'HK1'!O56+'HK2'!O56)</f>
        <v>341</v>
      </c>
      <c r="P56" s="8">
        <f>IF($D56="","",'HK1'!P56+'HK2'!P56)</f>
        <v>184</v>
      </c>
      <c r="Q56" s="8">
        <f>IF($D56="","",'HK1'!Q56+'HK2'!Q56)</f>
        <v>340</v>
      </c>
      <c r="R56" s="21">
        <f t="shared" si="10"/>
        <v>9.25</v>
      </c>
      <c r="S56" s="8">
        <f>IF($D56="","",'HK1'!S56+'HK2'!S56)</f>
        <v>0</v>
      </c>
      <c r="T56" s="8">
        <f>IF($D56="","",'HK1'!T56+'HK2'!T56)</f>
        <v>0</v>
      </c>
      <c r="U56" s="8">
        <f>IF($D56="","",'HK1'!U56+'HK2'!U56)</f>
        <v>0</v>
      </c>
      <c r="V56" s="21">
        <f t="shared" si="11"/>
        <v>0</v>
      </c>
      <c r="W56" s="8">
        <f>IF($D56="","",'HK1'!W56+'HK2'!W56)</f>
        <v>0</v>
      </c>
      <c r="X56" s="8">
        <f>IF($D56="","",'HK1'!X56+'HK2'!X56)</f>
        <v>0</v>
      </c>
      <c r="Y56" s="21">
        <f t="shared" si="12"/>
        <v>0</v>
      </c>
      <c r="Z56" s="8">
        <f>IF($D56="","",'HK1'!Z56+'HK2'!Z56)</f>
        <v>0</v>
      </c>
      <c r="AA56" s="8">
        <f>IF($D56="","",'HK1'!AA56+'HK2'!AA56)</f>
        <v>0</v>
      </c>
      <c r="AB56" s="21">
        <f t="shared" si="13"/>
        <v>0</v>
      </c>
      <c r="AC56" s="8">
        <f>IF($D56="","",'HK1'!AC56+'HK2'!AC56)</f>
        <v>0</v>
      </c>
      <c r="AD56" s="8">
        <f>IF($D56="","",'HK1'!AD56+'HK2'!AD56)</f>
        <v>0</v>
      </c>
      <c r="AE56" s="21">
        <f t="shared" si="14"/>
        <v>0</v>
      </c>
      <c r="AF56" s="8">
        <f>IF($D56="","",'HK1'!AF56+'HK2'!AF56)</f>
        <v>1.2</v>
      </c>
      <c r="AG56" s="8">
        <f>IF($D56="","",'HK1'!AG56+'HK2'!AG56)</f>
        <v>0</v>
      </c>
      <c r="AH56" s="64">
        <f t="shared" si="15"/>
        <v>41.3</v>
      </c>
      <c r="AI56" s="14">
        <f t="shared" si="16"/>
        <v>137.69999999999999</v>
      </c>
    </row>
    <row r="57" spans="1:35">
      <c r="A57" s="55">
        <f>IF(D57="","",SUBTOTAL(3,$D$4:$D57))</f>
        <v>54</v>
      </c>
      <c r="B57" s="57" t="s">
        <v>333</v>
      </c>
      <c r="C57" s="58" t="s">
        <v>63</v>
      </c>
      <c r="D57" s="59" t="s">
        <v>82</v>
      </c>
      <c r="E57" s="8">
        <f>IF($D57="","",'HK1'!E57+'HK2'!E57)</f>
        <v>2</v>
      </c>
      <c r="F57" s="8">
        <f>IF($D57="","",'HK1'!F57+'HK2'!F57)</f>
        <v>0</v>
      </c>
      <c r="G57" s="8">
        <f>IF($D57="","",'HK1'!G57+'HK2'!G57)</f>
        <v>0</v>
      </c>
      <c r="H57" s="8">
        <f>IF($D57="","",'HK1'!H57+'HK2'!H57)</f>
        <v>0</v>
      </c>
      <c r="I57" s="76">
        <f t="shared" si="8"/>
        <v>2</v>
      </c>
      <c r="J57" s="8">
        <f>IF($D57="","",'HK1'!J57+'HK2'!J57)</f>
        <v>13.6</v>
      </c>
      <c r="K57" s="8">
        <f>IF($D57="","",'HK1'!K57+'HK2'!K57)</f>
        <v>2.4</v>
      </c>
      <c r="L57" s="8">
        <f>IF($D57="","",'HK1'!L57+'HK2'!L57)</f>
        <v>0</v>
      </c>
      <c r="M57" s="8">
        <f>IF($D57="","",'HK1'!M57+'HK2'!M57)</f>
        <v>0</v>
      </c>
      <c r="N57" s="21">
        <f t="shared" si="9"/>
        <v>16</v>
      </c>
      <c r="O57" s="8">
        <f>IF($D57="","",'HK1'!O57+'HK2'!O57)</f>
        <v>26</v>
      </c>
      <c r="P57" s="8">
        <f>IF($D57="","",'HK1'!P57+'HK2'!P57)</f>
        <v>80</v>
      </c>
      <c r="Q57" s="8">
        <f>IF($D57="","",'HK1'!Q57+'HK2'!Q57)</f>
        <v>26</v>
      </c>
      <c r="R57" s="21">
        <f t="shared" si="10"/>
        <v>4</v>
      </c>
      <c r="S57" s="8">
        <f>IF($D57="","",'HK1'!S57+'HK2'!S57)</f>
        <v>0</v>
      </c>
      <c r="T57" s="8">
        <f>IF($D57="","",'HK1'!T57+'HK2'!T57)</f>
        <v>0</v>
      </c>
      <c r="U57" s="8">
        <f>IF($D57="","",'HK1'!U57+'HK2'!U57)</f>
        <v>0</v>
      </c>
      <c r="V57" s="21">
        <f t="shared" si="11"/>
        <v>0</v>
      </c>
      <c r="W57" s="8">
        <f>IF($D57="","",'HK1'!W57+'HK2'!W57)</f>
        <v>0</v>
      </c>
      <c r="X57" s="8">
        <f>IF($D57="","",'HK1'!X57+'HK2'!X57)</f>
        <v>0</v>
      </c>
      <c r="Y57" s="21">
        <f t="shared" si="12"/>
        <v>0</v>
      </c>
      <c r="Z57" s="8">
        <f>IF($D57="","",'HK1'!Z57+'HK2'!Z57)</f>
        <v>0</v>
      </c>
      <c r="AA57" s="8">
        <f>IF($D57="","",'HK1'!AA57+'HK2'!AA57)</f>
        <v>0</v>
      </c>
      <c r="AB57" s="21">
        <f t="shared" si="13"/>
        <v>0</v>
      </c>
      <c r="AC57" s="8">
        <f>IF($D57="","",'HK1'!AC57+'HK2'!AC57)</f>
        <v>0</v>
      </c>
      <c r="AD57" s="8">
        <f>IF($D57="","",'HK1'!AD57+'HK2'!AD57)</f>
        <v>0</v>
      </c>
      <c r="AE57" s="21">
        <f t="shared" si="14"/>
        <v>0</v>
      </c>
      <c r="AF57" s="8">
        <f>IF($D57="","",'HK1'!AF57+'HK2'!AF57)</f>
        <v>1.2</v>
      </c>
      <c r="AG57" s="8">
        <f>IF($D57="","",'HK1'!AG57+'HK2'!AG57)</f>
        <v>0</v>
      </c>
      <c r="AH57" s="64">
        <f t="shared" si="15"/>
        <v>23.2</v>
      </c>
      <c r="AI57" s="14">
        <f t="shared" si="16"/>
        <v>77.3</v>
      </c>
    </row>
    <row r="58" spans="1:35">
      <c r="A58" s="55">
        <f>IF(D58="","",SUBTOTAL(3,$D$4:$D58))</f>
        <v>55</v>
      </c>
      <c r="B58" s="57" t="s">
        <v>334</v>
      </c>
      <c r="C58" s="58" t="s">
        <v>63</v>
      </c>
      <c r="D58" s="59" t="s">
        <v>72</v>
      </c>
      <c r="E58" s="8">
        <f>IF($D58="","",'HK1'!E58+'HK2'!E58)</f>
        <v>8</v>
      </c>
      <c r="F58" s="8">
        <f>IF($D58="","",'HK1'!F58+'HK2'!F58)</f>
        <v>0</v>
      </c>
      <c r="G58" s="8">
        <f>IF($D58="","",'HK1'!G58+'HK2'!G58)</f>
        <v>0</v>
      </c>
      <c r="H58" s="8">
        <f>IF($D58="","",'HK1'!H58+'HK2'!H58)</f>
        <v>0</v>
      </c>
      <c r="I58" s="76">
        <f t="shared" si="8"/>
        <v>8</v>
      </c>
      <c r="J58" s="8">
        <f>IF($D58="","",'HK1'!J58+'HK2'!J58)</f>
        <v>2.4</v>
      </c>
      <c r="K58" s="8">
        <f>IF($D58="","",'HK1'!K58+'HK2'!K58)</f>
        <v>7.6000000000000005</v>
      </c>
      <c r="L58" s="8">
        <f>IF($D58="","",'HK1'!L58+'HK2'!L58)</f>
        <v>0</v>
      </c>
      <c r="M58" s="8">
        <f>IF($D58="","",'HK1'!M58+'HK2'!M58)</f>
        <v>0</v>
      </c>
      <c r="N58" s="21">
        <f t="shared" si="9"/>
        <v>10</v>
      </c>
      <c r="O58" s="8">
        <f>IF($D58="","",'HK1'!O58+'HK2'!O58)</f>
        <v>383</v>
      </c>
      <c r="P58" s="8">
        <f>IF($D58="","",'HK1'!P58+'HK2'!P58)</f>
        <v>129</v>
      </c>
      <c r="Q58" s="8">
        <f>IF($D58="","",'HK1'!Q58+'HK2'!Q58)</f>
        <v>332</v>
      </c>
      <c r="R58" s="21">
        <f t="shared" si="10"/>
        <v>9</v>
      </c>
      <c r="S58" s="8">
        <f>IF($D58="","",'HK1'!S58+'HK2'!S58)</f>
        <v>0</v>
      </c>
      <c r="T58" s="8">
        <f>IF($D58="","",'HK1'!T58+'HK2'!T58)</f>
        <v>0</v>
      </c>
      <c r="U58" s="8">
        <f>IF($D58="","",'HK1'!U58+'HK2'!U58)</f>
        <v>0</v>
      </c>
      <c r="V58" s="21">
        <f t="shared" si="11"/>
        <v>0</v>
      </c>
      <c r="W58" s="8">
        <f>IF($D58="","",'HK1'!W58+'HK2'!W58)</f>
        <v>0</v>
      </c>
      <c r="X58" s="8">
        <f>IF($D58="","",'HK1'!X58+'HK2'!X58)</f>
        <v>0</v>
      </c>
      <c r="Y58" s="21">
        <f t="shared" si="12"/>
        <v>0</v>
      </c>
      <c r="Z58" s="8">
        <f>IF($D58="","",'HK1'!Z58+'HK2'!Z58)</f>
        <v>0</v>
      </c>
      <c r="AA58" s="8">
        <f>IF($D58="","",'HK1'!AA58+'HK2'!AA58)</f>
        <v>0</v>
      </c>
      <c r="AB58" s="21">
        <f t="shared" si="13"/>
        <v>0</v>
      </c>
      <c r="AC58" s="8">
        <f>IF($D58="","",'HK1'!AC58+'HK2'!AC58)</f>
        <v>0</v>
      </c>
      <c r="AD58" s="8">
        <f>IF($D58="","",'HK1'!AD58+'HK2'!AD58)</f>
        <v>0</v>
      </c>
      <c r="AE58" s="21">
        <f t="shared" si="14"/>
        <v>0</v>
      </c>
      <c r="AF58" s="8">
        <f>IF($D58="","",'HK1'!AF58+'HK2'!AF58)</f>
        <v>1.2</v>
      </c>
      <c r="AG58" s="8">
        <f>IF($D58="","",'HK1'!AG58+'HK2'!AG58)</f>
        <v>0</v>
      </c>
      <c r="AH58" s="64">
        <f t="shared" si="15"/>
        <v>28.2</v>
      </c>
      <c r="AI58" s="14">
        <f t="shared" si="16"/>
        <v>94</v>
      </c>
    </row>
    <row r="59" spans="1:35">
      <c r="A59" s="55">
        <f>IF(D59="","",SUBTOTAL(3,$D$4:$D59))</f>
        <v>56</v>
      </c>
      <c r="B59" s="60" t="s">
        <v>560</v>
      </c>
      <c r="C59" s="61" t="s">
        <v>63</v>
      </c>
      <c r="D59" s="62" t="s">
        <v>92</v>
      </c>
      <c r="E59" s="8">
        <f>IF($D59="","",'HK1'!E59+'HK2'!E59)</f>
        <v>0</v>
      </c>
      <c r="F59" s="8">
        <f>IF($D59="","",'HK1'!F59+'HK2'!F59)</f>
        <v>0</v>
      </c>
      <c r="G59" s="8">
        <f>IF($D59="","",'HK1'!G59+'HK2'!G59)</f>
        <v>0</v>
      </c>
      <c r="H59" s="8">
        <f>IF($D59="","",'HK1'!H59+'HK2'!H59)</f>
        <v>0</v>
      </c>
      <c r="I59" s="76">
        <f t="shared" si="8"/>
        <v>0</v>
      </c>
      <c r="J59" s="8">
        <f>IF($D59="","",'HK1'!J59+'HK2'!J59)</f>
        <v>0</v>
      </c>
      <c r="K59" s="8">
        <f>IF($D59="","",'HK1'!K59+'HK2'!K59)</f>
        <v>0</v>
      </c>
      <c r="L59" s="8">
        <f>IF($D59="","",'HK1'!L59+'HK2'!L59)</f>
        <v>0</v>
      </c>
      <c r="M59" s="8">
        <f>IF($D59="","",'HK1'!M59+'HK2'!M59)</f>
        <v>0</v>
      </c>
      <c r="N59" s="21">
        <f t="shared" si="9"/>
        <v>0</v>
      </c>
      <c r="O59" s="8">
        <f>IF($D59="","",'HK1'!O59+'HK2'!O59)</f>
        <v>67</v>
      </c>
      <c r="P59" s="8">
        <f>IF($D59="","",'HK1'!P59+'HK2'!P59)</f>
        <v>80</v>
      </c>
      <c r="Q59" s="8">
        <f>IF($D59="","",'HK1'!Q59+'HK2'!Q59)</f>
        <v>67</v>
      </c>
      <c r="R59" s="21">
        <f t="shared" si="10"/>
        <v>4</v>
      </c>
      <c r="S59" s="8">
        <f>IF($D59="","",'HK1'!S59+'HK2'!S59)</f>
        <v>0</v>
      </c>
      <c r="T59" s="8">
        <f>IF($D59="","",'HK1'!T59+'HK2'!T59)</f>
        <v>0</v>
      </c>
      <c r="U59" s="8">
        <f>IF($D59="","",'HK1'!U59+'HK2'!U59)</f>
        <v>0</v>
      </c>
      <c r="V59" s="21">
        <f t="shared" si="11"/>
        <v>0</v>
      </c>
      <c r="W59" s="8">
        <f>IF($D59="","",'HK1'!W59+'HK2'!W59)</f>
        <v>0</v>
      </c>
      <c r="X59" s="8">
        <f>IF($D59="","",'HK1'!X59+'HK2'!X59)</f>
        <v>0</v>
      </c>
      <c r="Y59" s="21">
        <f t="shared" si="12"/>
        <v>0</v>
      </c>
      <c r="Z59" s="8">
        <f>IF($D59="","",'HK1'!Z59+'HK2'!Z59)</f>
        <v>0</v>
      </c>
      <c r="AA59" s="8">
        <f>IF($D59="","",'HK1'!AA59+'HK2'!AA59)</f>
        <v>0</v>
      </c>
      <c r="AB59" s="21">
        <f t="shared" si="13"/>
        <v>0</v>
      </c>
      <c r="AC59" s="8">
        <f>IF($D59="","",'HK1'!AC59+'HK2'!AC59)</f>
        <v>0</v>
      </c>
      <c r="AD59" s="8">
        <f>IF($D59="","",'HK1'!AD59+'HK2'!AD59)</f>
        <v>0</v>
      </c>
      <c r="AE59" s="21">
        <f t="shared" si="14"/>
        <v>0</v>
      </c>
      <c r="AF59" s="8">
        <f>IF($D59="","",'HK1'!AF59+'HK2'!AF59)</f>
        <v>0</v>
      </c>
      <c r="AG59" s="8">
        <f>IF($D59="","",'HK1'!AG59+'HK2'!AG59)</f>
        <v>0</v>
      </c>
      <c r="AH59" s="64">
        <f t="shared" si="15"/>
        <v>4</v>
      </c>
      <c r="AI59" s="14">
        <f t="shared" si="16"/>
        <v>13.3</v>
      </c>
    </row>
    <row r="60" spans="1:35">
      <c r="A60" s="55">
        <f>IF(D60="","",SUBTOTAL(3,$D$4:$D60))</f>
        <v>57</v>
      </c>
      <c r="B60" s="57" t="s">
        <v>335</v>
      </c>
      <c r="C60" s="58" t="s">
        <v>63</v>
      </c>
      <c r="D60" s="59" t="s">
        <v>83</v>
      </c>
      <c r="E60" s="8">
        <f>IF($D60="","",'HK1'!E60+'HK2'!E60)</f>
        <v>8</v>
      </c>
      <c r="F60" s="8">
        <f>IF($D60="","",'HK1'!F60+'HK2'!F60)</f>
        <v>0</v>
      </c>
      <c r="G60" s="8">
        <f>IF($D60="","",'HK1'!G60+'HK2'!G60)</f>
        <v>0</v>
      </c>
      <c r="H60" s="8">
        <f>IF($D60="","",'HK1'!H60+'HK2'!H60)</f>
        <v>0</v>
      </c>
      <c r="I60" s="76">
        <f t="shared" si="8"/>
        <v>8</v>
      </c>
      <c r="J60" s="8">
        <f>IF($D60="","",'HK1'!J60+'HK2'!J60)</f>
        <v>9.6</v>
      </c>
      <c r="K60" s="8">
        <f>IF($D60="","",'HK1'!K60+'HK2'!K60)</f>
        <v>2.4</v>
      </c>
      <c r="L60" s="8">
        <f>IF($D60="","",'HK1'!L60+'HK2'!L60)</f>
        <v>0</v>
      </c>
      <c r="M60" s="8">
        <f>IF($D60="","",'HK1'!M60+'HK2'!M60)</f>
        <v>0</v>
      </c>
      <c r="N60" s="21">
        <f t="shared" si="9"/>
        <v>12</v>
      </c>
      <c r="O60" s="8">
        <f>IF($D60="","",'HK1'!O60+'HK2'!O60)</f>
        <v>343</v>
      </c>
      <c r="P60" s="8">
        <f>IF($D60="","",'HK1'!P60+'HK2'!P60)</f>
        <v>257</v>
      </c>
      <c r="Q60" s="8">
        <f>IF($D60="","",'HK1'!Q60+'HK2'!Q60)</f>
        <v>327</v>
      </c>
      <c r="R60" s="21">
        <f t="shared" si="10"/>
        <v>13.65</v>
      </c>
      <c r="S60" s="8">
        <f>IF($D60="","",'HK1'!S60+'HK2'!S60)</f>
        <v>40</v>
      </c>
      <c r="T60" s="8">
        <f>IF($D60="","",'HK1'!T60+'HK2'!T60)</f>
        <v>0</v>
      </c>
      <c r="U60" s="8">
        <f>IF($D60="","",'HK1'!U60+'HK2'!U60)</f>
        <v>40</v>
      </c>
      <c r="V60" s="21">
        <f t="shared" si="11"/>
        <v>0</v>
      </c>
      <c r="W60" s="8">
        <f>IF($D60="","",'HK1'!W60+'HK2'!W60)</f>
        <v>0</v>
      </c>
      <c r="X60" s="8">
        <f>IF($D60="","",'HK1'!X60+'HK2'!X60)</f>
        <v>0</v>
      </c>
      <c r="Y60" s="21">
        <f t="shared" si="12"/>
        <v>0</v>
      </c>
      <c r="Z60" s="8">
        <f>IF($D60="","",'HK1'!Z60+'HK2'!Z60)</f>
        <v>0</v>
      </c>
      <c r="AA60" s="8">
        <f>IF($D60="","",'HK1'!AA60+'HK2'!AA60)</f>
        <v>0</v>
      </c>
      <c r="AB60" s="21">
        <f t="shared" si="13"/>
        <v>0</v>
      </c>
      <c r="AC60" s="8">
        <f>IF($D60="","",'HK1'!AC60+'HK2'!AC60)</f>
        <v>0</v>
      </c>
      <c r="AD60" s="8">
        <f>IF($D60="","",'HK1'!AD60+'HK2'!AD60)</f>
        <v>0</v>
      </c>
      <c r="AE60" s="21">
        <f t="shared" si="14"/>
        <v>0</v>
      </c>
      <c r="AF60" s="8">
        <f>IF($D60="","",'HK1'!AF60+'HK2'!AF60)</f>
        <v>0</v>
      </c>
      <c r="AG60" s="8">
        <f>IF($D60="","",'HK1'!AG60+'HK2'!AG60)</f>
        <v>0</v>
      </c>
      <c r="AH60" s="64">
        <f t="shared" si="15"/>
        <v>33.700000000000003</v>
      </c>
      <c r="AI60" s="14">
        <f t="shared" si="16"/>
        <v>112.3</v>
      </c>
    </row>
    <row r="61" spans="1:35">
      <c r="A61" s="55">
        <f>IF(D61="","",SUBTOTAL(3,$D$4:$D61))</f>
        <v>58</v>
      </c>
      <c r="B61" s="57" t="s">
        <v>336</v>
      </c>
      <c r="C61" s="58" t="s">
        <v>63</v>
      </c>
      <c r="D61" s="59" t="s">
        <v>546</v>
      </c>
      <c r="E61" s="8">
        <f>IF($D61="","",'HK1'!E61+'HK2'!E61)</f>
        <v>2</v>
      </c>
      <c r="F61" s="8">
        <f>IF($D61="","",'HK1'!F61+'HK2'!F61)</f>
        <v>0</v>
      </c>
      <c r="G61" s="8">
        <f>IF($D61="","",'HK1'!G61+'HK2'!G61)</f>
        <v>0</v>
      </c>
      <c r="H61" s="8">
        <f>IF($D61="","",'HK1'!H61+'HK2'!H61)</f>
        <v>0</v>
      </c>
      <c r="I61" s="76">
        <f t="shared" si="8"/>
        <v>2</v>
      </c>
      <c r="J61" s="8">
        <f>IF($D61="","",'HK1'!J61+'HK2'!J61)</f>
        <v>0</v>
      </c>
      <c r="K61" s="8">
        <f>IF($D61="","",'HK1'!K61+'HK2'!K61)</f>
        <v>0</v>
      </c>
      <c r="L61" s="8">
        <f>IF($D61="","",'HK1'!L61+'HK2'!L61)</f>
        <v>0</v>
      </c>
      <c r="M61" s="8">
        <f>IF($D61="","",'HK1'!M61+'HK2'!M61)</f>
        <v>0</v>
      </c>
      <c r="N61" s="21">
        <f t="shared" si="9"/>
        <v>0</v>
      </c>
      <c r="O61" s="8">
        <f>IF($D61="","",'HK1'!O61+'HK2'!O61)</f>
        <v>45</v>
      </c>
      <c r="P61" s="8">
        <f>IF($D61="","",'HK1'!P61+'HK2'!P61)</f>
        <v>0</v>
      </c>
      <c r="Q61" s="8">
        <f>IF($D61="","",'HK1'!Q61+'HK2'!Q61)</f>
        <v>45</v>
      </c>
      <c r="R61" s="21">
        <f t="shared" si="10"/>
        <v>0</v>
      </c>
      <c r="S61" s="8">
        <f>IF($D61="","",'HK1'!S61+'HK2'!S61)</f>
        <v>0</v>
      </c>
      <c r="T61" s="8">
        <f>IF($D61="","",'HK1'!T61+'HK2'!T61)</f>
        <v>0</v>
      </c>
      <c r="U61" s="8">
        <f>IF($D61="","",'HK1'!U61+'HK2'!U61)</f>
        <v>0</v>
      </c>
      <c r="V61" s="21">
        <f t="shared" si="11"/>
        <v>0</v>
      </c>
      <c r="W61" s="8">
        <f>IF($D61="","",'HK1'!W61+'HK2'!W61)</f>
        <v>0</v>
      </c>
      <c r="X61" s="8">
        <f>IF($D61="","",'HK1'!X61+'HK2'!X61)</f>
        <v>0</v>
      </c>
      <c r="Y61" s="21">
        <f t="shared" si="12"/>
        <v>0</v>
      </c>
      <c r="Z61" s="8">
        <f>IF($D61="","",'HK1'!Z61+'HK2'!Z61)</f>
        <v>0</v>
      </c>
      <c r="AA61" s="8">
        <f>IF($D61="","",'HK1'!AA61+'HK2'!AA61)</f>
        <v>0</v>
      </c>
      <c r="AB61" s="21">
        <f t="shared" si="13"/>
        <v>0</v>
      </c>
      <c r="AC61" s="8">
        <f>IF($D61="","",'HK1'!AC61+'HK2'!AC61)</f>
        <v>0</v>
      </c>
      <c r="AD61" s="8">
        <f>IF($D61="","",'HK1'!AD61+'HK2'!AD61)</f>
        <v>0</v>
      </c>
      <c r="AE61" s="21">
        <f t="shared" si="14"/>
        <v>0</v>
      </c>
      <c r="AF61" s="8">
        <f>IF($D61="","",'HK1'!AF61+'HK2'!AF61)</f>
        <v>0</v>
      </c>
      <c r="AG61" s="8">
        <f>IF($D61="","",'HK1'!AG61+'HK2'!AG61)</f>
        <v>0</v>
      </c>
      <c r="AH61" s="64">
        <f t="shared" si="15"/>
        <v>2</v>
      </c>
      <c r="AI61" s="14">
        <f t="shared" si="16"/>
        <v>6.7</v>
      </c>
    </row>
    <row r="62" spans="1:35">
      <c r="A62" s="55">
        <f>IF(D62="","",SUBTOTAL(3,$D$4:$D62))</f>
        <v>59</v>
      </c>
      <c r="B62" s="57" t="s">
        <v>348</v>
      </c>
      <c r="C62" s="58" t="s">
        <v>63</v>
      </c>
      <c r="D62" s="59" t="s">
        <v>84</v>
      </c>
      <c r="E62" s="8">
        <f>IF($D62="","",'HK1'!E62+'HK2'!E62)</f>
        <v>12</v>
      </c>
      <c r="F62" s="8">
        <f>IF($D62="","",'HK1'!F62+'HK2'!F62)</f>
        <v>0</v>
      </c>
      <c r="G62" s="8">
        <f>IF($D62="","",'HK1'!G62+'HK2'!G62)</f>
        <v>0</v>
      </c>
      <c r="H62" s="8">
        <f>IF($D62="","",'HK1'!H62+'HK2'!H62)</f>
        <v>0</v>
      </c>
      <c r="I62" s="76">
        <f t="shared" si="8"/>
        <v>12</v>
      </c>
      <c r="J62" s="8">
        <f>IF($D62="","",'HK1'!J62+'HK2'!J62)</f>
        <v>4.8</v>
      </c>
      <c r="K62" s="8">
        <f>IF($D62="","",'HK1'!K62+'HK2'!K62)</f>
        <v>1.2</v>
      </c>
      <c r="L62" s="8">
        <f>IF($D62="","",'HK1'!L62+'HK2'!L62)</f>
        <v>0</v>
      </c>
      <c r="M62" s="8">
        <f>IF($D62="","",'HK1'!M62+'HK2'!M62)</f>
        <v>0</v>
      </c>
      <c r="N62" s="21">
        <f t="shared" si="9"/>
        <v>6</v>
      </c>
      <c r="O62" s="8">
        <f>IF($D62="","",'HK1'!O62+'HK2'!O62)</f>
        <v>244</v>
      </c>
      <c r="P62" s="8">
        <f>IF($D62="","",'HK1'!P62+'HK2'!P62)</f>
        <v>315</v>
      </c>
      <c r="Q62" s="8">
        <f>IF($D62="","",'HK1'!Q62+'HK2'!Q62)</f>
        <v>157</v>
      </c>
      <c r="R62" s="21">
        <f t="shared" si="10"/>
        <v>20.100000000000001</v>
      </c>
      <c r="S62" s="8">
        <f>IF($D62="","",'HK1'!S62+'HK2'!S62)</f>
        <v>0</v>
      </c>
      <c r="T62" s="8">
        <f>IF($D62="","",'HK1'!T62+'HK2'!T62)</f>
        <v>0</v>
      </c>
      <c r="U62" s="8">
        <f>IF($D62="","",'HK1'!U62+'HK2'!U62)</f>
        <v>0</v>
      </c>
      <c r="V62" s="21">
        <f t="shared" si="11"/>
        <v>0</v>
      </c>
      <c r="W62" s="8">
        <f>IF($D62="","",'HK1'!W62+'HK2'!W62)</f>
        <v>0</v>
      </c>
      <c r="X62" s="8">
        <f>IF($D62="","",'HK1'!X62+'HK2'!X62)</f>
        <v>0</v>
      </c>
      <c r="Y62" s="21">
        <f t="shared" si="12"/>
        <v>0</v>
      </c>
      <c r="Z62" s="8">
        <f>IF($D62="","",'HK1'!Z62+'HK2'!Z62)</f>
        <v>0</v>
      </c>
      <c r="AA62" s="8">
        <f>IF($D62="","",'HK1'!AA62+'HK2'!AA62)</f>
        <v>0</v>
      </c>
      <c r="AB62" s="21">
        <f t="shared" si="13"/>
        <v>0</v>
      </c>
      <c r="AC62" s="8">
        <f>IF($D62="","",'HK1'!AC62+'HK2'!AC62)</f>
        <v>0</v>
      </c>
      <c r="AD62" s="8">
        <f>IF($D62="","",'HK1'!AD62+'HK2'!AD62)</f>
        <v>0</v>
      </c>
      <c r="AE62" s="21">
        <f t="shared" si="14"/>
        <v>0</v>
      </c>
      <c r="AF62" s="8">
        <f>IF($D62="","",'HK1'!AF62+'HK2'!AF62)</f>
        <v>1.2</v>
      </c>
      <c r="AG62" s="8">
        <f>IF($D62="","",'HK1'!AG62+'HK2'!AG62)</f>
        <v>9.6</v>
      </c>
      <c r="AH62" s="64">
        <f t="shared" si="15"/>
        <v>48.9</v>
      </c>
      <c r="AI62" s="14">
        <f t="shared" si="16"/>
        <v>163</v>
      </c>
    </row>
    <row r="63" spans="1:35">
      <c r="A63" s="55">
        <f>IF(D63="","",SUBTOTAL(3,$D$4:$D63))</f>
        <v>60</v>
      </c>
      <c r="B63" s="57" t="s">
        <v>345</v>
      </c>
      <c r="C63" s="58" t="s">
        <v>63</v>
      </c>
      <c r="D63" s="59" t="s">
        <v>74</v>
      </c>
      <c r="E63" s="8">
        <f>IF($D63="","",'HK1'!E63+'HK2'!E63)</f>
        <v>8</v>
      </c>
      <c r="F63" s="8">
        <f>IF($D63="","",'HK1'!F63+'HK2'!F63)</f>
        <v>0</v>
      </c>
      <c r="G63" s="8">
        <f>IF($D63="","",'HK1'!G63+'HK2'!G63)</f>
        <v>0</v>
      </c>
      <c r="H63" s="8">
        <f>IF($D63="","",'HK1'!H63+'HK2'!H63)</f>
        <v>0</v>
      </c>
      <c r="I63" s="76">
        <f t="shared" si="8"/>
        <v>8</v>
      </c>
      <c r="J63" s="8">
        <f>IF($D63="","",'HK1'!J63+'HK2'!J63)</f>
        <v>7.1999999999999993</v>
      </c>
      <c r="K63" s="8">
        <f>IF($D63="","",'HK1'!K63+'HK2'!K63)</f>
        <v>3.5999999999999996</v>
      </c>
      <c r="L63" s="8">
        <f>IF($D63="","",'HK1'!L63+'HK2'!L63)</f>
        <v>0</v>
      </c>
      <c r="M63" s="8">
        <f>IF($D63="","",'HK1'!M63+'HK2'!M63)</f>
        <v>0</v>
      </c>
      <c r="N63" s="21">
        <f t="shared" si="9"/>
        <v>10.799999999999999</v>
      </c>
      <c r="O63" s="8">
        <f>IF($D63="","",'HK1'!O63+'HK2'!O63)</f>
        <v>180</v>
      </c>
      <c r="P63" s="8">
        <f>IF($D63="","",'HK1'!P63+'HK2'!P63)</f>
        <v>107</v>
      </c>
      <c r="Q63" s="8">
        <f>IF($D63="","",'HK1'!Q63+'HK2'!Q63)</f>
        <v>180</v>
      </c>
      <c r="R63" s="21">
        <f t="shared" si="10"/>
        <v>5.35</v>
      </c>
      <c r="S63" s="8">
        <f>IF($D63="","",'HK1'!S63+'HK2'!S63)</f>
        <v>69</v>
      </c>
      <c r="T63" s="8">
        <f>IF($D63="","",'HK1'!T63+'HK2'!T63)</f>
        <v>2</v>
      </c>
      <c r="U63" s="8">
        <f>IF($D63="","",'HK1'!U63+'HK2'!U63)</f>
        <v>69</v>
      </c>
      <c r="V63" s="21">
        <f t="shared" si="11"/>
        <v>0.2</v>
      </c>
      <c r="W63" s="8">
        <f>IF($D63="","",'HK1'!W63+'HK2'!W63)</f>
        <v>0</v>
      </c>
      <c r="X63" s="8">
        <f>IF($D63="","",'HK1'!X63+'HK2'!X63)</f>
        <v>0</v>
      </c>
      <c r="Y63" s="21">
        <f t="shared" si="12"/>
        <v>0</v>
      </c>
      <c r="Z63" s="8">
        <f>IF($D63="","",'HK1'!Z63+'HK2'!Z63)</f>
        <v>0</v>
      </c>
      <c r="AA63" s="8">
        <f>IF($D63="","",'HK1'!AA63+'HK2'!AA63)</f>
        <v>0</v>
      </c>
      <c r="AB63" s="21">
        <f t="shared" si="13"/>
        <v>0</v>
      </c>
      <c r="AC63" s="8">
        <f>IF($D63="","",'HK1'!AC63+'HK2'!AC63)</f>
        <v>0</v>
      </c>
      <c r="AD63" s="8">
        <f>IF($D63="","",'HK1'!AD63+'HK2'!AD63)</f>
        <v>0</v>
      </c>
      <c r="AE63" s="21">
        <f t="shared" si="14"/>
        <v>0</v>
      </c>
      <c r="AF63" s="8">
        <f>IF($D63="","",'HK1'!AF63+'HK2'!AF63)</f>
        <v>0</v>
      </c>
      <c r="AG63" s="8">
        <f>IF($D63="","",'HK1'!AG63+'HK2'!AG63)</f>
        <v>3.6</v>
      </c>
      <c r="AH63" s="64">
        <f t="shared" si="15"/>
        <v>28</v>
      </c>
      <c r="AI63" s="14">
        <f t="shared" si="16"/>
        <v>93.3</v>
      </c>
    </row>
    <row r="64" spans="1:35">
      <c r="A64" s="55">
        <f>IF(D64="","",SUBTOTAL(3,$D$4:$D64))</f>
        <v>61</v>
      </c>
      <c r="B64" s="57" t="s">
        <v>337</v>
      </c>
      <c r="C64" s="58" t="s">
        <v>63</v>
      </c>
      <c r="D64" s="59" t="s">
        <v>76</v>
      </c>
      <c r="E64" s="8">
        <f>IF($D64="","",'HK1'!E64+'HK2'!E64)</f>
        <v>2</v>
      </c>
      <c r="F64" s="8">
        <f>IF($D64="","",'HK1'!F64+'HK2'!F64)</f>
        <v>2</v>
      </c>
      <c r="G64" s="8">
        <f>IF($D64="","",'HK1'!G64+'HK2'!G64)</f>
        <v>0</v>
      </c>
      <c r="H64" s="8">
        <f>IF($D64="","",'HK1'!H64+'HK2'!H64)</f>
        <v>0</v>
      </c>
      <c r="I64" s="76">
        <f t="shared" si="8"/>
        <v>6</v>
      </c>
      <c r="J64" s="8">
        <f>IF($D64="","",'HK1'!J64+'HK2'!J64)</f>
        <v>18</v>
      </c>
      <c r="K64" s="8">
        <f>IF($D64="","",'HK1'!K64+'HK2'!K64)</f>
        <v>1.2</v>
      </c>
      <c r="L64" s="8">
        <f>IF($D64="","",'HK1'!L64+'HK2'!L64)</f>
        <v>0</v>
      </c>
      <c r="M64" s="8">
        <f>IF($D64="","",'HK1'!M64+'HK2'!M64)</f>
        <v>0</v>
      </c>
      <c r="N64" s="21">
        <f t="shared" si="9"/>
        <v>19.2</v>
      </c>
      <c r="O64" s="8">
        <f>IF($D64="","",'HK1'!O64+'HK2'!O64)</f>
        <v>143</v>
      </c>
      <c r="P64" s="8">
        <f>IF($D64="","",'HK1'!P64+'HK2'!P64)</f>
        <v>181</v>
      </c>
      <c r="Q64" s="8">
        <f>IF($D64="","",'HK1'!Q64+'HK2'!Q64)</f>
        <v>110</v>
      </c>
      <c r="R64" s="21">
        <f t="shared" si="10"/>
        <v>10.7</v>
      </c>
      <c r="S64" s="8">
        <f>IF($D64="","",'HK1'!S64+'HK2'!S64)</f>
        <v>0</v>
      </c>
      <c r="T64" s="8">
        <f>IF($D64="","",'HK1'!T64+'HK2'!T64)</f>
        <v>0</v>
      </c>
      <c r="U64" s="8">
        <f>IF($D64="","",'HK1'!U64+'HK2'!U64)</f>
        <v>0</v>
      </c>
      <c r="V64" s="21">
        <f t="shared" si="11"/>
        <v>0</v>
      </c>
      <c r="W64" s="8">
        <f>IF($D64="","",'HK1'!W64+'HK2'!W64)</f>
        <v>0</v>
      </c>
      <c r="X64" s="8">
        <f>IF($D64="","",'HK1'!X64+'HK2'!X64)</f>
        <v>0</v>
      </c>
      <c r="Y64" s="21">
        <f t="shared" si="12"/>
        <v>0</v>
      </c>
      <c r="Z64" s="8">
        <f>IF($D64="","",'HK1'!Z64+'HK2'!Z64)</f>
        <v>0</v>
      </c>
      <c r="AA64" s="8">
        <f>IF($D64="","",'HK1'!AA64+'HK2'!AA64)</f>
        <v>0</v>
      </c>
      <c r="AB64" s="21">
        <f t="shared" si="13"/>
        <v>0</v>
      </c>
      <c r="AC64" s="8">
        <f>IF($D64="","",'HK1'!AC64+'HK2'!AC64)</f>
        <v>0</v>
      </c>
      <c r="AD64" s="8">
        <f>IF($D64="","",'HK1'!AD64+'HK2'!AD64)</f>
        <v>0</v>
      </c>
      <c r="AE64" s="21">
        <f t="shared" si="14"/>
        <v>0</v>
      </c>
      <c r="AF64" s="8">
        <f>IF($D64="","",'HK1'!AF64+'HK2'!AF64)</f>
        <v>0</v>
      </c>
      <c r="AG64" s="8">
        <f>IF($D64="","",'HK1'!AG64+'HK2'!AG64)</f>
        <v>0</v>
      </c>
      <c r="AH64" s="64">
        <f t="shared" si="15"/>
        <v>35.9</v>
      </c>
      <c r="AI64" s="14">
        <f t="shared" si="16"/>
        <v>119.7</v>
      </c>
    </row>
    <row r="65" spans="1:35">
      <c r="A65" s="55">
        <f>IF(D65="","",SUBTOTAL(3,$D$4:$D65))</f>
        <v>62</v>
      </c>
      <c r="B65" s="57" t="s">
        <v>338</v>
      </c>
      <c r="C65" s="58" t="s">
        <v>63</v>
      </c>
      <c r="D65" s="59" t="s">
        <v>73</v>
      </c>
      <c r="E65" s="8">
        <f>IF($D65="","",'HK1'!E65+'HK2'!E65)</f>
        <v>6</v>
      </c>
      <c r="F65" s="8">
        <f>IF($D65="","",'HK1'!F65+'HK2'!F65)</f>
        <v>0</v>
      </c>
      <c r="G65" s="8">
        <f>IF($D65="","",'HK1'!G65+'HK2'!G65)</f>
        <v>0</v>
      </c>
      <c r="H65" s="8">
        <f>IF($D65="","",'HK1'!H65+'HK2'!H65)</f>
        <v>0</v>
      </c>
      <c r="I65" s="76">
        <f t="shared" si="8"/>
        <v>6</v>
      </c>
      <c r="J65" s="8">
        <f>IF($D65="","",'HK1'!J65+'HK2'!J65)</f>
        <v>15.600000000000001</v>
      </c>
      <c r="K65" s="8">
        <f>IF($D65="","",'HK1'!K65+'HK2'!K65)</f>
        <v>0</v>
      </c>
      <c r="L65" s="8">
        <f>IF($D65="","",'HK1'!L65+'HK2'!L65)</f>
        <v>0</v>
      </c>
      <c r="M65" s="8">
        <f>IF($D65="","",'HK1'!M65+'HK2'!M65)</f>
        <v>0</v>
      </c>
      <c r="N65" s="21">
        <f t="shared" si="9"/>
        <v>15.600000000000001</v>
      </c>
      <c r="O65" s="8">
        <f>IF($D65="","",'HK1'!O65+'HK2'!O65)</f>
        <v>74</v>
      </c>
      <c r="P65" s="8">
        <f>IF($D65="","",'HK1'!P65+'HK2'!P65)</f>
        <v>45</v>
      </c>
      <c r="Q65" s="8">
        <f>IF($D65="","",'HK1'!Q65+'HK2'!Q65)</f>
        <v>74</v>
      </c>
      <c r="R65" s="21">
        <f t="shared" si="10"/>
        <v>2.25</v>
      </c>
      <c r="S65" s="8">
        <f>IF($D65="","",'HK1'!S65+'HK2'!S65)</f>
        <v>0</v>
      </c>
      <c r="T65" s="8">
        <f>IF($D65="","",'HK1'!T65+'HK2'!T65)</f>
        <v>0</v>
      </c>
      <c r="U65" s="8">
        <f>IF($D65="","",'HK1'!U65+'HK2'!U65)</f>
        <v>0</v>
      </c>
      <c r="V65" s="21">
        <f t="shared" si="11"/>
        <v>0</v>
      </c>
      <c r="W65" s="8">
        <f>IF($D65="","",'HK1'!W65+'HK2'!W65)</f>
        <v>0</v>
      </c>
      <c r="X65" s="8">
        <f>IF($D65="","",'HK1'!X65+'HK2'!X65)</f>
        <v>0</v>
      </c>
      <c r="Y65" s="21">
        <f t="shared" si="12"/>
        <v>0</v>
      </c>
      <c r="Z65" s="8">
        <f>IF($D65="","",'HK1'!Z65+'HK2'!Z65)</f>
        <v>0</v>
      </c>
      <c r="AA65" s="8">
        <f>IF($D65="","",'HK1'!AA65+'HK2'!AA65)</f>
        <v>0</v>
      </c>
      <c r="AB65" s="21">
        <f t="shared" si="13"/>
        <v>0</v>
      </c>
      <c r="AC65" s="8">
        <f>IF($D65="","",'HK1'!AC65+'HK2'!AC65)</f>
        <v>0</v>
      </c>
      <c r="AD65" s="8">
        <f>IF($D65="","",'HK1'!AD65+'HK2'!AD65)</f>
        <v>0</v>
      </c>
      <c r="AE65" s="21">
        <f t="shared" si="14"/>
        <v>0</v>
      </c>
      <c r="AF65" s="8">
        <f>IF($D65="","",'HK1'!AF65+'HK2'!AF65)</f>
        <v>1.2</v>
      </c>
      <c r="AG65" s="8">
        <f>IF($D65="","",'HK1'!AG65+'HK2'!AG65)</f>
        <v>4.8</v>
      </c>
      <c r="AH65" s="64">
        <f t="shared" si="15"/>
        <v>29.9</v>
      </c>
      <c r="AI65" s="14">
        <f t="shared" si="16"/>
        <v>99.7</v>
      </c>
    </row>
    <row r="66" spans="1:35">
      <c r="A66" s="55">
        <f>IF(D66="","",SUBTOTAL(3,$D$4:$D66))</f>
        <v>63</v>
      </c>
      <c r="B66" s="57" t="s">
        <v>339</v>
      </c>
      <c r="C66" s="58" t="s">
        <v>63</v>
      </c>
      <c r="D66" s="59" t="s">
        <v>79</v>
      </c>
      <c r="E66" s="8">
        <f>IF($D66="","",'HK1'!E66+'HK2'!E66)</f>
        <v>0</v>
      </c>
      <c r="F66" s="8">
        <f>IF($D66="","",'HK1'!F66+'HK2'!F66)</f>
        <v>0</v>
      </c>
      <c r="G66" s="8">
        <f>IF($D66="","",'HK1'!G66+'HK2'!G66)</f>
        <v>0</v>
      </c>
      <c r="H66" s="8">
        <f>IF($D66="","",'HK1'!H66+'HK2'!H66)</f>
        <v>0</v>
      </c>
      <c r="I66" s="76">
        <f t="shared" si="8"/>
        <v>0</v>
      </c>
      <c r="J66" s="8">
        <f>IF($D66="","",'HK1'!J66+'HK2'!J66)</f>
        <v>14.399999999999999</v>
      </c>
      <c r="K66" s="8">
        <f>IF($D66="","",'HK1'!K66+'HK2'!K66)</f>
        <v>1.2</v>
      </c>
      <c r="L66" s="8">
        <f>IF($D66="","",'HK1'!L66+'HK2'!L66)</f>
        <v>0</v>
      </c>
      <c r="M66" s="8">
        <f>IF($D66="","",'HK1'!M66+'HK2'!M66)</f>
        <v>0</v>
      </c>
      <c r="N66" s="21">
        <f t="shared" si="9"/>
        <v>15.599999999999998</v>
      </c>
      <c r="O66" s="8">
        <f>IF($D66="","",'HK1'!O66+'HK2'!O66)</f>
        <v>218</v>
      </c>
      <c r="P66" s="8">
        <f>IF($D66="","",'HK1'!P66+'HK2'!P66)</f>
        <v>235</v>
      </c>
      <c r="Q66" s="8">
        <f>IF($D66="","",'HK1'!Q66+'HK2'!Q66)</f>
        <v>208</v>
      </c>
      <c r="R66" s="21">
        <f t="shared" si="10"/>
        <v>12.25</v>
      </c>
      <c r="S66" s="8">
        <f>IF($D66="","",'HK1'!S66+'HK2'!S66)</f>
        <v>0</v>
      </c>
      <c r="T66" s="8">
        <f>IF($D66="","",'HK1'!T66+'HK2'!T66)</f>
        <v>0</v>
      </c>
      <c r="U66" s="8">
        <f>IF($D66="","",'HK1'!U66+'HK2'!U66)</f>
        <v>0</v>
      </c>
      <c r="V66" s="21">
        <f t="shared" si="11"/>
        <v>0</v>
      </c>
      <c r="W66" s="8">
        <f>IF($D66="","",'HK1'!W66+'HK2'!W66)</f>
        <v>0</v>
      </c>
      <c r="X66" s="8">
        <f>IF($D66="","",'HK1'!X66+'HK2'!X66)</f>
        <v>0</v>
      </c>
      <c r="Y66" s="21">
        <f t="shared" si="12"/>
        <v>0</v>
      </c>
      <c r="Z66" s="8">
        <f>IF($D66="","",'HK1'!Z66+'HK2'!Z66)</f>
        <v>0</v>
      </c>
      <c r="AA66" s="8">
        <f>IF($D66="","",'HK1'!AA66+'HK2'!AA66)</f>
        <v>0</v>
      </c>
      <c r="AB66" s="21">
        <f t="shared" si="13"/>
        <v>0</v>
      </c>
      <c r="AC66" s="8">
        <f>IF($D66="","",'HK1'!AC66+'HK2'!AC66)</f>
        <v>0</v>
      </c>
      <c r="AD66" s="8">
        <f>IF($D66="","",'HK1'!AD66+'HK2'!AD66)</f>
        <v>0</v>
      </c>
      <c r="AE66" s="21">
        <f t="shared" si="14"/>
        <v>0</v>
      </c>
      <c r="AF66" s="8">
        <f>IF($D66="","",'HK1'!AF66+'HK2'!AF66)</f>
        <v>0</v>
      </c>
      <c r="AG66" s="8">
        <f>IF($D66="","",'HK1'!AG66+'HK2'!AG66)</f>
        <v>0</v>
      </c>
      <c r="AH66" s="64">
        <f t="shared" si="15"/>
        <v>27.9</v>
      </c>
      <c r="AI66" s="14">
        <f t="shared" si="16"/>
        <v>93</v>
      </c>
    </row>
    <row r="67" spans="1:35">
      <c r="A67" s="55">
        <f>IF(D67="","",SUBTOTAL(3,$D$4:$D67))</f>
        <v>64</v>
      </c>
      <c r="B67" s="57" t="s">
        <v>340</v>
      </c>
      <c r="C67" s="58" t="s">
        <v>63</v>
      </c>
      <c r="D67" s="59" t="s">
        <v>94</v>
      </c>
      <c r="E67" s="8">
        <f>IF($D67="","",'HK1'!E67+'HK2'!E67)</f>
        <v>4</v>
      </c>
      <c r="F67" s="8">
        <f>IF($D67="","",'HK1'!F67+'HK2'!F67)</f>
        <v>0</v>
      </c>
      <c r="G67" s="8">
        <f>IF($D67="","",'HK1'!G67+'HK2'!G67)</f>
        <v>0</v>
      </c>
      <c r="H67" s="8">
        <f>IF($D67="","",'HK1'!H67+'HK2'!H67)</f>
        <v>0</v>
      </c>
      <c r="I67" s="76">
        <f t="shared" si="8"/>
        <v>4</v>
      </c>
      <c r="J67" s="8">
        <f>IF($D67="","",'HK1'!J67+'HK2'!J67)</f>
        <v>0</v>
      </c>
      <c r="K67" s="8">
        <f>IF($D67="","",'HK1'!K67+'HK2'!K67)</f>
        <v>15.6</v>
      </c>
      <c r="L67" s="8">
        <f>IF($D67="","",'HK1'!L67+'HK2'!L67)</f>
        <v>0</v>
      </c>
      <c r="M67" s="8">
        <f>IF($D67="","",'HK1'!M67+'HK2'!M67)</f>
        <v>0</v>
      </c>
      <c r="N67" s="21">
        <f t="shared" si="9"/>
        <v>15.6</v>
      </c>
      <c r="O67" s="8">
        <f>IF($D67="","",'HK1'!O67+'HK2'!O67)</f>
        <v>115</v>
      </c>
      <c r="P67" s="8">
        <f>IF($D67="","",'HK1'!P67+'HK2'!P67)</f>
        <v>122</v>
      </c>
      <c r="Q67" s="8">
        <f>IF($D67="","",'HK1'!Q67+'HK2'!Q67)</f>
        <v>143</v>
      </c>
      <c r="R67" s="21">
        <f t="shared" si="10"/>
        <v>4.7</v>
      </c>
      <c r="S67" s="8">
        <f>IF($D67="","",'HK1'!S67+'HK2'!S67)</f>
        <v>0</v>
      </c>
      <c r="T67" s="8">
        <f>IF($D67="","",'HK1'!T67+'HK2'!T67)</f>
        <v>0</v>
      </c>
      <c r="U67" s="8">
        <f>IF($D67="","",'HK1'!U67+'HK2'!U67)</f>
        <v>0</v>
      </c>
      <c r="V67" s="21">
        <f t="shared" si="11"/>
        <v>0</v>
      </c>
      <c r="W67" s="8">
        <f>IF($D67="","",'HK1'!W67+'HK2'!W67)</f>
        <v>0</v>
      </c>
      <c r="X67" s="8">
        <f>IF($D67="","",'HK1'!X67+'HK2'!X67)</f>
        <v>0</v>
      </c>
      <c r="Y67" s="21">
        <f t="shared" si="12"/>
        <v>0</v>
      </c>
      <c r="Z67" s="8">
        <f>IF($D67="","",'HK1'!Z67+'HK2'!Z67)</f>
        <v>0</v>
      </c>
      <c r="AA67" s="8">
        <f>IF($D67="","",'HK1'!AA67+'HK2'!AA67)</f>
        <v>0</v>
      </c>
      <c r="AB67" s="21">
        <f t="shared" si="13"/>
        <v>0</v>
      </c>
      <c r="AC67" s="8">
        <f>IF($D67="","",'HK1'!AC67+'HK2'!AC67)</f>
        <v>0</v>
      </c>
      <c r="AD67" s="8">
        <f>IF($D67="","",'HK1'!AD67+'HK2'!AD67)</f>
        <v>0</v>
      </c>
      <c r="AE67" s="21">
        <f t="shared" si="14"/>
        <v>0</v>
      </c>
      <c r="AF67" s="8">
        <f>IF($D67="","",'HK1'!AF67+'HK2'!AF67)</f>
        <v>3.5999999999999996</v>
      </c>
      <c r="AG67" s="8">
        <f>IF($D67="","",'HK1'!AG67+'HK2'!AG67)</f>
        <v>0</v>
      </c>
      <c r="AH67" s="64">
        <f t="shared" si="15"/>
        <v>27.9</v>
      </c>
      <c r="AI67" s="14">
        <f t="shared" si="16"/>
        <v>93</v>
      </c>
    </row>
    <row r="68" spans="1:35">
      <c r="A68" s="55">
        <f>IF(D68="","",SUBTOTAL(3,$D$4:$D68))</f>
        <v>65</v>
      </c>
      <c r="B68" s="57" t="s">
        <v>341</v>
      </c>
      <c r="C68" s="58" t="s">
        <v>63</v>
      </c>
      <c r="D68" s="59" t="s">
        <v>85</v>
      </c>
      <c r="E68" s="8">
        <f>IF($D68="","",'HK1'!E68+'HK2'!E68)</f>
        <v>0</v>
      </c>
      <c r="F68" s="8">
        <f>IF($D68="","",'HK1'!F68+'HK2'!F68)</f>
        <v>0</v>
      </c>
      <c r="G68" s="8">
        <f>IF($D68="","",'HK1'!G68+'HK2'!G68)</f>
        <v>0</v>
      </c>
      <c r="H68" s="8">
        <f>IF($D68="","",'HK1'!H68+'HK2'!H68)</f>
        <v>0</v>
      </c>
      <c r="I68" s="76">
        <f t="shared" si="8"/>
        <v>0</v>
      </c>
      <c r="J68" s="8">
        <f>IF($D68="","",'HK1'!J68+'HK2'!J68)</f>
        <v>20.399999999999999</v>
      </c>
      <c r="K68" s="8">
        <f>IF($D68="","",'HK1'!K68+'HK2'!K68)</f>
        <v>1.2</v>
      </c>
      <c r="L68" s="8">
        <f>IF($D68="","",'HK1'!L68+'HK2'!L68)</f>
        <v>0</v>
      </c>
      <c r="M68" s="8">
        <f>IF($D68="","",'HK1'!M68+'HK2'!M68)</f>
        <v>0</v>
      </c>
      <c r="N68" s="21">
        <f t="shared" si="9"/>
        <v>21.599999999999998</v>
      </c>
      <c r="O68" s="8">
        <f>IF($D68="","",'HK1'!O68+'HK2'!O68)</f>
        <v>0</v>
      </c>
      <c r="P68" s="8">
        <f>IF($D68="","",'HK1'!P68+'HK2'!P68)</f>
        <v>52</v>
      </c>
      <c r="Q68" s="8">
        <f>IF($D68="","",'HK1'!Q68+'HK2'!Q68)</f>
        <v>0</v>
      </c>
      <c r="R68" s="21">
        <f t="shared" si="10"/>
        <v>2.6</v>
      </c>
      <c r="S68" s="8">
        <f>IF($D68="","",'HK1'!S68+'HK2'!S68)</f>
        <v>0</v>
      </c>
      <c r="T68" s="8">
        <f>IF($D68="","",'HK1'!T68+'HK2'!T68)</f>
        <v>0</v>
      </c>
      <c r="U68" s="8">
        <f>IF($D68="","",'HK1'!U68+'HK2'!U68)</f>
        <v>0</v>
      </c>
      <c r="V68" s="21">
        <f t="shared" si="11"/>
        <v>0</v>
      </c>
      <c r="W68" s="8">
        <f>IF($D68="","",'HK1'!W68+'HK2'!W68)</f>
        <v>0</v>
      </c>
      <c r="X68" s="8">
        <f>IF($D68="","",'HK1'!X68+'HK2'!X68)</f>
        <v>0</v>
      </c>
      <c r="Y68" s="21">
        <f t="shared" si="12"/>
        <v>0</v>
      </c>
      <c r="Z68" s="8">
        <f>IF($D68="","",'HK1'!Z68+'HK2'!Z68)</f>
        <v>0</v>
      </c>
      <c r="AA68" s="8">
        <f>IF($D68="","",'HK1'!AA68+'HK2'!AA68)</f>
        <v>0</v>
      </c>
      <c r="AB68" s="21">
        <f t="shared" si="13"/>
        <v>0</v>
      </c>
      <c r="AC68" s="8">
        <f>IF($D68="","",'HK1'!AC68+'HK2'!AC68)</f>
        <v>0</v>
      </c>
      <c r="AD68" s="8">
        <f>IF($D68="","",'HK1'!AD68+'HK2'!AD68)</f>
        <v>0</v>
      </c>
      <c r="AE68" s="21">
        <f t="shared" si="14"/>
        <v>0</v>
      </c>
      <c r="AF68" s="8">
        <f>IF($D68="","",'HK1'!AF68+'HK2'!AF68)</f>
        <v>0</v>
      </c>
      <c r="AG68" s="8">
        <f>IF($D68="","",'HK1'!AG68+'HK2'!AG68)</f>
        <v>0</v>
      </c>
      <c r="AH68" s="64">
        <f t="shared" si="15"/>
        <v>24.2</v>
      </c>
      <c r="AI68" s="14">
        <f t="shared" si="16"/>
        <v>80.7</v>
      </c>
    </row>
    <row r="69" spans="1:35">
      <c r="A69" s="55">
        <f>IF(D69="","",SUBTOTAL(3,$D$4:$D69))</f>
        <v>66</v>
      </c>
      <c r="B69" s="57" t="s">
        <v>342</v>
      </c>
      <c r="C69" s="58" t="s">
        <v>63</v>
      </c>
      <c r="D69" s="59" t="s">
        <v>80</v>
      </c>
      <c r="E69" s="8">
        <f>IF($D69="","",'HK1'!E69+'HK2'!E69)</f>
        <v>6</v>
      </c>
      <c r="F69" s="8">
        <f>IF($D69="","",'HK1'!F69+'HK2'!F69)</f>
        <v>0</v>
      </c>
      <c r="G69" s="8">
        <f>IF($D69="","",'HK1'!G69+'HK2'!G69)</f>
        <v>0</v>
      </c>
      <c r="H69" s="8">
        <f>IF($D69="","",'HK1'!H69+'HK2'!H69)</f>
        <v>0</v>
      </c>
      <c r="I69" s="76">
        <f t="shared" ref="I69:I132" si="17">IF(D69="","",(E69+F69*2+G69*3+H69*2))</f>
        <v>6</v>
      </c>
      <c r="J69" s="8">
        <f>IF($D69="","",'HK1'!J69+'HK2'!J69)</f>
        <v>3.5999999999999996</v>
      </c>
      <c r="K69" s="8">
        <f>IF($D69="","",'HK1'!K69+'HK2'!K69)</f>
        <v>0</v>
      </c>
      <c r="L69" s="8">
        <f>IF($D69="","",'HK1'!L69+'HK2'!L69)</f>
        <v>0</v>
      </c>
      <c r="M69" s="8">
        <f>IF($D69="","",'HK1'!M69+'HK2'!M69)</f>
        <v>0</v>
      </c>
      <c r="N69" s="21">
        <f t="shared" ref="N69:N132" si="18">IF(D69="","",SUM(J69:M69))</f>
        <v>3.5999999999999996</v>
      </c>
      <c r="O69" s="8">
        <f>IF($D69="","",'HK1'!O69+'HK2'!O69)</f>
        <v>0</v>
      </c>
      <c r="P69" s="8">
        <f>IF($D69="","",'HK1'!P69+'HK2'!P69)</f>
        <v>219</v>
      </c>
      <c r="Q69" s="8">
        <f>IF($D69="","",'HK1'!Q69+'HK2'!Q69)</f>
        <v>0</v>
      </c>
      <c r="R69" s="21">
        <f t="shared" ref="R69:R132" si="19">IF(D69="","",(SUM(O69:P69)-Q69)/20)</f>
        <v>10.95</v>
      </c>
      <c r="S69" s="8">
        <f>IF($D69="","",'HK1'!S69+'HK2'!S69)</f>
        <v>2</v>
      </c>
      <c r="T69" s="8">
        <f>IF($D69="","",'HK1'!T69+'HK2'!T69)</f>
        <v>0</v>
      </c>
      <c r="U69" s="8">
        <f>IF($D69="","",'HK1'!U69+'HK2'!U69)</f>
        <v>2</v>
      </c>
      <c r="V69" s="21">
        <f t="shared" ref="V69:V132" si="20">IF(D69="","",(SUM(S69:T69)-U69)/10)</f>
        <v>0</v>
      </c>
      <c r="W69" s="8">
        <f>IF($D69="","",'HK1'!W69+'HK2'!W69)</f>
        <v>0</v>
      </c>
      <c r="X69" s="8">
        <f>IF($D69="","",'HK1'!X69+'HK2'!X69)</f>
        <v>0</v>
      </c>
      <c r="Y69" s="21">
        <f t="shared" ref="Y69:Y132" si="21">IF(D69="","",SUM(W69:X69)/14)</f>
        <v>0</v>
      </c>
      <c r="Z69" s="8">
        <f>IF($D69="","",'HK1'!Z69+'HK2'!Z69)</f>
        <v>0</v>
      </c>
      <c r="AA69" s="8">
        <f>IF($D69="","",'HK1'!AA69+'HK2'!AA69)</f>
        <v>0</v>
      </c>
      <c r="AB69" s="21">
        <f t="shared" ref="AB69:AB132" si="22">IF(D69="","",SUM(Z69:AA69)/10)</f>
        <v>0</v>
      </c>
      <c r="AC69" s="8">
        <f>IF($D69="","",'HK1'!AC69+'HK2'!AC69)</f>
        <v>0</v>
      </c>
      <c r="AD69" s="8">
        <f>IF($D69="","",'HK1'!AD69+'HK2'!AD69)</f>
        <v>0</v>
      </c>
      <c r="AE69" s="21">
        <f t="shared" ref="AE69:AE132" si="23">IF(D69="","",SUM(AC69:AD69)/20)</f>
        <v>0</v>
      </c>
      <c r="AF69" s="8">
        <f>IF($D69="","",'HK1'!AF69+'HK2'!AF69)</f>
        <v>1.2</v>
      </c>
      <c r="AG69" s="8">
        <f>IF($D69="","",'HK1'!AG69+'HK2'!AG69)</f>
        <v>4.8</v>
      </c>
      <c r="AH69" s="64">
        <f t="shared" ref="AH69:AH132" si="24">IF(D69="","",ROUND(I69+N69+R69+V69+Y69+AB69+AE69+SUM(AF69:AG69),1))</f>
        <v>26.6</v>
      </c>
      <c r="AI69" s="14">
        <f t="shared" ref="AI69:AI132" si="25">IF(AH69="","",ROUND(AH69*10/3,1))</f>
        <v>88.7</v>
      </c>
    </row>
    <row r="70" spans="1:35">
      <c r="A70" s="55">
        <f>IF(D70="","",SUBTOTAL(3,$D$4:$D70))</f>
        <v>67</v>
      </c>
      <c r="B70" s="57" t="s">
        <v>343</v>
      </c>
      <c r="C70" s="58" t="s">
        <v>63</v>
      </c>
      <c r="D70" s="59" t="s">
        <v>77</v>
      </c>
      <c r="E70" s="8">
        <f>IF($D70="","",'HK1'!E70+'HK2'!E70)</f>
        <v>2</v>
      </c>
      <c r="F70" s="8">
        <f>IF($D70="","",'HK1'!F70+'HK2'!F70)</f>
        <v>4</v>
      </c>
      <c r="G70" s="8">
        <f>IF($D70="","",'HK1'!G70+'HK2'!G70)</f>
        <v>0</v>
      </c>
      <c r="H70" s="8">
        <f>IF($D70="","",'HK1'!H70+'HK2'!H70)</f>
        <v>0</v>
      </c>
      <c r="I70" s="76">
        <f t="shared" si="17"/>
        <v>10</v>
      </c>
      <c r="J70" s="8">
        <f>IF($D70="","",'HK1'!J70+'HK2'!J70)</f>
        <v>13.600000000000001</v>
      </c>
      <c r="K70" s="8">
        <f>IF($D70="","",'HK1'!K70+'HK2'!K70)</f>
        <v>6</v>
      </c>
      <c r="L70" s="8">
        <f>IF($D70="","",'HK1'!L70+'HK2'!L70)</f>
        <v>0</v>
      </c>
      <c r="M70" s="8">
        <f>IF($D70="","",'HK1'!M70+'HK2'!M70)</f>
        <v>0</v>
      </c>
      <c r="N70" s="21">
        <f t="shared" si="18"/>
        <v>19.600000000000001</v>
      </c>
      <c r="O70" s="8">
        <f>IF($D70="","",'HK1'!O70+'HK2'!O70)</f>
        <v>213</v>
      </c>
      <c r="P70" s="8">
        <f>IF($D70="","",'HK1'!P70+'HK2'!P70)</f>
        <v>260</v>
      </c>
      <c r="Q70" s="8">
        <f>IF($D70="","",'HK1'!Q70+'HK2'!Q70)</f>
        <v>185</v>
      </c>
      <c r="R70" s="21">
        <f t="shared" si="19"/>
        <v>14.4</v>
      </c>
      <c r="S70" s="8">
        <f>IF($D70="","",'HK1'!S70+'HK2'!S70)</f>
        <v>0</v>
      </c>
      <c r="T70" s="8">
        <f>IF($D70="","",'HK1'!T70+'HK2'!T70)</f>
        <v>0</v>
      </c>
      <c r="U70" s="8">
        <f>IF($D70="","",'HK1'!U70+'HK2'!U70)</f>
        <v>0</v>
      </c>
      <c r="V70" s="21">
        <f t="shared" si="20"/>
        <v>0</v>
      </c>
      <c r="W70" s="8">
        <f>IF($D70="","",'HK1'!W70+'HK2'!W70)</f>
        <v>0</v>
      </c>
      <c r="X70" s="8">
        <f>IF($D70="","",'HK1'!X70+'HK2'!X70)</f>
        <v>0</v>
      </c>
      <c r="Y70" s="21">
        <f t="shared" si="21"/>
        <v>0</v>
      </c>
      <c r="Z70" s="8">
        <f>IF($D70="","",'HK1'!Z70+'HK2'!Z70)</f>
        <v>0</v>
      </c>
      <c r="AA70" s="8">
        <f>IF($D70="","",'HK1'!AA70+'HK2'!AA70)</f>
        <v>0</v>
      </c>
      <c r="AB70" s="21">
        <f t="shared" si="22"/>
        <v>0</v>
      </c>
      <c r="AC70" s="8">
        <f>IF($D70="","",'HK1'!AC70+'HK2'!AC70)</f>
        <v>0</v>
      </c>
      <c r="AD70" s="8">
        <f>IF($D70="","",'HK1'!AD70+'HK2'!AD70)</f>
        <v>0</v>
      </c>
      <c r="AE70" s="21">
        <f t="shared" si="23"/>
        <v>0</v>
      </c>
      <c r="AF70" s="8">
        <f>IF($D70="","",'HK1'!AF70+'HK2'!AF70)</f>
        <v>0</v>
      </c>
      <c r="AG70" s="8">
        <f>IF($D70="","",'HK1'!AG70+'HK2'!AG70)</f>
        <v>0</v>
      </c>
      <c r="AH70" s="64">
        <f t="shared" si="24"/>
        <v>44</v>
      </c>
      <c r="AI70" s="14">
        <f t="shared" si="25"/>
        <v>146.69999999999999</v>
      </c>
    </row>
    <row r="71" spans="1:35">
      <c r="A71" s="55">
        <f>IF(D71="","",SUBTOTAL(3,$D$4:$D71))</f>
        <v>68</v>
      </c>
      <c r="B71" s="57" t="s">
        <v>366</v>
      </c>
      <c r="C71" s="58" t="s">
        <v>96</v>
      </c>
      <c r="D71" s="59" t="s">
        <v>97</v>
      </c>
      <c r="E71" s="8">
        <f>IF($D71="","",'HK1'!E71+'HK2'!E71)</f>
        <v>9</v>
      </c>
      <c r="F71" s="8">
        <f>IF($D71="","",'HK1'!F71+'HK2'!F71)</f>
        <v>0</v>
      </c>
      <c r="G71" s="8">
        <f>IF($D71="","",'HK1'!G71+'HK2'!G71)</f>
        <v>0</v>
      </c>
      <c r="H71" s="8">
        <f>IF($D71="","",'HK1'!H71+'HK2'!H71)</f>
        <v>0</v>
      </c>
      <c r="I71" s="76">
        <f t="shared" si="17"/>
        <v>9</v>
      </c>
      <c r="J71" s="8">
        <f>IF($D71="","",'HK1'!J71+'HK2'!J71)</f>
        <v>16.799999999999997</v>
      </c>
      <c r="K71" s="8">
        <f>IF($D71="","",'HK1'!K71+'HK2'!K71)</f>
        <v>3.5999999999999996</v>
      </c>
      <c r="L71" s="8">
        <f>IF($D71="","",'HK1'!L71+'HK2'!L71)</f>
        <v>0</v>
      </c>
      <c r="M71" s="8">
        <f>IF($D71="","",'HK1'!M71+'HK2'!M71)</f>
        <v>0</v>
      </c>
      <c r="N71" s="21">
        <f t="shared" si="18"/>
        <v>20.399999999999999</v>
      </c>
      <c r="O71" s="8">
        <f>IF($D71="","",'HK1'!O71+'HK2'!O71)</f>
        <v>319</v>
      </c>
      <c r="P71" s="8">
        <f>IF($D71="","",'HK1'!P71+'HK2'!P71)</f>
        <v>580</v>
      </c>
      <c r="Q71" s="8">
        <f>IF($D71="","",'HK1'!Q71+'HK2'!Q71)</f>
        <v>242</v>
      </c>
      <c r="R71" s="21">
        <f t="shared" si="19"/>
        <v>32.85</v>
      </c>
      <c r="S71" s="8">
        <f>IF($D71="","",'HK1'!S71+'HK2'!S71)</f>
        <v>0</v>
      </c>
      <c r="T71" s="8">
        <f>IF($D71="","",'HK1'!T71+'HK2'!T71)</f>
        <v>0</v>
      </c>
      <c r="U71" s="8">
        <f>IF($D71="","",'HK1'!U71+'HK2'!U71)</f>
        <v>0</v>
      </c>
      <c r="V71" s="21">
        <f t="shared" si="20"/>
        <v>0</v>
      </c>
      <c r="W71" s="8">
        <f>IF($D71="","",'HK1'!W71+'HK2'!W71)</f>
        <v>0</v>
      </c>
      <c r="X71" s="8">
        <f>IF($D71="","",'HK1'!X71+'HK2'!X71)</f>
        <v>0</v>
      </c>
      <c r="Y71" s="21">
        <f t="shared" si="21"/>
        <v>0</v>
      </c>
      <c r="Z71" s="8">
        <f>IF($D71="","",'HK1'!Z71+'HK2'!Z71)</f>
        <v>0</v>
      </c>
      <c r="AA71" s="8">
        <f>IF($D71="","",'HK1'!AA71+'HK2'!AA71)</f>
        <v>0</v>
      </c>
      <c r="AB71" s="21">
        <f t="shared" si="22"/>
        <v>0</v>
      </c>
      <c r="AC71" s="8">
        <f>IF($D71="","",'HK1'!AC71+'HK2'!AC71)</f>
        <v>0</v>
      </c>
      <c r="AD71" s="8">
        <f>IF($D71="","",'HK1'!AD71+'HK2'!AD71)</f>
        <v>0</v>
      </c>
      <c r="AE71" s="21">
        <f t="shared" si="23"/>
        <v>0</v>
      </c>
      <c r="AF71" s="8">
        <f>IF($D71="","",'HK1'!AF71+'HK2'!AF71)</f>
        <v>1.2</v>
      </c>
      <c r="AG71" s="8">
        <f>IF($D71="","",'HK1'!AG71+'HK2'!AG71)</f>
        <v>7.1999999999999993</v>
      </c>
      <c r="AH71" s="64">
        <f t="shared" si="24"/>
        <v>70.7</v>
      </c>
      <c r="AI71" s="14">
        <f t="shared" si="25"/>
        <v>235.7</v>
      </c>
    </row>
    <row r="72" spans="1:35">
      <c r="A72" s="55">
        <f>IF(D72="","",SUBTOTAL(3,$D$4:$D72))</f>
        <v>69</v>
      </c>
      <c r="B72" s="57" t="s">
        <v>350</v>
      </c>
      <c r="C72" s="58" t="s">
        <v>96</v>
      </c>
      <c r="D72" s="59" t="s">
        <v>98</v>
      </c>
      <c r="E72" s="8">
        <f>IF($D72="","",'HK1'!E72+'HK2'!E72)</f>
        <v>1</v>
      </c>
      <c r="F72" s="8">
        <f>IF($D72="","",'HK1'!F72+'HK2'!F72)</f>
        <v>0</v>
      </c>
      <c r="G72" s="8">
        <f>IF($D72="","",'HK1'!G72+'HK2'!G72)</f>
        <v>0</v>
      </c>
      <c r="H72" s="8">
        <f>IF($D72="","",'HK1'!H72+'HK2'!H72)</f>
        <v>0</v>
      </c>
      <c r="I72" s="76">
        <f t="shared" si="17"/>
        <v>1</v>
      </c>
      <c r="J72" s="8">
        <f>IF($D72="","",'HK1'!J72+'HK2'!J72)</f>
        <v>20.399999999999999</v>
      </c>
      <c r="K72" s="8">
        <f>IF($D72="","",'HK1'!K72+'HK2'!K72)</f>
        <v>8.3999999999999986</v>
      </c>
      <c r="L72" s="8">
        <f>IF($D72="","",'HK1'!L72+'HK2'!L72)</f>
        <v>0</v>
      </c>
      <c r="M72" s="8">
        <f>IF($D72="","",'HK1'!M72+'HK2'!M72)</f>
        <v>0</v>
      </c>
      <c r="N72" s="21">
        <f t="shared" si="18"/>
        <v>28.799999999999997</v>
      </c>
      <c r="O72" s="8">
        <f>IF($D72="","",'HK1'!O72+'HK2'!O72)</f>
        <v>122</v>
      </c>
      <c r="P72" s="8">
        <f>IF($D72="","",'HK1'!P72+'HK2'!P72)</f>
        <v>102</v>
      </c>
      <c r="Q72" s="8">
        <f>IF($D72="","",'HK1'!Q72+'HK2'!Q72)</f>
        <v>67</v>
      </c>
      <c r="R72" s="21">
        <f t="shared" si="19"/>
        <v>7.85</v>
      </c>
      <c r="S72" s="8">
        <f>IF($D72="","",'HK1'!S72+'HK2'!S72)</f>
        <v>98</v>
      </c>
      <c r="T72" s="8">
        <f>IF($D72="","",'HK1'!T72+'HK2'!T72)</f>
        <v>0</v>
      </c>
      <c r="U72" s="8">
        <f>IF($D72="","",'HK1'!U72+'HK2'!U72)</f>
        <v>98</v>
      </c>
      <c r="V72" s="21">
        <f t="shared" si="20"/>
        <v>0</v>
      </c>
      <c r="W72" s="8">
        <f>IF($D72="","",'HK1'!W72+'HK2'!W72)</f>
        <v>0</v>
      </c>
      <c r="X72" s="8">
        <f>IF($D72="","",'HK1'!X72+'HK2'!X72)</f>
        <v>0</v>
      </c>
      <c r="Y72" s="21">
        <f t="shared" si="21"/>
        <v>0</v>
      </c>
      <c r="Z72" s="8">
        <f>IF($D72="","",'HK1'!Z72+'HK2'!Z72)</f>
        <v>0</v>
      </c>
      <c r="AA72" s="8">
        <f>IF($D72="","",'HK1'!AA72+'HK2'!AA72)</f>
        <v>0</v>
      </c>
      <c r="AB72" s="21">
        <f t="shared" si="22"/>
        <v>0</v>
      </c>
      <c r="AC72" s="8">
        <f>IF($D72="","",'HK1'!AC72+'HK2'!AC72)</f>
        <v>0</v>
      </c>
      <c r="AD72" s="8">
        <f>IF($D72="","",'HK1'!AD72+'HK2'!AD72)</f>
        <v>0</v>
      </c>
      <c r="AE72" s="21">
        <f t="shared" si="23"/>
        <v>0</v>
      </c>
      <c r="AF72" s="8">
        <f>IF($D72="","",'HK1'!AF72+'HK2'!AF72)</f>
        <v>2.4</v>
      </c>
      <c r="AG72" s="8">
        <f>IF($D72="","",'HK1'!AG72+'HK2'!AG72)</f>
        <v>0</v>
      </c>
      <c r="AH72" s="64">
        <f t="shared" si="24"/>
        <v>40.1</v>
      </c>
      <c r="AI72" s="14">
        <f t="shared" si="25"/>
        <v>133.69999999999999</v>
      </c>
    </row>
    <row r="73" spans="1:35">
      <c r="A73" s="55">
        <f>IF(D73="","",SUBTOTAL(3,$D$4:$D73))</f>
        <v>70</v>
      </c>
      <c r="B73" s="57" t="s">
        <v>351</v>
      </c>
      <c r="C73" s="58" t="s">
        <v>96</v>
      </c>
      <c r="D73" s="59" t="s">
        <v>547</v>
      </c>
      <c r="E73" s="8">
        <f>IF($D73="","",'HK1'!E73+'HK2'!E73)</f>
        <v>2</v>
      </c>
      <c r="F73" s="8">
        <f>IF($D73="","",'HK1'!F73+'HK2'!F73)</f>
        <v>0</v>
      </c>
      <c r="G73" s="8">
        <f>IF($D73="","",'HK1'!G73+'HK2'!G73)</f>
        <v>0</v>
      </c>
      <c r="H73" s="8">
        <f>IF($D73="","",'HK1'!H73+'HK2'!H73)</f>
        <v>0</v>
      </c>
      <c r="I73" s="76">
        <f t="shared" si="17"/>
        <v>2</v>
      </c>
      <c r="J73" s="8">
        <f>IF($D73="","",'HK1'!J73+'HK2'!J73)</f>
        <v>20.399999999999995</v>
      </c>
      <c r="K73" s="8">
        <f>IF($D73="","",'HK1'!K73+'HK2'!K73)</f>
        <v>6</v>
      </c>
      <c r="L73" s="8">
        <f>IF($D73="","",'HK1'!L73+'HK2'!L73)</f>
        <v>0</v>
      </c>
      <c r="M73" s="8">
        <f>IF($D73="","",'HK1'!M73+'HK2'!M73)</f>
        <v>0</v>
      </c>
      <c r="N73" s="21">
        <f t="shared" si="18"/>
        <v>26.399999999999995</v>
      </c>
      <c r="O73" s="8">
        <f>IF($D73="","",'HK1'!O73+'HK2'!O73)</f>
        <v>114</v>
      </c>
      <c r="P73" s="8">
        <f>IF($D73="","",'HK1'!P73+'HK2'!P73)</f>
        <v>243</v>
      </c>
      <c r="Q73" s="8">
        <f>IF($D73="","",'HK1'!Q73+'HK2'!Q73)</f>
        <v>137</v>
      </c>
      <c r="R73" s="21">
        <f t="shared" si="19"/>
        <v>11</v>
      </c>
      <c r="S73" s="8">
        <f>IF($D73="","",'HK1'!S73+'HK2'!S73)</f>
        <v>47</v>
      </c>
      <c r="T73" s="8">
        <f>IF($D73="","",'HK1'!T73+'HK2'!T73)</f>
        <v>0</v>
      </c>
      <c r="U73" s="8">
        <f>IF($D73="","",'HK1'!U73+'HK2'!U73)</f>
        <v>47</v>
      </c>
      <c r="V73" s="21">
        <f t="shared" si="20"/>
        <v>0</v>
      </c>
      <c r="W73" s="8">
        <f>IF($D73="","",'HK1'!W73+'HK2'!W73)</f>
        <v>0</v>
      </c>
      <c r="X73" s="8">
        <f>IF($D73="","",'HK1'!X73+'HK2'!X73)</f>
        <v>0</v>
      </c>
      <c r="Y73" s="21">
        <f t="shared" si="21"/>
        <v>0</v>
      </c>
      <c r="Z73" s="8">
        <f>IF($D73="","",'HK1'!Z73+'HK2'!Z73)</f>
        <v>0</v>
      </c>
      <c r="AA73" s="8">
        <f>IF($D73="","",'HK1'!AA73+'HK2'!AA73)</f>
        <v>0</v>
      </c>
      <c r="AB73" s="21">
        <f t="shared" si="22"/>
        <v>0</v>
      </c>
      <c r="AC73" s="8">
        <f>IF($D73="","",'HK1'!AC73+'HK2'!AC73)</f>
        <v>0</v>
      </c>
      <c r="AD73" s="8">
        <f>IF($D73="","",'HK1'!AD73+'HK2'!AD73)</f>
        <v>0</v>
      </c>
      <c r="AE73" s="21">
        <f t="shared" si="23"/>
        <v>0</v>
      </c>
      <c r="AF73" s="8">
        <f>IF($D73="","",'HK1'!AF73+'HK2'!AF73)</f>
        <v>0</v>
      </c>
      <c r="AG73" s="8">
        <f>IF($D73="","",'HK1'!AG73+'HK2'!AG73)</f>
        <v>0</v>
      </c>
      <c r="AH73" s="64">
        <f t="shared" si="24"/>
        <v>39.4</v>
      </c>
      <c r="AI73" s="14">
        <f t="shared" si="25"/>
        <v>131.30000000000001</v>
      </c>
    </row>
    <row r="74" spans="1:35">
      <c r="A74" s="55">
        <f>IF(D74="","",SUBTOTAL(3,$D$4:$D74))</f>
        <v>71</v>
      </c>
      <c r="B74" s="57" t="s">
        <v>352</v>
      </c>
      <c r="C74" s="58" t="s">
        <v>96</v>
      </c>
      <c r="D74" s="59" t="s">
        <v>107</v>
      </c>
      <c r="E74" s="8">
        <f>IF($D74="","",'HK1'!E74+'HK2'!E74)</f>
        <v>4</v>
      </c>
      <c r="F74" s="8">
        <f>IF($D74="","",'HK1'!F74+'HK2'!F74)</f>
        <v>0</v>
      </c>
      <c r="G74" s="8">
        <f>IF($D74="","",'HK1'!G74+'HK2'!G74)</f>
        <v>0</v>
      </c>
      <c r="H74" s="8">
        <f>IF($D74="","",'HK1'!H74+'HK2'!H74)</f>
        <v>0</v>
      </c>
      <c r="I74" s="76">
        <f t="shared" si="17"/>
        <v>4</v>
      </c>
      <c r="J74" s="8">
        <f>IF($D74="","",'HK1'!J74+'HK2'!J74)</f>
        <v>6</v>
      </c>
      <c r="K74" s="8">
        <f>IF($D74="","",'HK1'!K74+'HK2'!K74)</f>
        <v>16</v>
      </c>
      <c r="L74" s="8">
        <f>IF($D74="","",'HK1'!L74+'HK2'!L74)</f>
        <v>0</v>
      </c>
      <c r="M74" s="8">
        <f>IF($D74="","",'HK1'!M74+'HK2'!M74)</f>
        <v>0</v>
      </c>
      <c r="N74" s="21">
        <f t="shared" si="18"/>
        <v>22</v>
      </c>
      <c r="O74" s="8">
        <f>IF($D74="","",'HK1'!O74+'HK2'!O74)</f>
        <v>197</v>
      </c>
      <c r="P74" s="8">
        <f>IF($D74="","",'HK1'!P74+'HK2'!P74)</f>
        <v>174</v>
      </c>
      <c r="Q74" s="8">
        <f>IF($D74="","",'HK1'!Q74+'HK2'!Q74)</f>
        <v>164</v>
      </c>
      <c r="R74" s="21">
        <f t="shared" si="19"/>
        <v>10.35</v>
      </c>
      <c r="S74" s="8">
        <f>IF($D74="","",'HK1'!S74+'HK2'!S74)</f>
        <v>170</v>
      </c>
      <c r="T74" s="8">
        <f>IF($D74="","",'HK1'!T74+'HK2'!T74)</f>
        <v>0</v>
      </c>
      <c r="U74" s="8">
        <f>IF($D74="","",'HK1'!U74+'HK2'!U74)</f>
        <v>170</v>
      </c>
      <c r="V74" s="21">
        <f t="shared" si="20"/>
        <v>0</v>
      </c>
      <c r="W74" s="8">
        <f>IF($D74="","",'HK1'!W74+'HK2'!W74)</f>
        <v>0</v>
      </c>
      <c r="X74" s="8">
        <f>IF($D74="","",'HK1'!X74+'HK2'!X74)</f>
        <v>0</v>
      </c>
      <c r="Y74" s="21">
        <f t="shared" si="21"/>
        <v>0</v>
      </c>
      <c r="Z74" s="8">
        <f>IF($D74="","",'HK1'!Z74+'HK2'!Z74)</f>
        <v>0</v>
      </c>
      <c r="AA74" s="8">
        <f>IF($D74="","",'HK1'!AA74+'HK2'!AA74)</f>
        <v>0</v>
      </c>
      <c r="AB74" s="21">
        <f t="shared" si="22"/>
        <v>0</v>
      </c>
      <c r="AC74" s="8">
        <f>IF($D74="","",'HK1'!AC74+'HK2'!AC74)</f>
        <v>0</v>
      </c>
      <c r="AD74" s="8">
        <f>IF($D74="","",'HK1'!AD74+'HK2'!AD74)</f>
        <v>0</v>
      </c>
      <c r="AE74" s="21">
        <f t="shared" si="23"/>
        <v>0</v>
      </c>
      <c r="AF74" s="8">
        <f>IF($D74="","",'HK1'!AF74+'HK2'!AF74)</f>
        <v>0</v>
      </c>
      <c r="AG74" s="8">
        <f>IF($D74="","",'HK1'!AG74+'HK2'!AG74)</f>
        <v>0</v>
      </c>
      <c r="AH74" s="64">
        <f t="shared" si="24"/>
        <v>36.4</v>
      </c>
      <c r="AI74" s="14">
        <f t="shared" si="25"/>
        <v>121.3</v>
      </c>
    </row>
    <row r="75" spans="1:35">
      <c r="A75" s="55">
        <f>IF(D75="","",SUBTOTAL(3,$D$4:$D75))</f>
        <v>72</v>
      </c>
      <c r="B75" s="57" t="s">
        <v>353</v>
      </c>
      <c r="C75" s="58" t="s">
        <v>96</v>
      </c>
      <c r="D75" s="59" t="s">
        <v>108</v>
      </c>
      <c r="E75" s="8">
        <f>IF($D75="","",'HK1'!E75+'HK2'!E75)</f>
        <v>4</v>
      </c>
      <c r="F75" s="8">
        <f>IF($D75="","",'HK1'!F75+'HK2'!F75)</f>
        <v>0</v>
      </c>
      <c r="G75" s="8">
        <f>IF($D75="","",'HK1'!G75+'HK2'!G75)</f>
        <v>0</v>
      </c>
      <c r="H75" s="8">
        <f>IF($D75="","",'HK1'!H75+'HK2'!H75)</f>
        <v>0</v>
      </c>
      <c r="I75" s="76">
        <f t="shared" si="17"/>
        <v>4</v>
      </c>
      <c r="J75" s="8">
        <f>IF($D75="","",'HK1'!J75+'HK2'!J75)</f>
        <v>15.599999999999998</v>
      </c>
      <c r="K75" s="8">
        <f>IF($D75="","",'HK1'!K75+'HK2'!K75)</f>
        <v>8</v>
      </c>
      <c r="L75" s="8">
        <f>IF($D75="","",'HK1'!L75+'HK2'!L75)</f>
        <v>0</v>
      </c>
      <c r="M75" s="8">
        <f>IF($D75="","",'HK1'!M75+'HK2'!M75)</f>
        <v>0</v>
      </c>
      <c r="N75" s="21">
        <f t="shared" si="18"/>
        <v>23.599999999999998</v>
      </c>
      <c r="O75" s="8">
        <f>IF($D75="","",'HK1'!O75+'HK2'!O75)</f>
        <v>309</v>
      </c>
      <c r="P75" s="8">
        <f>IF($D75="","",'HK1'!P75+'HK2'!P75)</f>
        <v>251</v>
      </c>
      <c r="Q75" s="8">
        <f>IF($D75="","",'HK1'!Q75+'HK2'!Q75)</f>
        <v>292</v>
      </c>
      <c r="R75" s="21">
        <f t="shared" si="19"/>
        <v>13.4</v>
      </c>
      <c r="S75" s="8">
        <f>IF($D75="","",'HK1'!S75+'HK2'!S75)</f>
        <v>299</v>
      </c>
      <c r="T75" s="8">
        <f>IF($D75="","",'HK1'!T75+'HK2'!T75)</f>
        <v>0</v>
      </c>
      <c r="U75" s="8">
        <f>IF($D75="","",'HK1'!U75+'HK2'!U75)</f>
        <v>299</v>
      </c>
      <c r="V75" s="21">
        <f t="shared" si="20"/>
        <v>0</v>
      </c>
      <c r="W75" s="8">
        <f>IF($D75="","",'HK1'!W75+'HK2'!W75)</f>
        <v>0</v>
      </c>
      <c r="X75" s="8">
        <f>IF($D75="","",'HK1'!X75+'HK2'!X75)</f>
        <v>0</v>
      </c>
      <c r="Y75" s="21">
        <f t="shared" si="21"/>
        <v>0</v>
      </c>
      <c r="Z75" s="8">
        <f>IF($D75="","",'HK1'!Z75+'HK2'!Z75)</f>
        <v>0</v>
      </c>
      <c r="AA75" s="8">
        <f>IF($D75="","",'HK1'!AA75+'HK2'!AA75)</f>
        <v>0</v>
      </c>
      <c r="AB75" s="21">
        <f t="shared" si="22"/>
        <v>0</v>
      </c>
      <c r="AC75" s="8">
        <f>IF($D75="","",'HK1'!AC75+'HK2'!AC75)</f>
        <v>0</v>
      </c>
      <c r="AD75" s="8">
        <f>IF($D75="","",'HK1'!AD75+'HK2'!AD75)</f>
        <v>0</v>
      </c>
      <c r="AE75" s="21">
        <f t="shared" si="23"/>
        <v>0</v>
      </c>
      <c r="AF75" s="8">
        <f>IF($D75="","",'HK1'!AF75+'HK2'!AF75)</f>
        <v>1.2</v>
      </c>
      <c r="AG75" s="8">
        <f>IF($D75="","",'HK1'!AG75+'HK2'!AG75)</f>
        <v>2</v>
      </c>
      <c r="AH75" s="64">
        <f t="shared" si="24"/>
        <v>44.2</v>
      </c>
      <c r="AI75" s="14">
        <f t="shared" si="25"/>
        <v>147.30000000000001</v>
      </c>
    </row>
    <row r="76" spans="1:35">
      <c r="A76" s="55">
        <f>IF(D76="","",SUBTOTAL(3,$D$4:$D76))</f>
        <v>73</v>
      </c>
      <c r="B76" s="57" t="s">
        <v>369</v>
      </c>
      <c r="C76" s="58" t="s">
        <v>96</v>
      </c>
      <c r="D76" s="59" t="s">
        <v>101</v>
      </c>
      <c r="E76" s="8">
        <f>IF($D76="","",'HK1'!E76+'HK2'!E76)</f>
        <v>0</v>
      </c>
      <c r="F76" s="8">
        <f>IF($D76="","",'HK1'!F76+'HK2'!F76)</f>
        <v>0</v>
      </c>
      <c r="G76" s="8">
        <f>IF($D76="","",'HK1'!G76+'HK2'!G76)</f>
        <v>0</v>
      </c>
      <c r="H76" s="8">
        <f>IF($D76="","",'HK1'!H76+'HK2'!H76)</f>
        <v>0</v>
      </c>
      <c r="I76" s="76">
        <f t="shared" si="17"/>
        <v>0</v>
      </c>
      <c r="J76" s="8">
        <f>IF($D76="","",'HK1'!J76+'HK2'!J76)</f>
        <v>0</v>
      </c>
      <c r="K76" s="8">
        <f>IF($D76="","",'HK1'!K76+'HK2'!K76)</f>
        <v>0</v>
      </c>
      <c r="L76" s="8">
        <f>IF($D76="","",'HK1'!L76+'HK2'!L76)</f>
        <v>0</v>
      </c>
      <c r="M76" s="8">
        <f>IF($D76="","",'HK1'!M76+'HK2'!M76)</f>
        <v>0</v>
      </c>
      <c r="N76" s="21">
        <f t="shared" si="18"/>
        <v>0</v>
      </c>
      <c r="O76" s="8">
        <f>IF($D76="","",'HK1'!O76+'HK2'!O76)</f>
        <v>97</v>
      </c>
      <c r="P76" s="8">
        <f>IF($D76="","",'HK1'!P76+'HK2'!P76)</f>
        <v>145</v>
      </c>
      <c r="Q76" s="8">
        <f>IF($D76="","",'HK1'!Q76+'HK2'!Q76)</f>
        <v>193</v>
      </c>
      <c r="R76" s="21">
        <f t="shared" si="19"/>
        <v>2.4500000000000002</v>
      </c>
      <c r="S76" s="8">
        <f>IF($D76="","",'HK1'!S76+'HK2'!S76)</f>
        <v>0</v>
      </c>
      <c r="T76" s="8">
        <f>IF($D76="","",'HK1'!T76+'HK2'!T76)</f>
        <v>0</v>
      </c>
      <c r="U76" s="8">
        <f>IF($D76="","",'HK1'!U76+'HK2'!U76)</f>
        <v>0</v>
      </c>
      <c r="V76" s="21">
        <f t="shared" si="20"/>
        <v>0</v>
      </c>
      <c r="W76" s="8">
        <f>IF($D76="","",'HK1'!W76+'HK2'!W76)</f>
        <v>0</v>
      </c>
      <c r="X76" s="8">
        <f>IF($D76="","",'HK1'!X76+'HK2'!X76)</f>
        <v>0</v>
      </c>
      <c r="Y76" s="21">
        <f t="shared" si="21"/>
        <v>0</v>
      </c>
      <c r="Z76" s="8">
        <f>IF($D76="","",'HK1'!Z76+'HK2'!Z76)</f>
        <v>0</v>
      </c>
      <c r="AA76" s="8">
        <f>IF($D76="","",'HK1'!AA76+'HK2'!AA76)</f>
        <v>0</v>
      </c>
      <c r="AB76" s="21">
        <f t="shared" si="22"/>
        <v>0</v>
      </c>
      <c r="AC76" s="8">
        <f>IF($D76="","",'HK1'!AC76+'HK2'!AC76)</f>
        <v>0</v>
      </c>
      <c r="AD76" s="8">
        <f>IF($D76="","",'HK1'!AD76+'HK2'!AD76)</f>
        <v>0</v>
      </c>
      <c r="AE76" s="21">
        <f t="shared" si="23"/>
        <v>0</v>
      </c>
      <c r="AF76" s="8">
        <f>IF($D76="","",'HK1'!AF76+'HK2'!AF76)</f>
        <v>0</v>
      </c>
      <c r="AG76" s="8">
        <f>IF($D76="","",'HK1'!AG76+'HK2'!AG76)</f>
        <v>0</v>
      </c>
      <c r="AH76" s="64">
        <f t="shared" si="24"/>
        <v>2.5</v>
      </c>
      <c r="AI76" s="14">
        <f t="shared" si="25"/>
        <v>8.3000000000000007</v>
      </c>
    </row>
    <row r="77" spans="1:35">
      <c r="A77" s="55">
        <f>IF(D77="","",SUBTOTAL(3,$D$4:$D77))</f>
        <v>74</v>
      </c>
      <c r="B77" s="57" t="s">
        <v>367</v>
      </c>
      <c r="C77" s="58" t="s">
        <v>96</v>
      </c>
      <c r="D77" s="59" t="s">
        <v>111</v>
      </c>
      <c r="E77" s="8">
        <f>IF($D77="","",'HK1'!E77+'HK2'!E77)</f>
        <v>4</v>
      </c>
      <c r="F77" s="8">
        <f>IF($D77="","",'HK1'!F77+'HK2'!F77)</f>
        <v>0</v>
      </c>
      <c r="G77" s="8">
        <f>IF($D77="","",'HK1'!G77+'HK2'!G77)</f>
        <v>0</v>
      </c>
      <c r="H77" s="8">
        <f>IF($D77="","",'HK1'!H77+'HK2'!H77)</f>
        <v>0</v>
      </c>
      <c r="I77" s="76">
        <f t="shared" si="17"/>
        <v>4</v>
      </c>
      <c r="J77" s="8">
        <f>IF($D77="","",'HK1'!J77+'HK2'!J77)</f>
        <v>2.4</v>
      </c>
      <c r="K77" s="8">
        <f>IF($D77="","",'HK1'!K77+'HK2'!K77)</f>
        <v>0</v>
      </c>
      <c r="L77" s="8">
        <f>IF($D77="","",'HK1'!L77+'HK2'!L77)</f>
        <v>0</v>
      </c>
      <c r="M77" s="8">
        <f>IF($D77="","",'HK1'!M77+'HK2'!M77)</f>
        <v>0</v>
      </c>
      <c r="N77" s="21">
        <f t="shared" si="18"/>
        <v>2.4</v>
      </c>
      <c r="O77" s="8">
        <f>IF($D77="","",'HK1'!O77+'HK2'!O77)</f>
        <v>124</v>
      </c>
      <c r="P77" s="8">
        <f>IF($D77="","",'HK1'!P77+'HK2'!P77)</f>
        <v>220</v>
      </c>
      <c r="Q77" s="8">
        <f>IF($D77="","",'HK1'!Q77+'HK2'!Q77)</f>
        <v>126</v>
      </c>
      <c r="R77" s="21">
        <f t="shared" si="19"/>
        <v>10.9</v>
      </c>
      <c r="S77" s="8">
        <f>IF($D77="","",'HK1'!S77+'HK2'!S77)</f>
        <v>204</v>
      </c>
      <c r="T77" s="8">
        <f>IF($D77="","",'HK1'!T77+'HK2'!T77)</f>
        <v>0</v>
      </c>
      <c r="U77" s="8">
        <f>IF($D77="","",'HK1'!U77+'HK2'!U77)</f>
        <v>204</v>
      </c>
      <c r="V77" s="21">
        <f t="shared" si="20"/>
        <v>0</v>
      </c>
      <c r="W77" s="8">
        <f>IF($D77="","",'HK1'!W77+'HK2'!W77)</f>
        <v>0</v>
      </c>
      <c r="X77" s="8">
        <f>IF($D77="","",'HK1'!X77+'HK2'!X77)</f>
        <v>0</v>
      </c>
      <c r="Y77" s="21">
        <f t="shared" si="21"/>
        <v>0</v>
      </c>
      <c r="Z77" s="8">
        <f>IF($D77="","",'HK1'!Z77+'HK2'!Z77)</f>
        <v>0</v>
      </c>
      <c r="AA77" s="8">
        <f>IF($D77="","",'HK1'!AA77+'HK2'!AA77)</f>
        <v>0</v>
      </c>
      <c r="AB77" s="21">
        <f t="shared" si="22"/>
        <v>0</v>
      </c>
      <c r="AC77" s="8">
        <f>IF($D77="","",'HK1'!AC77+'HK2'!AC77)</f>
        <v>0</v>
      </c>
      <c r="AD77" s="8">
        <f>IF($D77="","",'HK1'!AD77+'HK2'!AD77)</f>
        <v>0</v>
      </c>
      <c r="AE77" s="21">
        <f t="shared" si="23"/>
        <v>0</v>
      </c>
      <c r="AF77" s="8">
        <f>IF($D77="","",'HK1'!AF77+'HK2'!AF77)</f>
        <v>0</v>
      </c>
      <c r="AG77" s="8">
        <f>IF($D77="","",'HK1'!AG77+'HK2'!AG77)</f>
        <v>9.6</v>
      </c>
      <c r="AH77" s="64">
        <f t="shared" si="24"/>
        <v>26.9</v>
      </c>
      <c r="AI77" s="14">
        <f t="shared" si="25"/>
        <v>89.7</v>
      </c>
    </row>
    <row r="78" spans="1:35">
      <c r="A78" s="55">
        <f>IF(D78="","",SUBTOTAL(3,$D$4:$D78))</f>
        <v>75</v>
      </c>
      <c r="B78" s="57" t="s">
        <v>354</v>
      </c>
      <c r="C78" s="58" t="s">
        <v>96</v>
      </c>
      <c r="D78" s="59" t="s">
        <v>102</v>
      </c>
      <c r="E78" s="8">
        <f>IF($D78="","",'HK1'!E78+'HK2'!E78)</f>
        <v>0</v>
      </c>
      <c r="F78" s="8">
        <f>IF($D78="","",'HK1'!F78+'HK2'!F78)</f>
        <v>0</v>
      </c>
      <c r="G78" s="8">
        <f>IF($D78="","",'HK1'!G78+'HK2'!G78)</f>
        <v>0</v>
      </c>
      <c r="H78" s="8">
        <f>IF($D78="","",'HK1'!H78+'HK2'!H78)</f>
        <v>0</v>
      </c>
      <c r="I78" s="76">
        <f t="shared" si="17"/>
        <v>0</v>
      </c>
      <c r="J78" s="8">
        <f>IF($D78="","",'HK1'!J78+'HK2'!J78)</f>
        <v>22.799999999999997</v>
      </c>
      <c r="K78" s="8">
        <f>IF($D78="","",'HK1'!K78+'HK2'!K78)</f>
        <v>12.399999999999999</v>
      </c>
      <c r="L78" s="8">
        <f>IF($D78="","",'HK1'!L78+'HK2'!L78)</f>
        <v>0</v>
      </c>
      <c r="M78" s="8">
        <f>IF($D78="","",'HK1'!M78+'HK2'!M78)</f>
        <v>0</v>
      </c>
      <c r="N78" s="21">
        <f t="shared" si="18"/>
        <v>35.199999999999996</v>
      </c>
      <c r="O78" s="8">
        <f>IF($D78="","",'HK1'!O78+'HK2'!O78)</f>
        <v>129</v>
      </c>
      <c r="P78" s="8">
        <f>IF($D78="","",'HK1'!P78+'HK2'!P78)</f>
        <v>126</v>
      </c>
      <c r="Q78" s="8">
        <f>IF($D78="","",'HK1'!Q78+'HK2'!Q78)</f>
        <v>133</v>
      </c>
      <c r="R78" s="21">
        <f t="shared" si="19"/>
        <v>6.1</v>
      </c>
      <c r="S78" s="8">
        <f>IF($D78="","",'HK1'!S78+'HK2'!S78)</f>
        <v>114</v>
      </c>
      <c r="T78" s="8">
        <f>IF($D78="","",'HK1'!T78+'HK2'!T78)</f>
        <v>0</v>
      </c>
      <c r="U78" s="8">
        <f>IF($D78="","",'HK1'!U78+'HK2'!U78)</f>
        <v>114</v>
      </c>
      <c r="V78" s="21">
        <f t="shared" si="20"/>
        <v>0</v>
      </c>
      <c r="W78" s="8">
        <f>IF($D78="","",'HK1'!W78+'HK2'!W78)</f>
        <v>0</v>
      </c>
      <c r="X78" s="8">
        <f>IF($D78="","",'HK1'!X78+'HK2'!X78)</f>
        <v>0</v>
      </c>
      <c r="Y78" s="21">
        <f t="shared" si="21"/>
        <v>0</v>
      </c>
      <c r="Z78" s="8">
        <f>IF($D78="","",'HK1'!Z78+'HK2'!Z78)</f>
        <v>0</v>
      </c>
      <c r="AA78" s="8">
        <f>IF($D78="","",'HK1'!AA78+'HK2'!AA78)</f>
        <v>0</v>
      </c>
      <c r="AB78" s="21">
        <f t="shared" si="22"/>
        <v>0</v>
      </c>
      <c r="AC78" s="8">
        <f>IF($D78="","",'HK1'!AC78+'HK2'!AC78)</f>
        <v>0</v>
      </c>
      <c r="AD78" s="8">
        <f>IF($D78="","",'HK1'!AD78+'HK2'!AD78)</f>
        <v>0</v>
      </c>
      <c r="AE78" s="21">
        <f t="shared" si="23"/>
        <v>0</v>
      </c>
      <c r="AF78" s="8">
        <f>IF($D78="","",'HK1'!AF78+'HK2'!AF78)</f>
        <v>1.2</v>
      </c>
      <c r="AG78" s="8">
        <f>IF($D78="","",'HK1'!AG78+'HK2'!AG78)</f>
        <v>0</v>
      </c>
      <c r="AH78" s="64">
        <f t="shared" si="24"/>
        <v>42.5</v>
      </c>
      <c r="AI78" s="14">
        <f t="shared" si="25"/>
        <v>141.69999999999999</v>
      </c>
    </row>
    <row r="79" spans="1:35">
      <c r="A79" s="55">
        <f>IF(D79="","",SUBTOTAL(3,$D$4:$D79))</f>
        <v>76</v>
      </c>
      <c r="B79" s="57" t="s">
        <v>355</v>
      </c>
      <c r="C79" s="58" t="s">
        <v>96</v>
      </c>
      <c r="D79" s="59" t="s">
        <v>112</v>
      </c>
      <c r="E79" s="8">
        <f>IF($D79="","",'HK1'!E79+'HK2'!E79)</f>
        <v>10</v>
      </c>
      <c r="F79" s="8">
        <f>IF($D79="","",'HK1'!F79+'HK2'!F79)</f>
        <v>0</v>
      </c>
      <c r="G79" s="8">
        <f>IF($D79="","",'HK1'!G79+'HK2'!G79)</f>
        <v>0</v>
      </c>
      <c r="H79" s="8">
        <f>IF($D79="","",'HK1'!H79+'HK2'!H79)</f>
        <v>0</v>
      </c>
      <c r="I79" s="76">
        <f t="shared" si="17"/>
        <v>10</v>
      </c>
      <c r="J79" s="8">
        <f>IF($D79="","",'HK1'!J79+'HK2'!J79)</f>
        <v>7.1999999999999993</v>
      </c>
      <c r="K79" s="8">
        <f>IF($D79="","",'HK1'!K79+'HK2'!K79)</f>
        <v>1.2</v>
      </c>
      <c r="L79" s="8">
        <f>IF($D79="","",'HK1'!L79+'HK2'!L79)</f>
        <v>0</v>
      </c>
      <c r="M79" s="8">
        <f>IF($D79="","",'HK1'!M79+'HK2'!M79)</f>
        <v>0</v>
      </c>
      <c r="N79" s="21">
        <f t="shared" si="18"/>
        <v>8.3999999999999986</v>
      </c>
      <c r="O79" s="8">
        <f>IF($D79="","",'HK1'!O79+'HK2'!O79)</f>
        <v>245</v>
      </c>
      <c r="P79" s="8">
        <f>IF($D79="","",'HK1'!P79+'HK2'!P79)</f>
        <v>19</v>
      </c>
      <c r="Q79" s="8">
        <f>IF($D79="","",'HK1'!Q79+'HK2'!Q79)</f>
        <v>238</v>
      </c>
      <c r="R79" s="21">
        <f t="shared" si="19"/>
        <v>1.3</v>
      </c>
      <c r="S79" s="8">
        <f>IF($D79="","",'HK1'!S79+'HK2'!S79)</f>
        <v>58</v>
      </c>
      <c r="T79" s="8">
        <f>IF($D79="","",'HK1'!T79+'HK2'!T79)</f>
        <v>0</v>
      </c>
      <c r="U79" s="8">
        <f>IF($D79="","",'HK1'!U79+'HK2'!U79)</f>
        <v>58</v>
      </c>
      <c r="V79" s="21">
        <f t="shared" si="20"/>
        <v>0</v>
      </c>
      <c r="W79" s="8">
        <f>IF($D79="","",'HK1'!W79+'HK2'!W79)</f>
        <v>0</v>
      </c>
      <c r="X79" s="8">
        <f>IF($D79="","",'HK1'!X79+'HK2'!X79)</f>
        <v>0</v>
      </c>
      <c r="Y79" s="21">
        <f t="shared" si="21"/>
        <v>0</v>
      </c>
      <c r="Z79" s="8">
        <f>IF($D79="","",'HK1'!Z79+'HK2'!Z79)</f>
        <v>0</v>
      </c>
      <c r="AA79" s="8">
        <f>IF($D79="","",'HK1'!AA79+'HK2'!AA79)</f>
        <v>0</v>
      </c>
      <c r="AB79" s="21">
        <f t="shared" si="22"/>
        <v>0</v>
      </c>
      <c r="AC79" s="8">
        <f>IF($D79="","",'HK1'!AC79+'HK2'!AC79)</f>
        <v>0</v>
      </c>
      <c r="AD79" s="8">
        <f>IF($D79="","",'HK1'!AD79+'HK2'!AD79)</f>
        <v>0</v>
      </c>
      <c r="AE79" s="21">
        <f t="shared" si="23"/>
        <v>0</v>
      </c>
      <c r="AF79" s="8">
        <f>IF($D79="","",'HK1'!AF79+'HK2'!AF79)</f>
        <v>2.4</v>
      </c>
      <c r="AG79" s="8">
        <f>IF($D79="","",'HK1'!AG79+'HK2'!AG79)</f>
        <v>0</v>
      </c>
      <c r="AH79" s="64">
        <f t="shared" si="24"/>
        <v>22.1</v>
      </c>
      <c r="AI79" s="14">
        <f t="shared" si="25"/>
        <v>73.7</v>
      </c>
    </row>
    <row r="80" spans="1:35">
      <c r="A80" s="55">
        <f>IF(D80="","",SUBTOTAL(3,$D$4:$D80))</f>
        <v>77</v>
      </c>
      <c r="B80" s="57" t="s">
        <v>356</v>
      </c>
      <c r="C80" s="58" t="s">
        <v>96</v>
      </c>
      <c r="D80" s="59" t="s">
        <v>113</v>
      </c>
      <c r="E80" s="8">
        <f>IF($D80="","",'HK1'!E80+'HK2'!E80)</f>
        <v>0</v>
      </c>
      <c r="F80" s="8">
        <f>IF($D80="","",'HK1'!F80+'HK2'!F80)</f>
        <v>0</v>
      </c>
      <c r="G80" s="8">
        <f>IF($D80="","",'HK1'!G80+'HK2'!G80)</f>
        <v>0</v>
      </c>
      <c r="H80" s="8">
        <f>IF($D80="","",'HK1'!H80+'HK2'!H80)</f>
        <v>0</v>
      </c>
      <c r="I80" s="76">
        <f t="shared" si="17"/>
        <v>0</v>
      </c>
      <c r="J80" s="8">
        <f>IF($D80="","",'HK1'!J80+'HK2'!J80)</f>
        <v>10.8</v>
      </c>
      <c r="K80" s="8">
        <f>IF($D80="","",'HK1'!K80+'HK2'!K80)</f>
        <v>17.2</v>
      </c>
      <c r="L80" s="8">
        <f>IF($D80="","",'HK1'!L80+'HK2'!L80)</f>
        <v>0</v>
      </c>
      <c r="M80" s="8">
        <f>IF($D80="","",'HK1'!M80+'HK2'!M80)</f>
        <v>0</v>
      </c>
      <c r="N80" s="21">
        <f t="shared" si="18"/>
        <v>28</v>
      </c>
      <c r="O80" s="8">
        <f>IF($D80="","",'HK1'!O80+'HK2'!O80)</f>
        <v>285</v>
      </c>
      <c r="P80" s="8">
        <f>IF($D80="","",'HK1'!P80+'HK2'!P80)</f>
        <v>174</v>
      </c>
      <c r="Q80" s="8">
        <f>IF($D80="","",'HK1'!Q80+'HK2'!Q80)</f>
        <v>215</v>
      </c>
      <c r="R80" s="21">
        <f t="shared" si="19"/>
        <v>12.2</v>
      </c>
      <c r="S80" s="8">
        <f>IF($D80="","",'HK1'!S80+'HK2'!S80)</f>
        <v>378</v>
      </c>
      <c r="T80" s="8">
        <f>IF($D80="","",'HK1'!T80+'HK2'!T80)</f>
        <v>0</v>
      </c>
      <c r="U80" s="8">
        <f>IF($D80="","",'HK1'!U80+'HK2'!U80)</f>
        <v>378</v>
      </c>
      <c r="V80" s="21">
        <f t="shared" si="20"/>
        <v>0</v>
      </c>
      <c r="W80" s="8">
        <f>IF($D80="","",'HK1'!W80+'HK2'!W80)</f>
        <v>0</v>
      </c>
      <c r="X80" s="8">
        <f>IF($D80="","",'HK1'!X80+'HK2'!X80)</f>
        <v>0</v>
      </c>
      <c r="Y80" s="21">
        <f t="shared" si="21"/>
        <v>0</v>
      </c>
      <c r="Z80" s="8">
        <f>IF($D80="","",'HK1'!Z80+'HK2'!Z80)</f>
        <v>0</v>
      </c>
      <c r="AA80" s="8">
        <f>IF($D80="","",'HK1'!AA80+'HK2'!AA80)</f>
        <v>0</v>
      </c>
      <c r="AB80" s="21">
        <f t="shared" si="22"/>
        <v>0</v>
      </c>
      <c r="AC80" s="8">
        <f>IF($D80="","",'HK1'!AC80+'HK2'!AC80)</f>
        <v>0</v>
      </c>
      <c r="AD80" s="8">
        <f>IF($D80="","",'HK1'!AD80+'HK2'!AD80)</f>
        <v>0</v>
      </c>
      <c r="AE80" s="21">
        <f t="shared" si="23"/>
        <v>0</v>
      </c>
      <c r="AF80" s="8">
        <f>IF($D80="","",'HK1'!AF80+'HK2'!AF80)</f>
        <v>2.4</v>
      </c>
      <c r="AG80" s="8">
        <f>IF($D80="","",'HK1'!AG80+'HK2'!AG80)</f>
        <v>0</v>
      </c>
      <c r="AH80" s="64">
        <f t="shared" si="24"/>
        <v>42.6</v>
      </c>
      <c r="AI80" s="14">
        <f t="shared" si="25"/>
        <v>142</v>
      </c>
    </row>
    <row r="81" spans="1:35">
      <c r="A81" s="55">
        <f>IF(D81="","",SUBTOTAL(3,$D$4:$D81))</f>
        <v>78</v>
      </c>
      <c r="B81" s="57" t="s">
        <v>357</v>
      </c>
      <c r="C81" s="58" t="s">
        <v>96</v>
      </c>
      <c r="D81" s="59" t="s">
        <v>99</v>
      </c>
      <c r="E81" s="8">
        <f>IF($D81="","",'HK1'!E81+'HK2'!E81)</f>
        <v>2</v>
      </c>
      <c r="F81" s="8">
        <f>IF($D81="","",'HK1'!F81+'HK2'!F81)</f>
        <v>0</v>
      </c>
      <c r="G81" s="8">
        <f>IF($D81="","",'HK1'!G81+'HK2'!G81)</f>
        <v>0</v>
      </c>
      <c r="H81" s="8">
        <f>IF($D81="","",'HK1'!H81+'HK2'!H81)</f>
        <v>0</v>
      </c>
      <c r="I81" s="76">
        <f t="shared" si="17"/>
        <v>2</v>
      </c>
      <c r="J81" s="8">
        <f>IF($D81="","",'HK1'!J81+'HK2'!J81)</f>
        <v>7.2</v>
      </c>
      <c r="K81" s="8">
        <f>IF($D81="","",'HK1'!K81+'HK2'!K81)</f>
        <v>6</v>
      </c>
      <c r="L81" s="8">
        <f>IF($D81="","",'HK1'!L81+'HK2'!L81)</f>
        <v>0</v>
      </c>
      <c r="M81" s="8">
        <f>IF($D81="","",'HK1'!M81+'HK2'!M81)</f>
        <v>0</v>
      </c>
      <c r="N81" s="21">
        <f t="shared" si="18"/>
        <v>13.2</v>
      </c>
      <c r="O81" s="8">
        <f>IF($D81="","",'HK1'!O81+'HK2'!O81)</f>
        <v>214</v>
      </c>
      <c r="P81" s="8">
        <f>IF($D81="","",'HK1'!P81+'HK2'!P81)</f>
        <v>179</v>
      </c>
      <c r="Q81" s="8">
        <f>IF($D81="","",'HK1'!Q81+'HK2'!Q81)</f>
        <v>310</v>
      </c>
      <c r="R81" s="21">
        <f t="shared" si="19"/>
        <v>4.1500000000000004</v>
      </c>
      <c r="S81" s="8">
        <f>IF($D81="","",'HK1'!S81+'HK2'!S81)</f>
        <v>52</v>
      </c>
      <c r="T81" s="8">
        <f>IF($D81="","",'HK1'!T81+'HK2'!T81)</f>
        <v>0</v>
      </c>
      <c r="U81" s="8">
        <f>IF($D81="","",'HK1'!U81+'HK2'!U81)</f>
        <v>52</v>
      </c>
      <c r="V81" s="21">
        <f t="shared" si="20"/>
        <v>0</v>
      </c>
      <c r="W81" s="8">
        <f>IF($D81="","",'HK1'!W81+'HK2'!W81)</f>
        <v>0</v>
      </c>
      <c r="X81" s="8">
        <f>IF($D81="","",'HK1'!X81+'HK2'!X81)</f>
        <v>0</v>
      </c>
      <c r="Y81" s="21">
        <f t="shared" si="21"/>
        <v>0</v>
      </c>
      <c r="Z81" s="8">
        <f>IF($D81="","",'HK1'!Z81+'HK2'!Z81)</f>
        <v>0</v>
      </c>
      <c r="AA81" s="8">
        <f>IF($D81="","",'HK1'!AA81+'HK2'!AA81)</f>
        <v>0</v>
      </c>
      <c r="AB81" s="21">
        <f t="shared" si="22"/>
        <v>0</v>
      </c>
      <c r="AC81" s="8">
        <f>IF($D81="","",'HK1'!AC81+'HK2'!AC81)</f>
        <v>0</v>
      </c>
      <c r="AD81" s="8">
        <f>IF($D81="","",'HK1'!AD81+'HK2'!AD81)</f>
        <v>0</v>
      </c>
      <c r="AE81" s="21">
        <f t="shared" si="23"/>
        <v>0</v>
      </c>
      <c r="AF81" s="8">
        <f>IF($D81="","",'HK1'!AF81+'HK2'!AF81)</f>
        <v>0</v>
      </c>
      <c r="AG81" s="8">
        <f>IF($D81="","",'HK1'!AG81+'HK2'!AG81)</f>
        <v>0</v>
      </c>
      <c r="AH81" s="64">
        <f t="shared" si="24"/>
        <v>19.399999999999999</v>
      </c>
      <c r="AI81" s="14">
        <f t="shared" si="25"/>
        <v>64.7</v>
      </c>
    </row>
    <row r="82" spans="1:35">
      <c r="A82" s="55">
        <f>IF(D82="","",SUBTOTAL(3,$D$4:$D82))</f>
        <v>79</v>
      </c>
      <c r="B82" s="57" t="s">
        <v>358</v>
      </c>
      <c r="C82" s="58" t="s">
        <v>96</v>
      </c>
      <c r="D82" s="59" t="s">
        <v>114</v>
      </c>
      <c r="E82" s="8">
        <f>IF($D82="","",'HK1'!E82+'HK2'!E82)</f>
        <v>4</v>
      </c>
      <c r="F82" s="8">
        <f>IF($D82="","",'HK1'!F82+'HK2'!F82)</f>
        <v>0</v>
      </c>
      <c r="G82" s="8">
        <f>IF($D82="","",'HK1'!G82+'HK2'!G82)</f>
        <v>0</v>
      </c>
      <c r="H82" s="8">
        <f>IF($D82="","",'HK1'!H82+'HK2'!H82)</f>
        <v>0</v>
      </c>
      <c r="I82" s="76">
        <f t="shared" si="17"/>
        <v>4</v>
      </c>
      <c r="J82" s="8">
        <f>IF($D82="","",'HK1'!J82+'HK2'!J82)</f>
        <v>14.399999999999999</v>
      </c>
      <c r="K82" s="8">
        <f>IF($D82="","",'HK1'!K82+'HK2'!K82)</f>
        <v>7.2</v>
      </c>
      <c r="L82" s="8">
        <f>IF($D82="","",'HK1'!L82+'HK2'!L82)</f>
        <v>0</v>
      </c>
      <c r="M82" s="8">
        <f>IF($D82="","",'HK1'!M82+'HK2'!M82)</f>
        <v>0</v>
      </c>
      <c r="N82" s="21">
        <f t="shared" si="18"/>
        <v>21.599999999999998</v>
      </c>
      <c r="O82" s="8">
        <f>IF($D82="","",'HK1'!O82+'HK2'!O82)</f>
        <v>91</v>
      </c>
      <c r="P82" s="8">
        <f>IF($D82="","",'HK1'!P82+'HK2'!P82)</f>
        <v>28</v>
      </c>
      <c r="Q82" s="8">
        <f>IF($D82="","",'HK1'!Q82+'HK2'!Q82)</f>
        <v>54</v>
      </c>
      <c r="R82" s="21">
        <f t="shared" si="19"/>
        <v>3.25</v>
      </c>
      <c r="S82" s="8">
        <f>IF($D82="","",'HK1'!S82+'HK2'!S82)</f>
        <v>201</v>
      </c>
      <c r="T82" s="8">
        <f>IF($D82="","",'HK1'!T82+'HK2'!T82)</f>
        <v>0</v>
      </c>
      <c r="U82" s="8">
        <f>IF($D82="","",'HK1'!U82+'HK2'!U82)</f>
        <v>201</v>
      </c>
      <c r="V82" s="21">
        <f t="shared" si="20"/>
        <v>0</v>
      </c>
      <c r="W82" s="8">
        <f>IF($D82="","",'HK1'!W82+'HK2'!W82)</f>
        <v>0</v>
      </c>
      <c r="X82" s="8">
        <f>IF($D82="","",'HK1'!X82+'HK2'!X82)</f>
        <v>0</v>
      </c>
      <c r="Y82" s="21">
        <f t="shared" si="21"/>
        <v>0</v>
      </c>
      <c r="Z82" s="8">
        <f>IF($D82="","",'HK1'!Z82+'HK2'!Z82)</f>
        <v>0</v>
      </c>
      <c r="AA82" s="8">
        <f>IF($D82="","",'HK1'!AA82+'HK2'!AA82)</f>
        <v>0</v>
      </c>
      <c r="AB82" s="21">
        <f t="shared" si="22"/>
        <v>0</v>
      </c>
      <c r="AC82" s="8">
        <f>IF($D82="","",'HK1'!AC82+'HK2'!AC82)</f>
        <v>0</v>
      </c>
      <c r="AD82" s="8">
        <f>IF($D82="","",'HK1'!AD82+'HK2'!AD82)</f>
        <v>0</v>
      </c>
      <c r="AE82" s="21">
        <f t="shared" si="23"/>
        <v>0</v>
      </c>
      <c r="AF82" s="8">
        <f>IF($D82="","",'HK1'!AF82+'HK2'!AF82)</f>
        <v>1.2</v>
      </c>
      <c r="AG82" s="8">
        <f>IF($D82="","",'HK1'!AG82+'HK2'!AG82)</f>
        <v>0</v>
      </c>
      <c r="AH82" s="64">
        <f t="shared" si="24"/>
        <v>30.1</v>
      </c>
      <c r="AI82" s="14">
        <f t="shared" si="25"/>
        <v>100.3</v>
      </c>
    </row>
    <row r="83" spans="1:35">
      <c r="A83" s="55">
        <f>IF(D83="","",SUBTOTAL(3,$D$4:$D83))</f>
        <v>80</v>
      </c>
      <c r="B83" s="57" t="s">
        <v>364</v>
      </c>
      <c r="C83" s="58" t="s">
        <v>96</v>
      </c>
      <c r="D83" s="59" t="s">
        <v>116</v>
      </c>
      <c r="E83" s="8">
        <f>IF($D83="","",'HK1'!E83+'HK2'!E83)</f>
        <v>0</v>
      </c>
      <c r="F83" s="8">
        <f>IF($D83="","",'HK1'!F83+'HK2'!F83)</f>
        <v>0</v>
      </c>
      <c r="G83" s="8">
        <f>IF($D83="","",'HK1'!G83+'HK2'!G83)</f>
        <v>0</v>
      </c>
      <c r="H83" s="8">
        <f>IF($D83="","",'HK1'!H83+'HK2'!H83)</f>
        <v>0</v>
      </c>
      <c r="I83" s="76">
        <f t="shared" si="17"/>
        <v>0</v>
      </c>
      <c r="J83" s="8">
        <f>IF($D83="","",'HK1'!J83+'HK2'!J83)</f>
        <v>0</v>
      </c>
      <c r="K83" s="8">
        <f>IF($D83="","",'HK1'!K83+'HK2'!K83)</f>
        <v>0</v>
      </c>
      <c r="L83" s="8">
        <f>IF($D83="","",'HK1'!L83+'HK2'!L83)</f>
        <v>0</v>
      </c>
      <c r="M83" s="8">
        <f>IF($D83="","",'HK1'!M83+'HK2'!M83)</f>
        <v>0</v>
      </c>
      <c r="N83" s="21">
        <f t="shared" si="18"/>
        <v>0</v>
      </c>
      <c r="O83" s="8">
        <f>IF($D83="","",'HK1'!O83+'HK2'!O83)</f>
        <v>0</v>
      </c>
      <c r="P83" s="8">
        <f>IF($D83="","",'HK1'!P83+'HK2'!P83)</f>
        <v>0</v>
      </c>
      <c r="Q83" s="8">
        <f>IF($D83="","",'HK1'!Q83+'HK2'!Q83)</f>
        <v>0</v>
      </c>
      <c r="R83" s="21">
        <f t="shared" si="19"/>
        <v>0</v>
      </c>
      <c r="S83" s="8">
        <f>IF($D83="","",'HK1'!S83+'HK2'!S83)</f>
        <v>0</v>
      </c>
      <c r="T83" s="8">
        <f>IF($D83="","",'HK1'!T83+'HK2'!T83)</f>
        <v>0</v>
      </c>
      <c r="U83" s="8">
        <f>IF($D83="","",'HK1'!U83+'HK2'!U83)</f>
        <v>0</v>
      </c>
      <c r="V83" s="21">
        <f t="shared" si="20"/>
        <v>0</v>
      </c>
      <c r="W83" s="8">
        <f>IF($D83="","",'HK1'!W83+'HK2'!W83)</f>
        <v>0</v>
      </c>
      <c r="X83" s="8">
        <f>IF($D83="","",'HK1'!X83+'HK2'!X83)</f>
        <v>0</v>
      </c>
      <c r="Y83" s="21">
        <f t="shared" si="21"/>
        <v>0</v>
      </c>
      <c r="Z83" s="8">
        <f>IF($D83="","",'HK1'!Z83+'HK2'!Z83)</f>
        <v>0</v>
      </c>
      <c r="AA83" s="8">
        <f>IF($D83="","",'HK1'!AA83+'HK2'!AA83)</f>
        <v>0</v>
      </c>
      <c r="AB83" s="21">
        <f t="shared" si="22"/>
        <v>0</v>
      </c>
      <c r="AC83" s="8">
        <f>IF($D83="","",'HK1'!AC83+'HK2'!AC83)</f>
        <v>0</v>
      </c>
      <c r="AD83" s="8">
        <f>IF($D83="","",'HK1'!AD83+'HK2'!AD83)</f>
        <v>0</v>
      </c>
      <c r="AE83" s="21">
        <f t="shared" si="23"/>
        <v>0</v>
      </c>
      <c r="AF83" s="8">
        <f>IF($D83="","",'HK1'!AF83+'HK2'!AF83)</f>
        <v>0</v>
      </c>
      <c r="AG83" s="8">
        <f>IF($D83="","",'HK1'!AG83+'HK2'!AG83)</f>
        <v>0</v>
      </c>
      <c r="AH83" s="64">
        <f t="shared" si="24"/>
        <v>0</v>
      </c>
      <c r="AI83" s="14">
        <f t="shared" si="25"/>
        <v>0</v>
      </c>
    </row>
    <row r="84" spans="1:35">
      <c r="A84" s="55">
        <f>IF(D84="","",SUBTOTAL(3,$D$4:$D84))</f>
        <v>81</v>
      </c>
      <c r="B84" s="57" t="s">
        <v>359</v>
      </c>
      <c r="C84" s="58" t="s">
        <v>96</v>
      </c>
      <c r="D84" s="59" t="s">
        <v>103</v>
      </c>
      <c r="E84" s="8">
        <f>IF($D84="","",'HK1'!E84+'HK2'!E84)</f>
        <v>12</v>
      </c>
      <c r="F84" s="8">
        <f>IF($D84="","",'HK1'!F84+'HK2'!F84)</f>
        <v>0</v>
      </c>
      <c r="G84" s="8">
        <f>IF($D84="","",'HK1'!G84+'HK2'!G84)</f>
        <v>0</v>
      </c>
      <c r="H84" s="8">
        <f>IF($D84="","",'HK1'!H84+'HK2'!H84)</f>
        <v>0</v>
      </c>
      <c r="I84" s="76">
        <f t="shared" si="17"/>
        <v>12</v>
      </c>
      <c r="J84" s="8">
        <f>IF($D84="","",'HK1'!J84+'HK2'!J84)</f>
        <v>15.6</v>
      </c>
      <c r="K84" s="8">
        <f>IF($D84="","",'HK1'!K84+'HK2'!K84)</f>
        <v>0</v>
      </c>
      <c r="L84" s="8">
        <f>IF($D84="","",'HK1'!L84+'HK2'!L84)</f>
        <v>0</v>
      </c>
      <c r="M84" s="8">
        <f>IF($D84="","",'HK1'!M84+'HK2'!M84)</f>
        <v>0</v>
      </c>
      <c r="N84" s="21">
        <f t="shared" si="18"/>
        <v>15.6</v>
      </c>
      <c r="O84" s="8">
        <f>IF($D84="","",'HK1'!O84+'HK2'!O84)</f>
        <v>205</v>
      </c>
      <c r="P84" s="8">
        <f>IF($D84="","",'HK1'!P84+'HK2'!P84)</f>
        <v>463</v>
      </c>
      <c r="Q84" s="8">
        <f>IF($D84="","",'HK1'!Q84+'HK2'!Q84)</f>
        <v>226</v>
      </c>
      <c r="R84" s="21">
        <f t="shared" si="19"/>
        <v>22.1</v>
      </c>
      <c r="S84" s="8">
        <f>IF($D84="","",'HK1'!S84+'HK2'!S84)</f>
        <v>0</v>
      </c>
      <c r="T84" s="8">
        <f>IF($D84="","",'HK1'!T84+'HK2'!T84)</f>
        <v>0</v>
      </c>
      <c r="U84" s="8">
        <f>IF($D84="","",'HK1'!U84+'HK2'!U84)</f>
        <v>0</v>
      </c>
      <c r="V84" s="21">
        <f t="shared" si="20"/>
        <v>0</v>
      </c>
      <c r="W84" s="8">
        <f>IF($D84="","",'HK1'!W84+'HK2'!W84)</f>
        <v>0</v>
      </c>
      <c r="X84" s="8">
        <f>IF($D84="","",'HK1'!X84+'HK2'!X84)</f>
        <v>0</v>
      </c>
      <c r="Y84" s="21">
        <f t="shared" si="21"/>
        <v>0</v>
      </c>
      <c r="Z84" s="8">
        <f>IF($D84="","",'HK1'!Z84+'HK2'!Z84)</f>
        <v>0</v>
      </c>
      <c r="AA84" s="8">
        <f>IF($D84="","",'HK1'!AA84+'HK2'!AA84)</f>
        <v>0</v>
      </c>
      <c r="AB84" s="21">
        <f t="shared" si="22"/>
        <v>0</v>
      </c>
      <c r="AC84" s="8">
        <f>IF($D84="","",'HK1'!AC84+'HK2'!AC84)</f>
        <v>0</v>
      </c>
      <c r="AD84" s="8">
        <f>IF($D84="","",'HK1'!AD84+'HK2'!AD84)</f>
        <v>0</v>
      </c>
      <c r="AE84" s="21">
        <f t="shared" si="23"/>
        <v>0</v>
      </c>
      <c r="AF84" s="8">
        <f>IF($D84="","",'HK1'!AF84+'HK2'!AF84)</f>
        <v>0</v>
      </c>
      <c r="AG84" s="8">
        <f>IF($D84="","",'HK1'!AG84+'HK2'!AG84)</f>
        <v>26.4</v>
      </c>
      <c r="AH84" s="64">
        <f t="shared" si="24"/>
        <v>76.099999999999994</v>
      </c>
      <c r="AI84" s="14">
        <f t="shared" si="25"/>
        <v>253.7</v>
      </c>
    </row>
    <row r="85" spans="1:35">
      <c r="A85" s="55">
        <f>IF(D85="","",SUBTOTAL(3,$D$4:$D85))</f>
        <v>82</v>
      </c>
      <c r="B85" s="57" t="s">
        <v>368</v>
      </c>
      <c r="C85" s="58" t="s">
        <v>96</v>
      </c>
      <c r="D85" s="59" t="s">
        <v>104</v>
      </c>
      <c r="E85" s="8">
        <f>IF($D85="","",'HK1'!E85+'HK2'!E85)</f>
        <v>4</v>
      </c>
      <c r="F85" s="8">
        <f>IF($D85="","",'HK1'!F85+'HK2'!F85)</f>
        <v>0</v>
      </c>
      <c r="G85" s="8">
        <f>IF($D85="","",'HK1'!G85+'HK2'!G85)</f>
        <v>0</v>
      </c>
      <c r="H85" s="8">
        <f>IF($D85="","",'HK1'!H85+'HK2'!H85)</f>
        <v>0</v>
      </c>
      <c r="I85" s="76">
        <f t="shared" si="17"/>
        <v>4</v>
      </c>
      <c r="J85" s="8">
        <f>IF($D85="","",'HK1'!J85+'HK2'!J85)</f>
        <v>10.8</v>
      </c>
      <c r="K85" s="8">
        <f>IF($D85="","",'HK1'!K85+'HK2'!K85)</f>
        <v>3.5999999999999996</v>
      </c>
      <c r="L85" s="8">
        <f>IF($D85="","",'HK1'!L85+'HK2'!L85)</f>
        <v>0</v>
      </c>
      <c r="M85" s="8">
        <f>IF($D85="","",'HK1'!M85+'HK2'!M85)</f>
        <v>0</v>
      </c>
      <c r="N85" s="21">
        <f t="shared" si="18"/>
        <v>14.4</v>
      </c>
      <c r="O85" s="8">
        <f>IF($D85="","",'HK1'!O85+'HK2'!O85)</f>
        <v>144</v>
      </c>
      <c r="P85" s="8">
        <f>IF($D85="","",'HK1'!P85+'HK2'!P85)</f>
        <v>186</v>
      </c>
      <c r="Q85" s="8">
        <f>IF($D85="","",'HK1'!Q85+'HK2'!Q85)</f>
        <v>163</v>
      </c>
      <c r="R85" s="21">
        <f t="shared" si="19"/>
        <v>8.35</v>
      </c>
      <c r="S85" s="8">
        <f>IF($D85="","",'HK1'!S85+'HK2'!S85)</f>
        <v>50</v>
      </c>
      <c r="T85" s="8">
        <f>IF($D85="","",'HK1'!T85+'HK2'!T85)</f>
        <v>0</v>
      </c>
      <c r="U85" s="8">
        <f>IF($D85="","",'HK1'!U85+'HK2'!U85)</f>
        <v>50</v>
      </c>
      <c r="V85" s="21">
        <f t="shared" si="20"/>
        <v>0</v>
      </c>
      <c r="W85" s="8">
        <f>IF($D85="","",'HK1'!W85+'HK2'!W85)</f>
        <v>0</v>
      </c>
      <c r="X85" s="8">
        <f>IF($D85="","",'HK1'!X85+'HK2'!X85)</f>
        <v>0</v>
      </c>
      <c r="Y85" s="21">
        <f t="shared" si="21"/>
        <v>0</v>
      </c>
      <c r="Z85" s="8">
        <f>IF($D85="","",'HK1'!Z85+'HK2'!Z85)</f>
        <v>0</v>
      </c>
      <c r="AA85" s="8">
        <f>IF($D85="","",'HK1'!AA85+'HK2'!AA85)</f>
        <v>0</v>
      </c>
      <c r="AB85" s="21">
        <f t="shared" si="22"/>
        <v>0</v>
      </c>
      <c r="AC85" s="8">
        <f>IF($D85="","",'HK1'!AC85+'HK2'!AC85)</f>
        <v>0</v>
      </c>
      <c r="AD85" s="8">
        <f>IF($D85="","",'HK1'!AD85+'HK2'!AD85)</f>
        <v>0</v>
      </c>
      <c r="AE85" s="21">
        <f t="shared" si="23"/>
        <v>0</v>
      </c>
      <c r="AF85" s="8">
        <f>IF($D85="","",'HK1'!AF85+'HK2'!AF85)</f>
        <v>0</v>
      </c>
      <c r="AG85" s="8">
        <f>IF($D85="","",'HK1'!AG85+'HK2'!AG85)</f>
        <v>3.6</v>
      </c>
      <c r="AH85" s="64">
        <f t="shared" si="24"/>
        <v>30.4</v>
      </c>
      <c r="AI85" s="14">
        <f t="shared" si="25"/>
        <v>101.3</v>
      </c>
    </row>
    <row r="86" spans="1:35">
      <c r="A86" s="55">
        <f>IF(D86="","",SUBTOTAL(3,$D$4:$D86))</f>
        <v>83</v>
      </c>
      <c r="B86" s="57" t="s">
        <v>360</v>
      </c>
      <c r="C86" s="58" t="s">
        <v>96</v>
      </c>
      <c r="D86" s="59" t="s">
        <v>115</v>
      </c>
      <c r="E86" s="8">
        <f>IF($D86="","",'HK1'!E86+'HK2'!E86)</f>
        <v>0</v>
      </c>
      <c r="F86" s="8">
        <f>IF($D86="","",'HK1'!F86+'HK2'!F86)</f>
        <v>0</v>
      </c>
      <c r="G86" s="8">
        <f>IF($D86="","",'HK1'!G86+'HK2'!G86)</f>
        <v>0</v>
      </c>
      <c r="H86" s="8">
        <f>IF($D86="","",'HK1'!H86+'HK2'!H86)</f>
        <v>0</v>
      </c>
      <c r="I86" s="76">
        <f t="shared" si="17"/>
        <v>0</v>
      </c>
      <c r="J86" s="8">
        <f>IF($D86="","",'HK1'!J86+'HK2'!J86)</f>
        <v>0</v>
      </c>
      <c r="K86" s="8">
        <f>IF($D86="","",'HK1'!K86+'HK2'!K86)</f>
        <v>0</v>
      </c>
      <c r="L86" s="8">
        <f>IF($D86="","",'HK1'!L86+'HK2'!L86)</f>
        <v>0</v>
      </c>
      <c r="M86" s="8">
        <f>IF($D86="","",'HK1'!M86+'HK2'!M86)</f>
        <v>0</v>
      </c>
      <c r="N86" s="21">
        <f t="shared" si="18"/>
        <v>0</v>
      </c>
      <c r="O86" s="8">
        <f>IF($D86="","",'HK1'!O86+'HK2'!O86)</f>
        <v>0</v>
      </c>
      <c r="P86" s="8">
        <f>IF($D86="","",'HK1'!P86+'HK2'!P86)</f>
        <v>0</v>
      </c>
      <c r="Q86" s="8">
        <f>IF($D86="","",'HK1'!Q86+'HK2'!Q86)</f>
        <v>0</v>
      </c>
      <c r="R86" s="21">
        <f t="shared" si="19"/>
        <v>0</v>
      </c>
      <c r="S86" s="8">
        <f>IF($D86="","",'HK1'!S86+'HK2'!S86)</f>
        <v>0</v>
      </c>
      <c r="T86" s="8">
        <f>IF($D86="","",'HK1'!T86+'HK2'!T86)</f>
        <v>0</v>
      </c>
      <c r="U86" s="8">
        <f>IF($D86="","",'HK1'!U86+'HK2'!U86)</f>
        <v>0</v>
      </c>
      <c r="V86" s="21">
        <f t="shared" si="20"/>
        <v>0</v>
      </c>
      <c r="W86" s="8">
        <f>IF($D86="","",'HK1'!W86+'HK2'!W86)</f>
        <v>0</v>
      </c>
      <c r="X86" s="8">
        <f>IF($D86="","",'HK1'!X86+'HK2'!X86)</f>
        <v>0</v>
      </c>
      <c r="Y86" s="21">
        <f t="shared" si="21"/>
        <v>0</v>
      </c>
      <c r="Z86" s="8">
        <f>IF($D86="","",'HK1'!Z86+'HK2'!Z86)</f>
        <v>0</v>
      </c>
      <c r="AA86" s="8">
        <f>IF($D86="","",'HK1'!AA86+'HK2'!AA86)</f>
        <v>0</v>
      </c>
      <c r="AB86" s="21">
        <f t="shared" si="22"/>
        <v>0</v>
      </c>
      <c r="AC86" s="8">
        <f>IF($D86="","",'HK1'!AC86+'HK2'!AC86)</f>
        <v>0</v>
      </c>
      <c r="AD86" s="8">
        <f>IF($D86="","",'HK1'!AD86+'HK2'!AD86)</f>
        <v>0</v>
      </c>
      <c r="AE86" s="21">
        <f t="shared" si="23"/>
        <v>0</v>
      </c>
      <c r="AF86" s="8">
        <f>IF($D86="","",'HK1'!AF86+'HK2'!AF86)</f>
        <v>0</v>
      </c>
      <c r="AG86" s="8">
        <f>IF($D86="","",'HK1'!AG86+'HK2'!AG86)</f>
        <v>0</v>
      </c>
      <c r="AH86" s="64">
        <f t="shared" si="24"/>
        <v>0</v>
      </c>
      <c r="AI86" s="14">
        <f t="shared" si="25"/>
        <v>0</v>
      </c>
    </row>
    <row r="87" spans="1:35">
      <c r="A87" s="55">
        <f>IF(D87="","",SUBTOTAL(3,$D$4:$D87))</f>
        <v>84</v>
      </c>
      <c r="B87" s="57" t="s">
        <v>361</v>
      </c>
      <c r="C87" s="58" t="s">
        <v>96</v>
      </c>
      <c r="D87" s="59" t="s">
        <v>100</v>
      </c>
      <c r="E87" s="8">
        <f>IF($D87="","",'HK1'!E87+'HK2'!E87)</f>
        <v>6</v>
      </c>
      <c r="F87" s="8">
        <f>IF($D87="","",'HK1'!F87+'HK2'!F87)</f>
        <v>0</v>
      </c>
      <c r="G87" s="8">
        <f>IF($D87="","",'HK1'!G87+'HK2'!G87)</f>
        <v>0</v>
      </c>
      <c r="H87" s="8">
        <f>IF($D87="","",'HK1'!H87+'HK2'!H87)</f>
        <v>0</v>
      </c>
      <c r="I87" s="76">
        <f t="shared" si="17"/>
        <v>6</v>
      </c>
      <c r="J87" s="8">
        <f>IF($D87="","",'HK1'!J87+'HK2'!J87)</f>
        <v>21.599999999999998</v>
      </c>
      <c r="K87" s="8">
        <f>IF($D87="","",'HK1'!K87+'HK2'!K87)</f>
        <v>2.4</v>
      </c>
      <c r="L87" s="8">
        <f>IF($D87="","",'HK1'!L87+'HK2'!L87)</f>
        <v>0</v>
      </c>
      <c r="M87" s="8">
        <f>IF($D87="","",'HK1'!M87+'HK2'!M87)</f>
        <v>0</v>
      </c>
      <c r="N87" s="21">
        <f t="shared" si="18"/>
        <v>23.999999999999996</v>
      </c>
      <c r="O87" s="8">
        <f>IF($D87="","",'HK1'!O87+'HK2'!O87)</f>
        <v>213</v>
      </c>
      <c r="P87" s="8">
        <f>IF($D87="","",'HK1'!P87+'HK2'!P87)</f>
        <v>101</v>
      </c>
      <c r="Q87" s="8">
        <f>IF($D87="","",'HK1'!Q87+'HK2'!Q87)</f>
        <v>301</v>
      </c>
      <c r="R87" s="21">
        <f t="shared" si="19"/>
        <v>0.65</v>
      </c>
      <c r="S87" s="8">
        <f>IF($D87="","",'HK1'!S87+'HK2'!S87)</f>
        <v>0</v>
      </c>
      <c r="T87" s="8">
        <f>IF($D87="","",'HK1'!T87+'HK2'!T87)</f>
        <v>0</v>
      </c>
      <c r="U87" s="8">
        <f>IF($D87="","",'HK1'!U87+'HK2'!U87)</f>
        <v>0</v>
      </c>
      <c r="V87" s="21">
        <f t="shared" si="20"/>
        <v>0</v>
      </c>
      <c r="W87" s="8">
        <f>IF($D87="","",'HK1'!W87+'HK2'!W87)</f>
        <v>0</v>
      </c>
      <c r="X87" s="8">
        <f>IF($D87="","",'HK1'!X87+'HK2'!X87)</f>
        <v>0</v>
      </c>
      <c r="Y87" s="21">
        <f t="shared" si="21"/>
        <v>0</v>
      </c>
      <c r="Z87" s="8">
        <f>IF($D87="","",'HK1'!Z87+'HK2'!Z87)</f>
        <v>0</v>
      </c>
      <c r="AA87" s="8">
        <f>IF($D87="","",'HK1'!AA87+'HK2'!AA87)</f>
        <v>0</v>
      </c>
      <c r="AB87" s="21">
        <f t="shared" si="22"/>
        <v>0</v>
      </c>
      <c r="AC87" s="8">
        <f>IF($D87="","",'HK1'!AC87+'HK2'!AC87)</f>
        <v>0</v>
      </c>
      <c r="AD87" s="8">
        <f>IF($D87="","",'HK1'!AD87+'HK2'!AD87)</f>
        <v>0</v>
      </c>
      <c r="AE87" s="21">
        <f t="shared" si="23"/>
        <v>0</v>
      </c>
      <c r="AF87" s="8">
        <f>IF($D87="","",'HK1'!AF87+'HK2'!AF87)</f>
        <v>1.2</v>
      </c>
      <c r="AG87" s="8">
        <f>IF($D87="","",'HK1'!AG87+'HK2'!AG87)</f>
        <v>0</v>
      </c>
      <c r="AH87" s="64">
        <f t="shared" si="24"/>
        <v>31.9</v>
      </c>
      <c r="AI87" s="14">
        <f t="shared" si="25"/>
        <v>106.3</v>
      </c>
    </row>
    <row r="88" spans="1:35">
      <c r="A88" s="55">
        <f>IF(D88="","",SUBTOTAL(3,$D$4:$D88))</f>
        <v>85</v>
      </c>
      <c r="B88" s="57" t="s">
        <v>362</v>
      </c>
      <c r="C88" s="58" t="s">
        <v>96</v>
      </c>
      <c r="D88" s="59" t="s">
        <v>105</v>
      </c>
      <c r="E88" s="8">
        <f>IF($D88="","",'HK1'!E88+'HK2'!E88)</f>
        <v>8</v>
      </c>
      <c r="F88" s="8">
        <f>IF($D88="","",'HK1'!F88+'HK2'!F88)</f>
        <v>0</v>
      </c>
      <c r="G88" s="8">
        <f>IF($D88="","",'HK1'!G88+'HK2'!G88)</f>
        <v>0</v>
      </c>
      <c r="H88" s="8">
        <f>IF($D88="","",'HK1'!H88+'HK2'!H88)</f>
        <v>0</v>
      </c>
      <c r="I88" s="76">
        <f t="shared" si="17"/>
        <v>8</v>
      </c>
      <c r="J88" s="8">
        <f>IF($D88="","",'HK1'!J88+'HK2'!J88)</f>
        <v>25.199999999999996</v>
      </c>
      <c r="K88" s="8">
        <f>IF($D88="","",'HK1'!K88+'HK2'!K88)</f>
        <v>1.2</v>
      </c>
      <c r="L88" s="8">
        <f>IF($D88="","",'HK1'!L88+'HK2'!L88)</f>
        <v>0</v>
      </c>
      <c r="M88" s="8">
        <f>IF($D88="","",'HK1'!M88+'HK2'!M88)</f>
        <v>0</v>
      </c>
      <c r="N88" s="21">
        <f t="shared" si="18"/>
        <v>26.399999999999995</v>
      </c>
      <c r="O88" s="8">
        <f>IF($D88="","",'HK1'!O88+'HK2'!O88)</f>
        <v>350</v>
      </c>
      <c r="P88" s="8">
        <f>IF($D88="","",'HK1'!P88+'HK2'!P88)</f>
        <v>46</v>
      </c>
      <c r="Q88" s="8">
        <f>IF($D88="","",'HK1'!Q88+'HK2'!Q88)</f>
        <v>237</v>
      </c>
      <c r="R88" s="21">
        <f t="shared" si="19"/>
        <v>7.95</v>
      </c>
      <c r="S88" s="8">
        <f>IF($D88="","",'HK1'!S88+'HK2'!S88)</f>
        <v>155</v>
      </c>
      <c r="T88" s="8">
        <f>IF($D88="","",'HK1'!T88+'HK2'!T88)</f>
        <v>0</v>
      </c>
      <c r="U88" s="8">
        <f>IF($D88="","",'HK1'!U88+'HK2'!U88)</f>
        <v>155</v>
      </c>
      <c r="V88" s="21">
        <f t="shared" si="20"/>
        <v>0</v>
      </c>
      <c r="W88" s="8">
        <f>IF($D88="","",'HK1'!W88+'HK2'!W88)</f>
        <v>0</v>
      </c>
      <c r="X88" s="8">
        <f>IF($D88="","",'HK1'!X88+'HK2'!X88)</f>
        <v>0</v>
      </c>
      <c r="Y88" s="21">
        <f t="shared" si="21"/>
        <v>0</v>
      </c>
      <c r="Z88" s="8">
        <f>IF($D88="","",'HK1'!Z88+'HK2'!Z88)</f>
        <v>0</v>
      </c>
      <c r="AA88" s="8">
        <f>IF($D88="","",'HK1'!AA88+'HK2'!AA88)</f>
        <v>0</v>
      </c>
      <c r="AB88" s="21">
        <f t="shared" si="22"/>
        <v>0</v>
      </c>
      <c r="AC88" s="8">
        <f>IF($D88="","",'HK1'!AC88+'HK2'!AC88)</f>
        <v>0</v>
      </c>
      <c r="AD88" s="8">
        <f>IF($D88="","",'HK1'!AD88+'HK2'!AD88)</f>
        <v>0</v>
      </c>
      <c r="AE88" s="21">
        <f t="shared" si="23"/>
        <v>0</v>
      </c>
      <c r="AF88" s="8">
        <f>IF($D88="","",'HK1'!AF88+'HK2'!AF88)</f>
        <v>0</v>
      </c>
      <c r="AG88" s="8">
        <f>IF($D88="","",'HK1'!AG88+'HK2'!AG88)</f>
        <v>0</v>
      </c>
      <c r="AH88" s="64">
        <f t="shared" si="24"/>
        <v>42.4</v>
      </c>
      <c r="AI88" s="14">
        <f t="shared" si="25"/>
        <v>141.30000000000001</v>
      </c>
    </row>
    <row r="89" spans="1:35">
      <c r="A89" s="55">
        <f>IF(D89="","",SUBTOTAL(3,$D$4:$D89))</f>
        <v>86</v>
      </c>
      <c r="B89" s="57" t="s">
        <v>363</v>
      </c>
      <c r="C89" s="58" t="s">
        <v>96</v>
      </c>
      <c r="D89" s="59" t="s">
        <v>109</v>
      </c>
      <c r="E89" s="8">
        <f>IF($D89="","",'HK1'!E89+'HK2'!E89)</f>
        <v>4</v>
      </c>
      <c r="F89" s="8">
        <f>IF($D89="","",'HK1'!F89+'HK2'!F89)</f>
        <v>0</v>
      </c>
      <c r="G89" s="8">
        <f>IF($D89="","",'HK1'!G89+'HK2'!G89)</f>
        <v>0</v>
      </c>
      <c r="H89" s="8">
        <f>IF($D89="","",'HK1'!H89+'HK2'!H89)</f>
        <v>0</v>
      </c>
      <c r="I89" s="76">
        <f t="shared" si="17"/>
        <v>4</v>
      </c>
      <c r="J89" s="8">
        <f>IF($D89="","",'HK1'!J89+'HK2'!J89)</f>
        <v>12.8</v>
      </c>
      <c r="K89" s="8">
        <f>IF($D89="","",'HK1'!K89+'HK2'!K89)</f>
        <v>1.2</v>
      </c>
      <c r="L89" s="8">
        <f>IF($D89="","",'HK1'!L89+'HK2'!L89)</f>
        <v>0</v>
      </c>
      <c r="M89" s="8">
        <f>IF($D89="","",'HK1'!M89+'HK2'!M89)</f>
        <v>0</v>
      </c>
      <c r="N89" s="21">
        <f t="shared" si="18"/>
        <v>14</v>
      </c>
      <c r="O89" s="8">
        <f>IF($D89="","",'HK1'!O89+'HK2'!O89)</f>
        <v>59</v>
      </c>
      <c r="P89" s="8">
        <f>IF($D89="","",'HK1'!P89+'HK2'!P89)</f>
        <v>129</v>
      </c>
      <c r="Q89" s="8">
        <f>IF($D89="","",'HK1'!Q89+'HK2'!Q89)</f>
        <v>152</v>
      </c>
      <c r="R89" s="21">
        <f t="shared" si="19"/>
        <v>1.8</v>
      </c>
      <c r="S89" s="8">
        <f>IF($D89="","",'HK1'!S89+'HK2'!S89)</f>
        <v>104</v>
      </c>
      <c r="T89" s="8">
        <f>IF($D89="","",'HK1'!T89+'HK2'!T89)</f>
        <v>57</v>
      </c>
      <c r="U89" s="8">
        <f>IF($D89="","",'HK1'!U89+'HK2'!U89)</f>
        <v>104</v>
      </c>
      <c r="V89" s="21">
        <f t="shared" si="20"/>
        <v>5.7</v>
      </c>
      <c r="W89" s="8">
        <f>IF($D89="","",'HK1'!W89+'HK2'!W89)</f>
        <v>0</v>
      </c>
      <c r="X89" s="8">
        <f>IF($D89="","",'HK1'!X89+'HK2'!X89)</f>
        <v>0</v>
      </c>
      <c r="Y89" s="21">
        <f t="shared" si="21"/>
        <v>0</v>
      </c>
      <c r="Z89" s="8">
        <f>IF($D89="","",'HK1'!Z89+'HK2'!Z89)</f>
        <v>0</v>
      </c>
      <c r="AA89" s="8">
        <f>IF($D89="","",'HK1'!AA89+'HK2'!AA89)</f>
        <v>0</v>
      </c>
      <c r="AB89" s="21">
        <f t="shared" si="22"/>
        <v>0</v>
      </c>
      <c r="AC89" s="8">
        <f>IF($D89="","",'HK1'!AC89+'HK2'!AC89)</f>
        <v>0</v>
      </c>
      <c r="AD89" s="8">
        <f>IF($D89="","",'HK1'!AD89+'HK2'!AD89)</f>
        <v>0</v>
      </c>
      <c r="AE89" s="21">
        <f t="shared" si="23"/>
        <v>0</v>
      </c>
      <c r="AF89" s="8">
        <f>IF($D89="","",'HK1'!AF89+'HK2'!AF89)</f>
        <v>0</v>
      </c>
      <c r="AG89" s="8">
        <f>IF($D89="","",'HK1'!AG89+'HK2'!AG89)</f>
        <v>12</v>
      </c>
      <c r="AH89" s="64">
        <f t="shared" si="24"/>
        <v>37.5</v>
      </c>
      <c r="AI89" s="14">
        <f t="shared" si="25"/>
        <v>125</v>
      </c>
    </row>
    <row r="90" spans="1:35">
      <c r="A90" s="55">
        <f>IF(D90="","",SUBTOTAL(3,$D$4:$D90))</f>
        <v>87</v>
      </c>
      <c r="B90" s="57" t="s">
        <v>365</v>
      </c>
      <c r="C90" s="58" t="s">
        <v>96</v>
      </c>
      <c r="D90" s="59" t="s">
        <v>110</v>
      </c>
      <c r="E90" s="8">
        <f>IF($D90="","",'HK1'!E90+'HK2'!E90)</f>
        <v>10</v>
      </c>
      <c r="F90" s="8">
        <f>IF($D90="","",'HK1'!F90+'HK2'!F90)</f>
        <v>0</v>
      </c>
      <c r="G90" s="8">
        <f>IF($D90="","",'HK1'!G90+'HK2'!G90)</f>
        <v>0</v>
      </c>
      <c r="H90" s="8">
        <f>IF($D90="","",'HK1'!H90+'HK2'!H90)</f>
        <v>0</v>
      </c>
      <c r="I90" s="76">
        <f t="shared" si="17"/>
        <v>10</v>
      </c>
      <c r="J90" s="8">
        <f>IF($D90="","",'HK1'!J90+'HK2'!J90)</f>
        <v>2.4</v>
      </c>
      <c r="K90" s="8">
        <f>IF($D90="","",'HK1'!K90+'HK2'!K90)</f>
        <v>2.4</v>
      </c>
      <c r="L90" s="8">
        <f>IF($D90="","",'HK1'!L90+'HK2'!L90)</f>
        <v>0</v>
      </c>
      <c r="M90" s="8">
        <f>IF($D90="","",'HK1'!M90+'HK2'!M90)</f>
        <v>0</v>
      </c>
      <c r="N90" s="21">
        <f t="shared" si="18"/>
        <v>4.8</v>
      </c>
      <c r="O90" s="8">
        <f>IF($D90="","",'HK1'!O90+'HK2'!O90)</f>
        <v>110</v>
      </c>
      <c r="P90" s="8">
        <f>IF($D90="","",'HK1'!P90+'HK2'!P90)</f>
        <v>188</v>
      </c>
      <c r="Q90" s="8">
        <f>IF($D90="","",'HK1'!Q90+'HK2'!Q90)</f>
        <v>77</v>
      </c>
      <c r="R90" s="21">
        <f t="shared" si="19"/>
        <v>11.05</v>
      </c>
      <c r="S90" s="8">
        <f>IF($D90="","",'HK1'!S90+'HK2'!S90)</f>
        <v>129</v>
      </c>
      <c r="T90" s="8">
        <f>IF($D90="","",'HK1'!T90+'HK2'!T90)</f>
        <v>110</v>
      </c>
      <c r="U90" s="8">
        <f>IF($D90="","",'HK1'!U90+'HK2'!U90)</f>
        <v>129</v>
      </c>
      <c r="V90" s="21">
        <f t="shared" si="20"/>
        <v>11</v>
      </c>
      <c r="W90" s="8">
        <f>IF($D90="","",'HK1'!W90+'HK2'!W90)</f>
        <v>0</v>
      </c>
      <c r="X90" s="8">
        <f>IF($D90="","",'HK1'!X90+'HK2'!X90)</f>
        <v>0</v>
      </c>
      <c r="Y90" s="21">
        <f t="shared" si="21"/>
        <v>0</v>
      </c>
      <c r="Z90" s="8">
        <f>IF($D90="","",'HK1'!Z90+'HK2'!Z90)</f>
        <v>0</v>
      </c>
      <c r="AA90" s="8">
        <f>IF($D90="","",'HK1'!AA90+'HK2'!AA90)</f>
        <v>0</v>
      </c>
      <c r="AB90" s="21">
        <f t="shared" si="22"/>
        <v>0</v>
      </c>
      <c r="AC90" s="8">
        <f>IF($D90="","",'HK1'!AC90+'HK2'!AC90)</f>
        <v>0</v>
      </c>
      <c r="AD90" s="8">
        <f>IF($D90="","",'HK1'!AD90+'HK2'!AD90)</f>
        <v>0</v>
      </c>
      <c r="AE90" s="21">
        <f t="shared" si="23"/>
        <v>0</v>
      </c>
      <c r="AF90" s="8">
        <f>IF($D90="","",'HK1'!AF90+'HK2'!AF90)</f>
        <v>0</v>
      </c>
      <c r="AG90" s="8">
        <f>IF($D90="","",'HK1'!AG90+'HK2'!AG90)</f>
        <v>7.2</v>
      </c>
      <c r="AH90" s="64">
        <f t="shared" si="24"/>
        <v>44.1</v>
      </c>
      <c r="AI90" s="14">
        <f t="shared" si="25"/>
        <v>147</v>
      </c>
    </row>
    <row r="91" spans="1:35">
      <c r="A91" s="55">
        <f>IF(D91="","",SUBTOTAL(3,$D$4:$D91))</f>
        <v>88</v>
      </c>
      <c r="B91" s="57" t="s">
        <v>370</v>
      </c>
      <c r="C91" s="58" t="s">
        <v>117</v>
      </c>
      <c r="D91" s="59" t="s">
        <v>118</v>
      </c>
      <c r="E91" s="8">
        <f>IF($D91="","",'HK1'!E91+'HK2'!E91)</f>
        <v>8</v>
      </c>
      <c r="F91" s="8">
        <f>IF($D91="","",'HK1'!F91+'HK2'!F91)</f>
        <v>0</v>
      </c>
      <c r="G91" s="8">
        <f>IF($D91="","",'HK1'!G91+'HK2'!G91)</f>
        <v>0</v>
      </c>
      <c r="H91" s="8">
        <f>IF($D91="","",'HK1'!H91+'HK2'!H91)</f>
        <v>0</v>
      </c>
      <c r="I91" s="76">
        <f t="shared" si="17"/>
        <v>8</v>
      </c>
      <c r="J91" s="8">
        <f>IF($D91="","",'HK1'!J91+'HK2'!J91)</f>
        <v>1.2</v>
      </c>
      <c r="K91" s="8">
        <f>IF($D91="","",'HK1'!K91+'HK2'!K91)</f>
        <v>18</v>
      </c>
      <c r="L91" s="8">
        <f>IF($D91="","",'HK1'!L91+'HK2'!L91)</f>
        <v>0</v>
      </c>
      <c r="M91" s="8">
        <f>IF($D91="","",'HK1'!M91+'HK2'!M91)</f>
        <v>0</v>
      </c>
      <c r="N91" s="21">
        <f t="shared" si="18"/>
        <v>19.2</v>
      </c>
      <c r="O91" s="8">
        <f>IF($D91="","",'HK1'!O91+'HK2'!O91)</f>
        <v>194</v>
      </c>
      <c r="P91" s="8">
        <f>IF($D91="","",'HK1'!P91+'HK2'!P91)</f>
        <v>45</v>
      </c>
      <c r="Q91" s="8">
        <f>IF($D91="","",'HK1'!Q91+'HK2'!Q91)</f>
        <v>85</v>
      </c>
      <c r="R91" s="21">
        <f t="shared" si="19"/>
        <v>7.7</v>
      </c>
      <c r="S91" s="8">
        <f>IF($D91="","",'HK1'!S91+'HK2'!S91)</f>
        <v>0</v>
      </c>
      <c r="T91" s="8">
        <f>IF($D91="","",'HK1'!T91+'HK2'!T91)</f>
        <v>0</v>
      </c>
      <c r="U91" s="8">
        <f>IF($D91="","",'HK1'!U91+'HK2'!U91)</f>
        <v>0</v>
      </c>
      <c r="V91" s="21">
        <f t="shared" si="20"/>
        <v>0</v>
      </c>
      <c r="W91" s="8">
        <f>IF($D91="","",'HK1'!W91+'HK2'!W91)</f>
        <v>0</v>
      </c>
      <c r="X91" s="8">
        <f>IF($D91="","",'HK1'!X91+'HK2'!X91)</f>
        <v>0</v>
      </c>
      <c r="Y91" s="21">
        <f t="shared" si="21"/>
        <v>0</v>
      </c>
      <c r="Z91" s="8">
        <f>IF($D91="","",'HK1'!Z91+'HK2'!Z91)</f>
        <v>0</v>
      </c>
      <c r="AA91" s="8">
        <f>IF($D91="","",'HK1'!AA91+'HK2'!AA91)</f>
        <v>0</v>
      </c>
      <c r="AB91" s="21">
        <f t="shared" si="22"/>
        <v>0</v>
      </c>
      <c r="AC91" s="8">
        <f>IF($D91="","",'HK1'!AC91+'HK2'!AC91)</f>
        <v>0</v>
      </c>
      <c r="AD91" s="8">
        <f>IF($D91="","",'HK1'!AD91+'HK2'!AD91)</f>
        <v>0</v>
      </c>
      <c r="AE91" s="21">
        <f t="shared" si="23"/>
        <v>0</v>
      </c>
      <c r="AF91" s="8">
        <f>IF($D91="","",'HK1'!AF91+'HK2'!AF91)</f>
        <v>1.2</v>
      </c>
      <c r="AG91" s="8">
        <f>IF($D91="","",'HK1'!AG91+'HK2'!AG91)</f>
        <v>0</v>
      </c>
      <c r="AH91" s="64">
        <f t="shared" si="24"/>
        <v>36.1</v>
      </c>
      <c r="AI91" s="14">
        <f t="shared" si="25"/>
        <v>120.3</v>
      </c>
    </row>
    <row r="92" spans="1:35">
      <c r="A92" s="55">
        <f>IF(D92="","",SUBTOTAL(3,$D$4:$D92))</f>
        <v>89</v>
      </c>
      <c r="B92" s="57" t="s">
        <v>371</v>
      </c>
      <c r="C92" s="58" t="s">
        <v>117</v>
      </c>
      <c r="D92" s="59" t="s">
        <v>119</v>
      </c>
      <c r="E92" s="8">
        <f>IF($D92="","",'HK1'!E92+'HK2'!E92)</f>
        <v>2</v>
      </c>
      <c r="F92" s="8">
        <f>IF($D92="","",'HK1'!F92+'HK2'!F92)</f>
        <v>0</v>
      </c>
      <c r="G92" s="8">
        <f>IF($D92="","",'HK1'!G92+'HK2'!G92)</f>
        <v>0</v>
      </c>
      <c r="H92" s="8">
        <f>IF($D92="","",'HK1'!H92+'HK2'!H92)</f>
        <v>0</v>
      </c>
      <c r="I92" s="76">
        <f t="shared" si="17"/>
        <v>2</v>
      </c>
      <c r="J92" s="8">
        <f>IF($D92="","",'HK1'!J92+'HK2'!J92)</f>
        <v>2.4</v>
      </c>
      <c r="K92" s="8">
        <f>IF($D92="","",'HK1'!K92+'HK2'!K92)</f>
        <v>26.799999999999997</v>
      </c>
      <c r="L92" s="8">
        <f>IF($D92="","",'HK1'!L92+'HK2'!L92)</f>
        <v>0</v>
      </c>
      <c r="M92" s="8">
        <f>IF($D92="","",'HK1'!M92+'HK2'!M92)</f>
        <v>0</v>
      </c>
      <c r="N92" s="21">
        <f t="shared" si="18"/>
        <v>29.199999999999996</v>
      </c>
      <c r="O92" s="8">
        <f>IF($D92="","",'HK1'!O92+'HK2'!O92)</f>
        <v>123</v>
      </c>
      <c r="P92" s="8">
        <f>IF($D92="","",'HK1'!P92+'HK2'!P92)</f>
        <v>127</v>
      </c>
      <c r="Q92" s="8">
        <f>IF($D92="","",'HK1'!Q92+'HK2'!Q92)</f>
        <v>5</v>
      </c>
      <c r="R92" s="21">
        <f t="shared" si="19"/>
        <v>12.25</v>
      </c>
      <c r="S92" s="8">
        <f>IF($D92="","",'HK1'!S92+'HK2'!S92)</f>
        <v>0</v>
      </c>
      <c r="T92" s="8">
        <f>IF($D92="","",'HK1'!T92+'HK2'!T92)</f>
        <v>0</v>
      </c>
      <c r="U92" s="8">
        <f>IF($D92="","",'HK1'!U92+'HK2'!U92)</f>
        <v>0</v>
      </c>
      <c r="V92" s="21">
        <f t="shared" si="20"/>
        <v>0</v>
      </c>
      <c r="W92" s="8">
        <f>IF($D92="","",'HK1'!W92+'HK2'!W92)</f>
        <v>0</v>
      </c>
      <c r="X92" s="8">
        <f>IF($D92="","",'HK1'!X92+'HK2'!X92)</f>
        <v>0</v>
      </c>
      <c r="Y92" s="21">
        <f t="shared" si="21"/>
        <v>0</v>
      </c>
      <c r="Z92" s="8">
        <f>IF($D92="","",'HK1'!Z92+'HK2'!Z92)</f>
        <v>0</v>
      </c>
      <c r="AA92" s="8">
        <f>IF($D92="","",'HK1'!AA92+'HK2'!AA92)</f>
        <v>0</v>
      </c>
      <c r="AB92" s="21">
        <f t="shared" si="22"/>
        <v>0</v>
      </c>
      <c r="AC92" s="8">
        <f>IF($D92="","",'HK1'!AC92+'HK2'!AC92)</f>
        <v>0</v>
      </c>
      <c r="AD92" s="8">
        <f>IF($D92="","",'HK1'!AD92+'HK2'!AD92)</f>
        <v>0</v>
      </c>
      <c r="AE92" s="21">
        <f t="shared" si="23"/>
        <v>0</v>
      </c>
      <c r="AF92" s="8">
        <f>IF($D92="","",'HK1'!AF92+'HK2'!AF92)</f>
        <v>1.2</v>
      </c>
      <c r="AG92" s="8">
        <f>IF($D92="","",'HK1'!AG92+'HK2'!AG92)</f>
        <v>1.2</v>
      </c>
      <c r="AH92" s="64">
        <f t="shared" si="24"/>
        <v>45.9</v>
      </c>
      <c r="AI92" s="14">
        <f t="shared" si="25"/>
        <v>153</v>
      </c>
    </row>
    <row r="93" spans="1:35">
      <c r="A93" s="55">
        <f>IF(D93="","",SUBTOTAL(3,$D$4:$D93))</f>
        <v>90</v>
      </c>
      <c r="B93" s="57" t="s">
        <v>372</v>
      </c>
      <c r="C93" s="58" t="s">
        <v>117</v>
      </c>
      <c r="D93" s="59" t="s">
        <v>548</v>
      </c>
      <c r="E93" s="8">
        <f>IF($D93="","",'HK1'!E93+'HK2'!E93)</f>
        <v>12</v>
      </c>
      <c r="F93" s="8">
        <f>IF($D93="","",'HK1'!F93+'HK2'!F93)</f>
        <v>4</v>
      </c>
      <c r="G93" s="8">
        <f>IF($D93="","",'HK1'!G93+'HK2'!G93)</f>
        <v>0</v>
      </c>
      <c r="H93" s="8">
        <f>IF($D93="","",'HK1'!H93+'HK2'!H93)</f>
        <v>0</v>
      </c>
      <c r="I93" s="76">
        <f t="shared" si="17"/>
        <v>20</v>
      </c>
      <c r="J93" s="8">
        <f>IF($D93="","",'HK1'!J93+'HK2'!J93)</f>
        <v>7.2</v>
      </c>
      <c r="K93" s="8">
        <f>IF($D93="","",'HK1'!K93+'HK2'!K93)</f>
        <v>29.199999999999996</v>
      </c>
      <c r="L93" s="8">
        <f>IF($D93="","",'HK1'!L93+'HK2'!L93)</f>
        <v>0</v>
      </c>
      <c r="M93" s="8">
        <f>IF($D93="","",'HK1'!M93+'HK2'!M93)</f>
        <v>0</v>
      </c>
      <c r="N93" s="21">
        <f t="shared" si="18"/>
        <v>36.4</v>
      </c>
      <c r="O93" s="8">
        <f>IF($D93="","",'HK1'!O93+'HK2'!O93)</f>
        <v>234</v>
      </c>
      <c r="P93" s="8">
        <f>IF($D93="","",'HK1'!P93+'HK2'!P93)</f>
        <v>67</v>
      </c>
      <c r="Q93" s="8">
        <f>IF($D93="","",'HK1'!Q93+'HK2'!Q93)</f>
        <v>158</v>
      </c>
      <c r="R93" s="21">
        <f t="shared" si="19"/>
        <v>7.15</v>
      </c>
      <c r="S93" s="8">
        <f>IF($D93="","",'HK1'!S93+'HK2'!S93)</f>
        <v>0</v>
      </c>
      <c r="T93" s="8">
        <f>IF($D93="","",'HK1'!T93+'HK2'!T93)</f>
        <v>0</v>
      </c>
      <c r="U93" s="8">
        <f>IF($D93="","",'HK1'!U93+'HK2'!U93)</f>
        <v>0</v>
      </c>
      <c r="V93" s="21">
        <f t="shared" si="20"/>
        <v>0</v>
      </c>
      <c r="W93" s="8">
        <f>IF($D93="","",'HK1'!W93+'HK2'!W93)</f>
        <v>0</v>
      </c>
      <c r="X93" s="8">
        <f>IF($D93="","",'HK1'!X93+'HK2'!X93)</f>
        <v>0</v>
      </c>
      <c r="Y93" s="21">
        <f t="shared" si="21"/>
        <v>0</v>
      </c>
      <c r="Z93" s="8">
        <f>IF($D93="","",'HK1'!Z93+'HK2'!Z93)</f>
        <v>0</v>
      </c>
      <c r="AA93" s="8">
        <f>IF($D93="","",'HK1'!AA93+'HK2'!AA93)</f>
        <v>0</v>
      </c>
      <c r="AB93" s="21">
        <f t="shared" si="22"/>
        <v>0</v>
      </c>
      <c r="AC93" s="8">
        <f>IF($D93="","",'HK1'!AC93+'HK2'!AC93)</f>
        <v>0</v>
      </c>
      <c r="AD93" s="8">
        <f>IF($D93="","",'HK1'!AD93+'HK2'!AD93)</f>
        <v>0</v>
      </c>
      <c r="AE93" s="21">
        <f t="shared" si="23"/>
        <v>0</v>
      </c>
      <c r="AF93" s="8">
        <f>IF($D93="","",'HK1'!AF93+'HK2'!AF93)</f>
        <v>1.2</v>
      </c>
      <c r="AG93" s="8">
        <f>IF($D93="","",'HK1'!AG93+'HK2'!AG93)</f>
        <v>0</v>
      </c>
      <c r="AH93" s="64">
        <f t="shared" si="24"/>
        <v>64.8</v>
      </c>
      <c r="AI93" s="14">
        <f t="shared" si="25"/>
        <v>216</v>
      </c>
    </row>
    <row r="94" spans="1:35">
      <c r="A94" s="55">
        <f>IF(D94="","",SUBTOTAL(3,$D$4:$D94))</f>
        <v>91</v>
      </c>
      <c r="B94" s="57" t="s">
        <v>377</v>
      </c>
      <c r="C94" s="58" t="s">
        <v>117</v>
      </c>
      <c r="D94" s="31" t="s">
        <v>124</v>
      </c>
      <c r="E94" s="8">
        <f>IF($D94="","",'HK1'!E94+'HK2'!E94)</f>
        <v>0</v>
      </c>
      <c r="F94" s="8">
        <f>IF($D94="","",'HK1'!F94+'HK2'!F94)</f>
        <v>0</v>
      </c>
      <c r="G94" s="8">
        <f>IF($D94="","",'HK1'!G94+'HK2'!G94)</f>
        <v>0</v>
      </c>
      <c r="H94" s="8">
        <f>IF($D94="","",'HK1'!H94+'HK2'!H94)</f>
        <v>0</v>
      </c>
      <c r="I94" s="76">
        <f t="shared" si="17"/>
        <v>0</v>
      </c>
      <c r="J94" s="8">
        <f>IF($D94="","",'HK1'!J94+'HK2'!J94)</f>
        <v>0</v>
      </c>
      <c r="K94" s="8">
        <f>IF($D94="","",'HK1'!K94+'HK2'!K94)</f>
        <v>6</v>
      </c>
      <c r="L94" s="8">
        <f>IF($D94="","",'HK1'!L94+'HK2'!L94)</f>
        <v>0</v>
      </c>
      <c r="M94" s="8">
        <f>IF($D94="","",'HK1'!M94+'HK2'!M94)</f>
        <v>0</v>
      </c>
      <c r="N94" s="21">
        <f t="shared" si="18"/>
        <v>6</v>
      </c>
      <c r="O94" s="8">
        <f>IF($D94="","",'HK1'!O94+'HK2'!O94)</f>
        <v>0</v>
      </c>
      <c r="P94" s="8">
        <f>IF($D94="","",'HK1'!P94+'HK2'!P94)</f>
        <v>0</v>
      </c>
      <c r="Q94" s="8">
        <f>IF($D94="","",'HK1'!Q94+'HK2'!Q94)</f>
        <v>0</v>
      </c>
      <c r="R94" s="21">
        <f t="shared" si="19"/>
        <v>0</v>
      </c>
      <c r="S94" s="8">
        <f>IF($D94="","",'HK1'!S94+'HK2'!S94)</f>
        <v>0</v>
      </c>
      <c r="T94" s="8">
        <f>IF($D94="","",'HK1'!T94+'HK2'!T94)</f>
        <v>0</v>
      </c>
      <c r="U94" s="8">
        <f>IF($D94="","",'HK1'!U94+'HK2'!U94)</f>
        <v>0</v>
      </c>
      <c r="V94" s="21">
        <f t="shared" si="20"/>
        <v>0</v>
      </c>
      <c r="W94" s="8">
        <f>IF($D94="","",'HK1'!W94+'HK2'!W94)</f>
        <v>0</v>
      </c>
      <c r="X94" s="8">
        <f>IF($D94="","",'HK1'!X94+'HK2'!X94)</f>
        <v>0</v>
      </c>
      <c r="Y94" s="21">
        <f t="shared" si="21"/>
        <v>0</v>
      </c>
      <c r="Z94" s="8">
        <f>IF($D94="","",'HK1'!Z94+'HK2'!Z94)</f>
        <v>0</v>
      </c>
      <c r="AA94" s="8">
        <f>IF($D94="","",'HK1'!AA94+'HK2'!AA94)</f>
        <v>0</v>
      </c>
      <c r="AB94" s="21">
        <f t="shared" si="22"/>
        <v>0</v>
      </c>
      <c r="AC94" s="8">
        <f>IF($D94="","",'HK1'!AC94+'HK2'!AC94)</f>
        <v>0</v>
      </c>
      <c r="AD94" s="8">
        <f>IF($D94="","",'HK1'!AD94+'HK2'!AD94)</f>
        <v>0</v>
      </c>
      <c r="AE94" s="21">
        <f t="shared" si="23"/>
        <v>0</v>
      </c>
      <c r="AF94" s="8">
        <f>IF($D94="","",'HK1'!AF94+'HK2'!AF94)</f>
        <v>0</v>
      </c>
      <c r="AG94" s="8">
        <f>IF($D94="","",'HK1'!AG94+'HK2'!AG94)</f>
        <v>0</v>
      </c>
      <c r="AH94" s="64">
        <f t="shared" si="24"/>
        <v>6</v>
      </c>
      <c r="AI94" s="14">
        <f t="shared" si="25"/>
        <v>20</v>
      </c>
    </row>
    <row r="95" spans="1:35">
      <c r="A95" s="55">
        <f>IF(D95="","",SUBTOTAL(3,$D$4:$D95))</f>
        <v>92</v>
      </c>
      <c r="B95" s="57" t="s">
        <v>373</v>
      </c>
      <c r="C95" s="58" t="s">
        <v>117</v>
      </c>
      <c r="D95" s="59" t="s">
        <v>120</v>
      </c>
      <c r="E95" s="8">
        <f>IF($D95="","",'HK1'!E95+'HK2'!E95)</f>
        <v>14</v>
      </c>
      <c r="F95" s="8">
        <f>IF($D95="","",'HK1'!F95+'HK2'!F95)</f>
        <v>0</v>
      </c>
      <c r="G95" s="8">
        <f>IF($D95="","",'HK1'!G95+'HK2'!G95)</f>
        <v>0</v>
      </c>
      <c r="H95" s="8">
        <f>IF($D95="","",'HK1'!H95+'HK2'!H95)</f>
        <v>0</v>
      </c>
      <c r="I95" s="76">
        <f t="shared" si="17"/>
        <v>14</v>
      </c>
      <c r="J95" s="8">
        <f>IF($D95="","",'HK1'!J95+'HK2'!J95)</f>
        <v>6</v>
      </c>
      <c r="K95" s="8">
        <f>IF($D95="","",'HK1'!K95+'HK2'!K95)</f>
        <v>6</v>
      </c>
      <c r="L95" s="8">
        <f>IF($D95="","",'HK1'!L95+'HK2'!L95)</f>
        <v>0</v>
      </c>
      <c r="M95" s="8">
        <f>IF($D95="","",'HK1'!M95+'HK2'!M95)</f>
        <v>0</v>
      </c>
      <c r="N95" s="21">
        <f t="shared" si="18"/>
        <v>12</v>
      </c>
      <c r="O95" s="8">
        <f>IF($D95="","",'HK1'!O95+'HK2'!O95)</f>
        <v>186</v>
      </c>
      <c r="P95" s="8">
        <f>IF($D95="","",'HK1'!P95+'HK2'!P95)</f>
        <v>35</v>
      </c>
      <c r="Q95" s="8">
        <f>IF($D95="","",'HK1'!Q95+'HK2'!Q95)</f>
        <v>307</v>
      </c>
      <c r="R95" s="21">
        <f t="shared" si="19"/>
        <v>-4.3</v>
      </c>
      <c r="S95" s="8">
        <f>IF($D95="","",'HK1'!S95+'HK2'!S95)</f>
        <v>0</v>
      </c>
      <c r="T95" s="8">
        <f>IF($D95="","",'HK1'!T95+'HK2'!T95)</f>
        <v>0</v>
      </c>
      <c r="U95" s="8">
        <f>IF($D95="","",'HK1'!U95+'HK2'!U95)</f>
        <v>0</v>
      </c>
      <c r="V95" s="21">
        <f t="shared" si="20"/>
        <v>0</v>
      </c>
      <c r="W95" s="8">
        <f>IF($D95="","",'HK1'!W95+'HK2'!W95)</f>
        <v>0</v>
      </c>
      <c r="X95" s="8">
        <f>IF($D95="","",'HK1'!X95+'HK2'!X95)</f>
        <v>0</v>
      </c>
      <c r="Y95" s="21">
        <f t="shared" si="21"/>
        <v>0</v>
      </c>
      <c r="Z95" s="8">
        <f>IF($D95="","",'HK1'!Z95+'HK2'!Z95)</f>
        <v>0</v>
      </c>
      <c r="AA95" s="8">
        <f>IF($D95="","",'HK1'!AA95+'HK2'!AA95)</f>
        <v>0</v>
      </c>
      <c r="AB95" s="21">
        <f t="shared" si="22"/>
        <v>0</v>
      </c>
      <c r="AC95" s="8">
        <f>IF($D95="","",'HK1'!AC95+'HK2'!AC95)</f>
        <v>0</v>
      </c>
      <c r="AD95" s="8">
        <f>IF($D95="","",'HK1'!AD95+'HK2'!AD95)</f>
        <v>0</v>
      </c>
      <c r="AE95" s="21">
        <f t="shared" si="23"/>
        <v>0</v>
      </c>
      <c r="AF95" s="8">
        <f>IF($D95="","",'HK1'!AF95+'HK2'!AF95)</f>
        <v>2.4</v>
      </c>
      <c r="AG95" s="8">
        <f>IF($D95="","",'HK1'!AG95+'HK2'!AG95)</f>
        <v>0</v>
      </c>
      <c r="AH95" s="64">
        <f t="shared" si="24"/>
        <v>24.1</v>
      </c>
      <c r="AI95" s="14">
        <f t="shared" si="25"/>
        <v>80.3</v>
      </c>
    </row>
    <row r="96" spans="1:35">
      <c r="A96" s="55">
        <f>IF(D96="","",SUBTOTAL(3,$D$4:$D96))</f>
        <v>93</v>
      </c>
      <c r="B96" s="57" t="s">
        <v>374</v>
      </c>
      <c r="C96" s="58" t="s">
        <v>117</v>
      </c>
      <c r="D96" s="59" t="s">
        <v>121</v>
      </c>
      <c r="E96" s="8">
        <f>IF($D96="","",'HK1'!E96+'HK2'!E96)</f>
        <v>4</v>
      </c>
      <c r="F96" s="8">
        <f>IF($D96="","",'HK1'!F96+'HK2'!F96)</f>
        <v>0</v>
      </c>
      <c r="G96" s="8">
        <f>IF($D96="","",'HK1'!G96+'HK2'!G96)</f>
        <v>0</v>
      </c>
      <c r="H96" s="8">
        <f>IF($D96="","",'HK1'!H96+'HK2'!H96)</f>
        <v>0</v>
      </c>
      <c r="I96" s="76">
        <f t="shared" si="17"/>
        <v>4</v>
      </c>
      <c r="J96" s="8">
        <f>IF($D96="","",'HK1'!J96+'HK2'!J96)</f>
        <v>7.1999999999999993</v>
      </c>
      <c r="K96" s="8">
        <f>IF($D96="","",'HK1'!K96+'HK2'!K96)</f>
        <v>32.399999999999991</v>
      </c>
      <c r="L96" s="8">
        <f>IF($D96="","",'HK1'!L96+'HK2'!L96)</f>
        <v>0</v>
      </c>
      <c r="M96" s="8">
        <f>IF($D96="","",'HK1'!M96+'HK2'!M96)</f>
        <v>0</v>
      </c>
      <c r="N96" s="21">
        <f t="shared" si="18"/>
        <v>39.599999999999994</v>
      </c>
      <c r="O96" s="8">
        <f>IF($D96="","",'HK1'!O96+'HK2'!O96)</f>
        <v>147</v>
      </c>
      <c r="P96" s="8">
        <f>IF($D96="","",'HK1'!P96+'HK2'!P96)</f>
        <v>275</v>
      </c>
      <c r="Q96" s="8">
        <f>IF($D96="","",'HK1'!Q96+'HK2'!Q96)</f>
        <v>232</v>
      </c>
      <c r="R96" s="21">
        <f t="shared" si="19"/>
        <v>9.5</v>
      </c>
      <c r="S96" s="8">
        <f>IF($D96="","",'HK1'!S96+'HK2'!S96)</f>
        <v>0</v>
      </c>
      <c r="T96" s="8">
        <f>IF($D96="","",'HK1'!T96+'HK2'!T96)</f>
        <v>0</v>
      </c>
      <c r="U96" s="8">
        <f>IF($D96="","",'HK1'!U96+'HK2'!U96)</f>
        <v>0</v>
      </c>
      <c r="V96" s="21">
        <f t="shared" si="20"/>
        <v>0</v>
      </c>
      <c r="W96" s="8">
        <f>IF($D96="","",'HK1'!W96+'HK2'!W96)</f>
        <v>0</v>
      </c>
      <c r="X96" s="8">
        <f>IF($D96="","",'HK1'!X96+'HK2'!X96)</f>
        <v>0</v>
      </c>
      <c r="Y96" s="21">
        <f t="shared" si="21"/>
        <v>0</v>
      </c>
      <c r="Z96" s="8">
        <f>IF($D96="","",'HK1'!Z96+'HK2'!Z96)</f>
        <v>0</v>
      </c>
      <c r="AA96" s="8">
        <f>IF($D96="","",'HK1'!AA96+'HK2'!AA96)</f>
        <v>0</v>
      </c>
      <c r="AB96" s="21">
        <f t="shared" si="22"/>
        <v>0</v>
      </c>
      <c r="AC96" s="8">
        <f>IF($D96="","",'HK1'!AC96+'HK2'!AC96)</f>
        <v>0</v>
      </c>
      <c r="AD96" s="8">
        <f>IF($D96="","",'HK1'!AD96+'HK2'!AD96)</f>
        <v>0</v>
      </c>
      <c r="AE96" s="21">
        <f t="shared" si="23"/>
        <v>0</v>
      </c>
      <c r="AF96" s="8">
        <f>IF($D96="","",'HK1'!AF96+'HK2'!AF96)</f>
        <v>0</v>
      </c>
      <c r="AG96" s="8">
        <f>IF($D96="","",'HK1'!AG96+'HK2'!AG96)</f>
        <v>0</v>
      </c>
      <c r="AH96" s="64">
        <f t="shared" si="24"/>
        <v>53.1</v>
      </c>
      <c r="AI96" s="14">
        <f t="shared" si="25"/>
        <v>177</v>
      </c>
    </row>
    <row r="97" spans="1:35">
      <c r="A97" s="55">
        <f>IF(D97="","",SUBTOTAL(3,$D$4:$D97))</f>
        <v>94</v>
      </c>
      <c r="B97" s="57" t="s">
        <v>375</v>
      </c>
      <c r="C97" s="58" t="s">
        <v>117</v>
      </c>
      <c r="D97" s="59" t="s">
        <v>122</v>
      </c>
      <c r="E97" s="8">
        <f>IF($D97="","",'HK1'!E97+'HK2'!E97)</f>
        <v>2</v>
      </c>
      <c r="F97" s="8">
        <f>IF($D97="","",'HK1'!F97+'HK2'!F97)</f>
        <v>2</v>
      </c>
      <c r="G97" s="8">
        <f>IF($D97="","",'HK1'!G97+'HK2'!G97)</f>
        <v>0</v>
      </c>
      <c r="H97" s="8">
        <f>IF($D97="","",'HK1'!H97+'HK2'!H97)</f>
        <v>0</v>
      </c>
      <c r="I97" s="76">
        <f t="shared" si="17"/>
        <v>6</v>
      </c>
      <c r="J97" s="8">
        <f>IF($D97="","",'HK1'!J97+'HK2'!J97)</f>
        <v>3.5999999999999996</v>
      </c>
      <c r="K97" s="8">
        <f>IF($D97="","",'HK1'!K97+'HK2'!K97)</f>
        <v>16.8</v>
      </c>
      <c r="L97" s="8">
        <f>IF($D97="","",'HK1'!L97+'HK2'!L97)</f>
        <v>0</v>
      </c>
      <c r="M97" s="8">
        <f>IF($D97="","",'HK1'!M97+'HK2'!M97)</f>
        <v>0</v>
      </c>
      <c r="N97" s="21">
        <f t="shared" si="18"/>
        <v>20.399999999999999</v>
      </c>
      <c r="O97" s="8">
        <f>IF($D97="","",'HK1'!O97+'HK2'!O97)</f>
        <v>73</v>
      </c>
      <c r="P97" s="8">
        <f>IF($D97="","",'HK1'!P97+'HK2'!P97)</f>
        <v>100</v>
      </c>
      <c r="Q97" s="8">
        <f>IF($D97="","",'HK1'!Q97+'HK2'!Q97)</f>
        <v>74</v>
      </c>
      <c r="R97" s="21">
        <f t="shared" si="19"/>
        <v>4.95</v>
      </c>
      <c r="S97" s="8">
        <f>IF($D97="","",'HK1'!S97+'HK2'!S97)</f>
        <v>0</v>
      </c>
      <c r="T97" s="8">
        <f>IF($D97="","",'HK1'!T97+'HK2'!T97)</f>
        <v>0</v>
      </c>
      <c r="U97" s="8">
        <f>IF($D97="","",'HK1'!U97+'HK2'!U97)</f>
        <v>0</v>
      </c>
      <c r="V97" s="21">
        <f t="shared" si="20"/>
        <v>0</v>
      </c>
      <c r="W97" s="8">
        <f>IF($D97="","",'HK1'!W97+'HK2'!W97)</f>
        <v>0</v>
      </c>
      <c r="X97" s="8">
        <f>IF($D97="","",'HK1'!X97+'HK2'!X97)</f>
        <v>0</v>
      </c>
      <c r="Y97" s="21">
        <f t="shared" si="21"/>
        <v>0</v>
      </c>
      <c r="Z97" s="8">
        <f>IF($D97="","",'HK1'!Z97+'HK2'!Z97)</f>
        <v>0</v>
      </c>
      <c r="AA97" s="8">
        <f>IF($D97="","",'HK1'!AA97+'HK2'!AA97)</f>
        <v>0</v>
      </c>
      <c r="AB97" s="21">
        <f t="shared" si="22"/>
        <v>0</v>
      </c>
      <c r="AC97" s="8">
        <f>IF($D97="","",'HK1'!AC97+'HK2'!AC97)</f>
        <v>0</v>
      </c>
      <c r="AD97" s="8">
        <f>IF($D97="","",'HK1'!AD97+'HK2'!AD97)</f>
        <v>0</v>
      </c>
      <c r="AE97" s="21">
        <f t="shared" si="23"/>
        <v>0</v>
      </c>
      <c r="AF97" s="8">
        <f>IF($D97="","",'HK1'!AF97+'HK2'!AF97)</f>
        <v>0</v>
      </c>
      <c r="AG97" s="8">
        <f>IF($D97="","",'HK1'!AG97+'HK2'!AG97)</f>
        <v>0</v>
      </c>
      <c r="AH97" s="64">
        <f t="shared" si="24"/>
        <v>31.4</v>
      </c>
      <c r="AI97" s="14">
        <f t="shared" si="25"/>
        <v>104.7</v>
      </c>
    </row>
    <row r="98" spans="1:35">
      <c r="A98" s="55">
        <f>IF(D98="","",SUBTOTAL(3,$D$4:$D98))</f>
        <v>95</v>
      </c>
      <c r="B98" s="57" t="s">
        <v>376</v>
      </c>
      <c r="C98" s="58" t="s">
        <v>117</v>
      </c>
      <c r="D98" s="59" t="s">
        <v>123</v>
      </c>
      <c r="E98" s="8">
        <f>IF($D98="","",'HK1'!E98+'HK2'!E98)</f>
        <v>6</v>
      </c>
      <c r="F98" s="8">
        <f>IF($D98="","",'HK1'!F98+'HK2'!F98)</f>
        <v>2</v>
      </c>
      <c r="G98" s="8">
        <f>IF($D98="","",'HK1'!G98+'HK2'!G98)</f>
        <v>0</v>
      </c>
      <c r="H98" s="8">
        <f>IF($D98="","",'HK1'!H98+'HK2'!H98)</f>
        <v>0</v>
      </c>
      <c r="I98" s="76">
        <f t="shared" si="17"/>
        <v>10</v>
      </c>
      <c r="J98" s="8">
        <f>IF($D98="","",'HK1'!J98+'HK2'!J98)</f>
        <v>9.6</v>
      </c>
      <c r="K98" s="8">
        <f>IF($D98="","",'HK1'!K98+'HK2'!K98)</f>
        <v>18.399999999999999</v>
      </c>
      <c r="L98" s="8">
        <f>IF($D98="","",'HK1'!L98+'HK2'!L98)</f>
        <v>0</v>
      </c>
      <c r="M98" s="8">
        <f>IF($D98="","",'HK1'!M98+'HK2'!M98)</f>
        <v>0</v>
      </c>
      <c r="N98" s="21">
        <f t="shared" si="18"/>
        <v>28</v>
      </c>
      <c r="O98" s="8">
        <f>IF($D98="","",'HK1'!O98+'HK2'!O98)</f>
        <v>129</v>
      </c>
      <c r="P98" s="8">
        <f>IF($D98="","",'HK1'!P98+'HK2'!P98)</f>
        <v>279</v>
      </c>
      <c r="Q98" s="8">
        <f>IF($D98="","",'HK1'!Q98+'HK2'!Q98)</f>
        <v>246</v>
      </c>
      <c r="R98" s="21">
        <f t="shared" si="19"/>
        <v>8.1</v>
      </c>
      <c r="S98" s="8">
        <f>IF($D98="","",'HK1'!S98+'HK2'!S98)</f>
        <v>0</v>
      </c>
      <c r="T98" s="8">
        <f>IF($D98="","",'HK1'!T98+'HK2'!T98)</f>
        <v>0</v>
      </c>
      <c r="U98" s="8">
        <f>IF($D98="","",'HK1'!U98+'HK2'!U98)</f>
        <v>0</v>
      </c>
      <c r="V98" s="21">
        <f t="shared" si="20"/>
        <v>0</v>
      </c>
      <c r="W98" s="8">
        <f>IF($D98="","",'HK1'!W98+'HK2'!W98)</f>
        <v>0</v>
      </c>
      <c r="X98" s="8">
        <f>IF($D98="","",'HK1'!X98+'HK2'!X98)</f>
        <v>0</v>
      </c>
      <c r="Y98" s="21">
        <f t="shared" si="21"/>
        <v>0</v>
      </c>
      <c r="Z98" s="8">
        <f>IF($D98="","",'HK1'!Z98+'HK2'!Z98)</f>
        <v>0</v>
      </c>
      <c r="AA98" s="8">
        <f>IF($D98="","",'HK1'!AA98+'HK2'!AA98)</f>
        <v>0</v>
      </c>
      <c r="AB98" s="21">
        <f t="shared" si="22"/>
        <v>0</v>
      </c>
      <c r="AC98" s="8">
        <f>IF($D98="","",'HK1'!AC98+'HK2'!AC98)</f>
        <v>0</v>
      </c>
      <c r="AD98" s="8">
        <f>IF($D98="","",'HK1'!AD98+'HK2'!AD98)</f>
        <v>0</v>
      </c>
      <c r="AE98" s="21">
        <f t="shared" si="23"/>
        <v>0</v>
      </c>
      <c r="AF98" s="8">
        <f>IF($D98="","",'HK1'!AF98+'HK2'!AF98)</f>
        <v>2.4</v>
      </c>
      <c r="AG98" s="8">
        <f>IF($D98="","",'HK1'!AG98+'HK2'!AG98)</f>
        <v>3.6</v>
      </c>
      <c r="AH98" s="64">
        <f t="shared" si="24"/>
        <v>52.1</v>
      </c>
      <c r="AI98" s="14">
        <f t="shared" si="25"/>
        <v>173.7</v>
      </c>
    </row>
    <row r="99" spans="1:35">
      <c r="A99" s="55">
        <f>IF(D99="","",SUBTOTAL(3,$D$4:$D99))</f>
        <v>96</v>
      </c>
      <c r="B99" s="57" t="s">
        <v>378</v>
      </c>
      <c r="C99" s="58" t="s">
        <v>117</v>
      </c>
      <c r="D99" s="59" t="s">
        <v>125</v>
      </c>
      <c r="E99" s="8">
        <f>IF($D99="","",'HK1'!E99+'HK2'!E99)</f>
        <v>0</v>
      </c>
      <c r="F99" s="8">
        <f>IF($D99="","",'HK1'!F99+'HK2'!F99)</f>
        <v>0</v>
      </c>
      <c r="G99" s="8">
        <f>IF($D99="","",'HK1'!G99+'HK2'!G99)</f>
        <v>0</v>
      </c>
      <c r="H99" s="8">
        <f>IF($D99="","",'HK1'!H99+'HK2'!H99)</f>
        <v>0</v>
      </c>
      <c r="I99" s="76">
        <f t="shared" si="17"/>
        <v>0</v>
      </c>
      <c r="J99" s="8">
        <f>IF($D99="","",'HK1'!J99+'HK2'!J99)</f>
        <v>0</v>
      </c>
      <c r="K99" s="8">
        <f>IF($D99="","",'HK1'!K99+'HK2'!K99)</f>
        <v>0</v>
      </c>
      <c r="L99" s="8">
        <f>IF($D99="","",'HK1'!L99+'HK2'!L99)</f>
        <v>0</v>
      </c>
      <c r="M99" s="8">
        <f>IF($D99="","",'HK1'!M99+'HK2'!M99)</f>
        <v>0</v>
      </c>
      <c r="N99" s="21">
        <f t="shared" si="18"/>
        <v>0</v>
      </c>
      <c r="O99" s="8">
        <f>IF($D99="","",'HK1'!O99+'HK2'!O99)</f>
        <v>21</v>
      </c>
      <c r="P99" s="8">
        <f>IF($D99="","",'HK1'!P99+'HK2'!P99)</f>
        <v>174</v>
      </c>
      <c r="Q99" s="8">
        <f>IF($D99="","",'HK1'!Q99+'HK2'!Q99)</f>
        <v>0</v>
      </c>
      <c r="R99" s="21">
        <f t="shared" si="19"/>
        <v>9.75</v>
      </c>
      <c r="S99" s="8">
        <f>IF($D99="","",'HK1'!S99+'HK2'!S99)</f>
        <v>0</v>
      </c>
      <c r="T99" s="8">
        <f>IF($D99="","",'HK1'!T99+'HK2'!T99)</f>
        <v>54</v>
      </c>
      <c r="U99" s="8">
        <f>IF($D99="","",'HK1'!U99+'HK2'!U99)</f>
        <v>0</v>
      </c>
      <c r="V99" s="21">
        <f t="shared" si="20"/>
        <v>5.4</v>
      </c>
      <c r="W99" s="8">
        <f>IF($D99="","",'HK1'!W99+'HK2'!W99)</f>
        <v>0</v>
      </c>
      <c r="X99" s="8">
        <f>IF($D99="","",'HK1'!X99+'HK2'!X99)</f>
        <v>0</v>
      </c>
      <c r="Y99" s="21">
        <f t="shared" si="21"/>
        <v>0</v>
      </c>
      <c r="Z99" s="8">
        <f>IF($D99="","",'HK1'!Z99+'HK2'!Z99)</f>
        <v>0</v>
      </c>
      <c r="AA99" s="8">
        <f>IF($D99="","",'HK1'!AA99+'HK2'!AA99)</f>
        <v>0</v>
      </c>
      <c r="AB99" s="21">
        <f t="shared" si="22"/>
        <v>0</v>
      </c>
      <c r="AC99" s="8">
        <f>IF($D99="","",'HK1'!AC99+'HK2'!AC99)</f>
        <v>0</v>
      </c>
      <c r="AD99" s="8">
        <f>IF($D99="","",'HK1'!AD99+'HK2'!AD99)</f>
        <v>0</v>
      </c>
      <c r="AE99" s="21">
        <f t="shared" si="23"/>
        <v>0</v>
      </c>
      <c r="AF99" s="8">
        <f>IF($D99="","",'HK1'!AF99+'HK2'!AF99)</f>
        <v>0</v>
      </c>
      <c r="AG99" s="8">
        <f>IF($D99="","",'HK1'!AG99+'HK2'!AG99)</f>
        <v>0</v>
      </c>
      <c r="AH99" s="64">
        <f t="shared" si="24"/>
        <v>15.2</v>
      </c>
      <c r="AI99" s="14">
        <f t="shared" si="25"/>
        <v>50.7</v>
      </c>
    </row>
    <row r="100" spans="1:35">
      <c r="A100" s="55">
        <f>IF(D100="","",SUBTOTAL(3,$D$4:$D100))</f>
        <v>97</v>
      </c>
      <c r="B100" s="57" t="s">
        <v>388</v>
      </c>
      <c r="C100" s="58" t="s">
        <v>126</v>
      </c>
      <c r="D100" s="59" t="s">
        <v>132</v>
      </c>
      <c r="E100" s="8">
        <f>IF($D100="","",'HK1'!E100+'HK2'!E100)</f>
        <v>5</v>
      </c>
      <c r="F100" s="8">
        <f>IF($D100="","",'HK1'!F100+'HK2'!F100)</f>
        <v>10</v>
      </c>
      <c r="G100" s="8">
        <f>IF($D100="","",'HK1'!G100+'HK2'!G100)</f>
        <v>0</v>
      </c>
      <c r="H100" s="8">
        <f>IF($D100="","",'HK1'!H100+'HK2'!H100)</f>
        <v>0</v>
      </c>
      <c r="I100" s="76">
        <f t="shared" si="17"/>
        <v>25</v>
      </c>
      <c r="J100" s="8">
        <f>IF($D100="","",'HK1'!J100+'HK2'!J100)</f>
        <v>7.1999999999999993</v>
      </c>
      <c r="K100" s="8">
        <f>IF($D100="","",'HK1'!K100+'HK2'!K100)</f>
        <v>6</v>
      </c>
      <c r="L100" s="8">
        <f>IF($D100="","",'HK1'!L100+'HK2'!L100)</f>
        <v>0</v>
      </c>
      <c r="M100" s="8">
        <f>IF($D100="","",'HK1'!M100+'HK2'!M100)</f>
        <v>0</v>
      </c>
      <c r="N100" s="21">
        <f t="shared" si="18"/>
        <v>13.2</v>
      </c>
      <c r="O100" s="8">
        <f>IF($D100="","",'HK1'!O100+'HK2'!O100)</f>
        <v>114</v>
      </c>
      <c r="P100" s="8">
        <f>IF($D100="","",'HK1'!P100+'HK2'!P100)</f>
        <v>33</v>
      </c>
      <c r="Q100" s="8">
        <f>IF($D100="","",'HK1'!Q100+'HK2'!Q100)</f>
        <v>114</v>
      </c>
      <c r="R100" s="21">
        <f t="shared" si="19"/>
        <v>1.65</v>
      </c>
      <c r="S100" s="8">
        <f>IF($D100="","",'HK1'!S100+'HK2'!S100)</f>
        <v>0</v>
      </c>
      <c r="T100" s="8">
        <f>IF($D100="","",'HK1'!T100+'HK2'!T100)</f>
        <v>0</v>
      </c>
      <c r="U100" s="8">
        <f>IF($D100="","",'HK1'!U100+'HK2'!U100)</f>
        <v>0</v>
      </c>
      <c r="V100" s="21">
        <f t="shared" si="20"/>
        <v>0</v>
      </c>
      <c r="W100" s="8">
        <f>IF($D100="","",'HK1'!W100+'HK2'!W100)</f>
        <v>0</v>
      </c>
      <c r="X100" s="8">
        <f>IF($D100="","",'HK1'!X100+'HK2'!X100)</f>
        <v>0</v>
      </c>
      <c r="Y100" s="21">
        <f t="shared" si="21"/>
        <v>0</v>
      </c>
      <c r="Z100" s="8">
        <f>IF($D100="","",'HK1'!Z100+'HK2'!Z100)</f>
        <v>0</v>
      </c>
      <c r="AA100" s="8">
        <f>IF($D100="","",'HK1'!AA100+'HK2'!AA100)</f>
        <v>0</v>
      </c>
      <c r="AB100" s="21">
        <f t="shared" si="22"/>
        <v>0</v>
      </c>
      <c r="AC100" s="8">
        <f>IF($D100="","",'HK1'!AC100+'HK2'!AC100)</f>
        <v>0</v>
      </c>
      <c r="AD100" s="8">
        <f>IF($D100="","",'HK1'!AD100+'HK2'!AD100)</f>
        <v>0</v>
      </c>
      <c r="AE100" s="21">
        <f t="shared" si="23"/>
        <v>0</v>
      </c>
      <c r="AF100" s="8">
        <f>IF($D100="","",'HK1'!AF100+'HK2'!AF100)</f>
        <v>2.4</v>
      </c>
      <c r="AG100" s="8">
        <f>IF($D100="","",'HK1'!AG100+'HK2'!AG100)</f>
        <v>24.4</v>
      </c>
      <c r="AH100" s="64">
        <f t="shared" si="24"/>
        <v>66.7</v>
      </c>
      <c r="AI100" s="14">
        <f t="shared" si="25"/>
        <v>222.3</v>
      </c>
    </row>
    <row r="101" spans="1:35">
      <c r="A101" s="55">
        <f>IF(D101="","",SUBTOTAL(3,$D$4:$D101))</f>
        <v>98</v>
      </c>
      <c r="B101" s="57" t="s">
        <v>387</v>
      </c>
      <c r="C101" s="58" t="s">
        <v>126</v>
      </c>
      <c r="D101" s="59" t="s">
        <v>131</v>
      </c>
      <c r="E101" s="8">
        <f>IF($D101="","",'HK1'!E101+'HK2'!E101)</f>
        <v>0</v>
      </c>
      <c r="F101" s="8">
        <f>IF($D101="","",'HK1'!F101+'HK2'!F101)</f>
        <v>4</v>
      </c>
      <c r="G101" s="8">
        <f>IF($D101="","",'HK1'!G101+'HK2'!G101)</f>
        <v>0</v>
      </c>
      <c r="H101" s="8">
        <f>IF($D101="","",'HK1'!H101+'HK2'!H101)</f>
        <v>0</v>
      </c>
      <c r="I101" s="76">
        <f t="shared" si="17"/>
        <v>8</v>
      </c>
      <c r="J101" s="8">
        <f>IF($D101="","",'HK1'!J101+'HK2'!J101)</f>
        <v>0</v>
      </c>
      <c r="K101" s="8">
        <f>IF($D101="","",'HK1'!K101+'HK2'!K101)</f>
        <v>2.4</v>
      </c>
      <c r="L101" s="8">
        <f>IF($D101="","",'HK1'!L101+'HK2'!L101)</f>
        <v>0</v>
      </c>
      <c r="M101" s="8">
        <f>IF($D101="","",'HK1'!M101+'HK2'!M101)</f>
        <v>0</v>
      </c>
      <c r="N101" s="21">
        <f t="shared" si="18"/>
        <v>2.4</v>
      </c>
      <c r="O101" s="8">
        <f>IF($D101="","",'HK1'!O101+'HK2'!O101)</f>
        <v>93</v>
      </c>
      <c r="P101" s="8">
        <f>IF($D101="","",'HK1'!P101+'HK2'!P101)</f>
        <v>388</v>
      </c>
      <c r="Q101" s="8">
        <f>IF($D101="","",'HK1'!Q101+'HK2'!Q101)</f>
        <v>70</v>
      </c>
      <c r="R101" s="21">
        <f t="shared" si="19"/>
        <v>20.55</v>
      </c>
      <c r="S101" s="8">
        <f>IF($D101="","",'HK1'!S101+'HK2'!S101)</f>
        <v>33</v>
      </c>
      <c r="T101" s="8">
        <f>IF($D101="","",'HK1'!T101+'HK2'!T101)</f>
        <v>0</v>
      </c>
      <c r="U101" s="8">
        <f>IF($D101="","",'HK1'!U101+'HK2'!U101)</f>
        <v>33</v>
      </c>
      <c r="V101" s="21">
        <f t="shared" si="20"/>
        <v>0</v>
      </c>
      <c r="W101" s="8">
        <f>IF($D101="","",'HK1'!W101+'HK2'!W101)</f>
        <v>0</v>
      </c>
      <c r="X101" s="8">
        <f>IF($D101="","",'HK1'!X101+'HK2'!X101)</f>
        <v>0</v>
      </c>
      <c r="Y101" s="21">
        <f t="shared" si="21"/>
        <v>0</v>
      </c>
      <c r="Z101" s="8">
        <f>IF($D101="","",'HK1'!Z101+'HK2'!Z101)</f>
        <v>0</v>
      </c>
      <c r="AA101" s="8">
        <f>IF($D101="","",'HK1'!AA101+'HK2'!AA101)</f>
        <v>0</v>
      </c>
      <c r="AB101" s="21">
        <f t="shared" si="22"/>
        <v>0</v>
      </c>
      <c r="AC101" s="8">
        <f>IF($D101="","",'HK1'!AC101+'HK2'!AC101)</f>
        <v>0</v>
      </c>
      <c r="AD101" s="8">
        <f>IF($D101="","",'HK1'!AD101+'HK2'!AD101)</f>
        <v>0</v>
      </c>
      <c r="AE101" s="21">
        <f t="shared" si="23"/>
        <v>0</v>
      </c>
      <c r="AF101" s="8">
        <f>IF($D101="","",'HK1'!AF101+'HK2'!AF101)</f>
        <v>2.4</v>
      </c>
      <c r="AG101" s="8">
        <f>IF($D101="","",'HK1'!AG101+'HK2'!AG101)</f>
        <v>12.399999999999999</v>
      </c>
      <c r="AH101" s="64">
        <f t="shared" si="24"/>
        <v>45.8</v>
      </c>
      <c r="AI101" s="14">
        <f t="shared" si="25"/>
        <v>152.69999999999999</v>
      </c>
    </row>
    <row r="102" spans="1:35">
      <c r="A102" s="55">
        <f>IF(D102="","",SUBTOTAL(3,$D$4:$D102))</f>
        <v>99</v>
      </c>
      <c r="B102" s="57" t="s">
        <v>379</v>
      </c>
      <c r="C102" s="58" t="s">
        <v>126</v>
      </c>
      <c r="D102" s="59" t="s">
        <v>133</v>
      </c>
      <c r="E102" s="8">
        <f>IF($D102="","",'HK1'!E102+'HK2'!E102)</f>
        <v>0</v>
      </c>
      <c r="F102" s="8">
        <f>IF($D102="","",'HK1'!F102+'HK2'!F102)</f>
        <v>0</v>
      </c>
      <c r="G102" s="8">
        <f>IF($D102="","",'HK1'!G102+'HK2'!G102)</f>
        <v>0</v>
      </c>
      <c r="H102" s="8">
        <f>IF($D102="","",'HK1'!H102+'HK2'!H102)</f>
        <v>0</v>
      </c>
      <c r="I102" s="76">
        <f t="shared" si="17"/>
        <v>0</v>
      </c>
      <c r="J102" s="8">
        <f>IF($D102="","",'HK1'!J102+'HK2'!J102)</f>
        <v>43.999999999999993</v>
      </c>
      <c r="K102" s="8">
        <f>IF($D102="","",'HK1'!K102+'HK2'!K102)</f>
        <v>7.1999999999999993</v>
      </c>
      <c r="L102" s="8">
        <f>IF($D102="","",'HK1'!L102+'HK2'!L102)</f>
        <v>0</v>
      </c>
      <c r="M102" s="8">
        <f>IF($D102="","",'HK1'!M102+'HK2'!M102)</f>
        <v>0</v>
      </c>
      <c r="N102" s="21">
        <f t="shared" si="18"/>
        <v>51.199999999999989</v>
      </c>
      <c r="O102" s="8">
        <f>IF($D102="","",'HK1'!O102+'HK2'!O102)</f>
        <v>0</v>
      </c>
      <c r="P102" s="8">
        <f>IF($D102="","",'HK1'!P102+'HK2'!P102)</f>
        <v>5</v>
      </c>
      <c r="Q102" s="8">
        <f>IF($D102="","",'HK1'!Q102+'HK2'!Q102)</f>
        <v>0</v>
      </c>
      <c r="R102" s="21">
        <f t="shared" si="19"/>
        <v>0.25</v>
      </c>
      <c r="S102" s="8">
        <f>IF($D102="","",'HK1'!S102+'HK2'!S102)</f>
        <v>0</v>
      </c>
      <c r="T102" s="8">
        <f>IF($D102="","",'HK1'!T102+'HK2'!T102)</f>
        <v>0</v>
      </c>
      <c r="U102" s="8">
        <f>IF($D102="","",'HK1'!U102+'HK2'!U102)</f>
        <v>0</v>
      </c>
      <c r="V102" s="21">
        <f t="shared" si="20"/>
        <v>0</v>
      </c>
      <c r="W102" s="8">
        <f>IF($D102="","",'HK1'!W102+'HK2'!W102)</f>
        <v>0</v>
      </c>
      <c r="X102" s="8">
        <f>IF($D102="","",'HK1'!X102+'HK2'!X102)</f>
        <v>0</v>
      </c>
      <c r="Y102" s="21">
        <f t="shared" si="21"/>
        <v>0</v>
      </c>
      <c r="Z102" s="8">
        <f>IF($D102="","",'HK1'!Z102+'HK2'!Z102)</f>
        <v>0</v>
      </c>
      <c r="AA102" s="8">
        <f>IF($D102="","",'HK1'!AA102+'HK2'!AA102)</f>
        <v>0</v>
      </c>
      <c r="AB102" s="21">
        <f t="shared" si="22"/>
        <v>0</v>
      </c>
      <c r="AC102" s="8">
        <f>IF($D102="","",'HK1'!AC102+'HK2'!AC102)</f>
        <v>0</v>
      </c>
      <c r="AD102" s="8">
        <f>IF($D102="","",'HK1'!AD102+'HK2'!AD102)</f>
        <v>0</v>
      </c>
      <c r="AE102" s="21">
        <f t="shared" si="23"/>
        <v>0</v>
      </c>
      <c r="AF102" s="8">
        <f>IF($D102="","",'HK1'!AF102+'HK2'!AF102)</f>
        <v>2.4</v>
      </c>
      <c r="AG102" s="8">
        <f>IF($D102="","",'HK1'!AG102+'HK2'!AG102)</f>
        <v>0</v>
      </c>
      <c r="AH102" s="64">
        <f t="shared" si="24"/>
        <v>53.9</v>
      </c>
      <c r="AI102" s="14">
        <f t="shared" si="25"/>
        <v>179.7</v>
      </c>
    </row>
    <row r="103" spans="1:35">
      <c r="A103" s="55">
        <f>IF(D103="","",SUBTOTAL(3,$D$4:$D103))</f>
        <v>100</v>
      </c>
      <c r="B103" s="57" t="s">
        <v>380</v>
      </c>
      <c r="C103" s="58" t="s">
        <v>126</v>
      </c>
      <c r="D103" s="59" t="s">
        <v>135</v>
      </c>
      <c r="E103" s="8">
        <f>IF($D103="","",'HK1'!E103+'HK2'!E103)</f>
        <v>6</v>
      </c>
      <c r="F103" s="8">
        <f>IF($D103="","",'HK1'!F103+'HK2'!F103)</f>
        <v>2</v>
      </c>
      <c r="G103" s="8">
        <f>IF($D103="","",'HK1'!G103+'HK2'!G103)</f>
        <v>0</v>
      </c>
      <c r="H103" s="8">
        <f>IF($D103="","",'HK1'!H103+'HK2'!H103)</f>
        <v>0</v>
      </c>
      <c r="I103" s="76">
        <f t="shared" si="17"/>
        <v>10</v>
      </c>
      <c r="J103" s="8">
        <f>IF($D103="","",'HK1'!J103+'HK2'!J103)</f>
        <v>24.799999999999997</v>
      </c>
      <c r="K103" s="8">
        <f>IF($D103="","",'HK1'!K103+'HK2'!K103)</f>
        <v>30.399999999999991</v>
      </c>
      <c r="L103" s="8">
        <f>IF($D103="","",'HK1'!L103+'HK2'!L103)</f>
        <v>0</v>
      </c>
      <c r="M103" s="8">
        <f>IF($D103="","",'HK1'!M103+'HK2'!M103)</f>
        <v>0</v>
      </c>
      <c r="N103" s="21">
        <f t="shared" si="18"/>
        <v>55.199999999999989</v>
      </c>
      <c r="O103" s="8">
        <f>IF($D103="","",'HK1'!O103+'HK2'!O103)</f>
        <v>192</v>
      </c>
      <c r="P103" s="8">
        <f>IF($D103="","",'HK1'!P103+'HK2'!P103)</f>
        <v>224</v>
      </c>
      <c r="Q103" s="8">
        <f>IF($D103="","",'HK1'!Q103+'HK2'!Q103)</f>
        <v>192</v>
      </c>
      <c r="R103" s="21">
        <f t="shared" si="19"/>
        <v>11.2</v>
      </c>
      <c r="S103" s="8">
        <f>IF($D103="","",'HK1'!S103+'HK2'!S103)</f>
        <v>0</v>
      </c>
      <c r="T103" s="8">
        <f>IF($D103="","",'HK1'!T103+'HK2'!T103)</f>
        <v>0</v>
      </c>
      <c r="U103" s="8">
        <f>IF($D103="","",'HK1'!U103+'HK2'!U103)</f>
        <v>0</v>
      </c>
      <c r="V103" s="21">
        <f t="shared" si="20"/>
        <v>0</v>
      </c>
      <c r="W103" s="8">
        <f>IF($D103="","",'HK1'!W103+'HK2'!W103)</f>
        <v>0</v>
      </c>
      <c r="X103" s="8">
        <f>IF($D103="","",'HK1'!X103+'HK2'!X103)</f>
        <v>0</v>
      </c>
      <c r="Y103" s="21">
        <f t="shared" si="21"/>
        <v>0</v>
      </c>
      <c r="Z103" s="8">
        <f>IF($D103="","",'HK1'!Z103+'HK2'!Z103)</f>
        <v>0</v>
      </c>
      <c r="AA103" s="8">
        <f>IF($D103="","",'HK1'!AA103+'HK2'!AA103)</f>
        <v>0</v>
      </c>
      <c r="AB103" s="21">
        <f t="shared" si="22"/>
        <v>0</v>
      </c>
      <c r="AC103" s="8">
        <f>IF($D103="","",'HK1'!AC103+'HK2'!AC103)</f>
        <v>0</v>
      </c>
      <c r="AD103" s="8">
        <f>IF($D103="","",'HK1'!AD103+'HK2'!AD103)</f>
        <v>0</v>
      </c>
      <c r="AE103" s="21">
        <f t="shared" si="23"/>
        <v>0</v>
      </c>
      <c r="AF103" s="8">
        <f>IF($D103="","",'HK1'!AF103+'HK2'!AF103)</f>
        <v>1.2</v>
      </c>
      <c r="AG103" s="8">
        <f>IF($D103="","",'HK1'!AG103+'HK2'!AG103)</f>
        <v>0</v>
      </c>
      <c r="AH103" s="64">
        <f t="shared" si="24"/>
        <v>77.599999999999994</v>
      </c>
      <c r="AI103" s="14">
        <f t="shared" si="25"/>
        <v>258.7</v>
      </c>
    </row>
    <row r="104" spans="1:35">
      <c r="A104" s="55">
        <f>IF(D104="","",SUBTOTAL(3,$D$4:$D104))</f>
        <v>101</v>
      </c>
      <c r="B104" s="57" t="s">
        <v>381</v>
      </c>
      <c r="C104" s="58" t="s">
        <v>126</v>
      </c>
      <c r="D104" s="59" t="s">
        <v>549</v>
      </c>
      <c r="E104" s="8">
        <f>IF($D104="","",'HK1'!E104+'HK2'!E104)</f>
        <v>6</v>
      </c>
      <c r="F104" s="8">
        <f>IF($D104="","",'HK1'!F104+'HK2'!F104)</f>
        <v>0</v>
      </c>
      <c r="G104" s="8">
        <f>IF($D104="","",'HK1'!G104+'HK2'!G104)</f>
        <v>0</v>
      </c>
      <c r="H104" s="8">
        <f>IF($D104="","",'HK1'!H104+'HK2'!H104)</f>
        <v>0</v>
      </c>
      <c r="I104" s="76">
        <f t="shared" si="17"/>
        <v>6</v>
      </c>
      <c r="J104" s="8">
        <f>IF($D104="","",'HK1'!J104+'HK2'!J104)</f>
        <v>2.4</v>
      </c>
      <c r="K104" s="8">
        <f>IF($D104="","",'HK1'!K104+'HK2'!K104)</f>
        <v>37.199999999999996</v>
      </c>
      <c r="L104" s="8">
        <f>IF($D104="","",'HK1'!L104+'HK2'!L104)</f>
        <v>0</v>
      </c>
      <c r="M104" s="8">
        <f>IF($D104="","",'HK1'!M104+'HK2'!M104)</f>
        <v>0</v>
      </c>
      <c r="N104" s="21">
        <f t="shared" si="18"/>
        <v>39.599999999999994</v>
      </c>
      <c r="O104" s="8">
        <f>IF($D104="","",'HK1'!O104+'HK2'!O104)</f>
        <v>83</v>
      </c>
      <c r="P104" s="8">
        <f>IF($D104="","",'HK1'!P104+'HK2'!P104)</f>
        <v>66</v>
      </c>
      <c r="Q104" s="8">
        <f>IF($D104="","",'HK1'!Q104+'HK2'!Q104)</f>
        <v>83</v>
      </c>
      <c r="R104" s="21">
        <f t="shared" si="19"/>
        <v>3.3</v>
      </c>
      <c r="S104" s="8">
        <f>IF($D104="","",'HK1'!S104+'HK2'!S104)</f>
        <v>0</v>
      </c>
      <c r="T104" s="8">
        <f>IF($D104="","",'HK1'!T104+'HK2'!T104)</f>
        <v>0</v>
      </c>
      <c r="U104" s="8">
        <f>IF($D104="","",'HK1'!U104+'HK2'!U104)</f>
        <v>0</v>
      </c>
      <c r="V104" s="21">
        <f t="shared" si="20"/>
        <v>0</v>
      </c>
      <c r="W104" s="8">
        <f>IF($D104="","",'HK1'!W104+'HK2'!W104)</f>
        <v>0</v>
      </c>
      <c r="X104" s="8">
        <f>IF($D104="","",'HK1'!X104+'HK2'!X104)</f>
        <v>0</v>
      </c>
      <c r="Y104" s="21">
        <f t="shared" si="21"/>
        <v>0</v>
      </c>
      <c r="Z104" s="8">
        <f>IF($D104="","",'HK1'!Z104+'HK2'!Z104)</f>
        <v>0</v>
      </c>
      <c r="AA104" s="8">
        <f>IF($D104="","",'HK1'!AA104+'HK2'!AA104)</f>
        <v>0</v>
      </c>
      <c r="AB104" s="21">
        <f t="shared" si="22"/>
        <v>0</v>
      </c>
      <c r="AC104" s="8">
        <f>IF($D104="","",'HK1'!AC104+'HK2'!AC104)</f>
        <v>0</v>
      </c>
      <c r="AD104" s="8">
        <f>IF($D104="","",'HK1'!AD104+'HK2'!AD104)</f>
        <v>0</v>
      </c>
      <c r="AE104" s="21">
        <f t="shared" si="23"/>
        <v>0</v>
      </c>
      <c r="AF104" s="8">
        <f>IF($D104="","",'HK1'!AF104+'HK2'!AF104)</f>
        <v>3.5999999999999996</v>
      </c>
      <c r="AG104" s="8">
        <f>IF($D104="","",'HK1'!AG104+'HK2'!AG104)</f>
        <v>0</v>
      </c>
      <c r="AH104" s="64">
        <f t="shared" si="24"/>
        <v>52.5</v>
      </c>
      <c r="AI104" s="14">
        <f t="shared" si="25"/>
        <v>175</v>
      </c>
    </row>
    <row r="105" spans="1:35">
      <c r="A105" s="55">
        <f>IF(D105="","",SUBTOTAL(3,$D$4:$D105))</f>
        <v>102</v>
      </c>
      <c r="B105" s="57" t="s">
        <v>382</v>
      </c>
      <c r="C105" s="58" t="s">
        <v>126</v>
      </c>
      <c r="D105" s="59" t="s">
        <v>128</v>
      </c>
      <c r="E105" s="8">
        <f>IF($D105="","",'HK1'!E105+'HK2'!E105)</f>
        <v>6</v>
      </c>
      <c r="F105" s="8">
        <f>IF($D105="","",'HK1'!F105+'HK2'!F105)</f>
        <v>0</v>
      </c>
      <c r="G105" s="8">
        <f>IF($D105="","",'HK1'!G105+'HK2'!G105)</f>
        <v>0</v>
      </c>
      <c r="H105" s="8">
        <f>IF($D105="","",'HK1'!H105+'HK2'!H105)</f>
        <v>0</v>
      </c>
      <c r="I105" s="76">
        <f t="shared" si="17"/>
        <v>6</v>
      </c>
      <c r="J105" s="8">
        <f>IF($D105="","",'HK1'!J105+'HK2'!J105)</f>
        <v>0</v>
      </c>
      <c r="K105" s="8">
        <f>IF($D105="","",'HK1'!K105+'HK2'!K105)</f>
        <v>1.2</v>
      </c>
      <c r="L105" s="8">
        <f>IF($D105="","",'HK1'!L105+'HK2'!L105)</f>
        <v>0</v>
      </c>
      <c r="M105" s="8">
        <f>IF($D105="","",'HK1'!M105+'HK2'!M105)</f>
        <v>0</v>
      </c>
      <c r="N105" s="21">
        <f t="shared" si="18"/>
        <v>1.2</v>
      </c>
      <c r="O105" s="8">
        <f>IF($D105="","",'HK1'!O105+'HK2'!O105)</f>
        <v>87</v>
      </c>
      <c r="P105" s="8">
        <f>IF($D105="","",'HK1'!P105+'HK2'!P105)</f>
        <v>0</v>
      </c>
      <c r="Q105" s="8">
        <f>IF($D105="","",'HK1'!Q105+'HK2'!Q105)</f>
        <v>87</v>
      </c>
      <c r="R105" s="21">
        <f t="shared" si="19"/>
        <v>0</v>
      </c>
      <c r="S105" s="8">
        <f>IF($D105="","",'HK1'!S105+'HK2'!S105)</f>
        <v>0</v>
      </c>
      <c r="T105" s="8">
        <f>IF($D105="","",'HK1'!T105+'HK2'!T105)</f>
        <v>0</v>
      </c>
      <c r="U105" s="8">
        <f>IF($D105="","",'HK1'!U105+'HK2'!U105)</f>
        <v>0</v>
      </c>
      <c r="V105" s="21">
        <f t="shared" si="20"/>
        <v>0</v>
      </c>
      <c r="W105" s="8">
        <f>IF($D105="","",'HK1'!W105+'HK2'!W105)</f>
        <v>0</v>
      </c>
      <c r="X105" s="8">
        <f>IF($D105="","",'HK1'!X105+'HK2'!X105)</f>
        <v>0</v>
      </c>
      <c r="Y105" s="21">
        <f t="shared" si="21"/>
        <v>0</v>
      </c>
      <c r="Z105" s="8">
        <f>IF($D105="","",'HK1'!Z105+'HK2'!Z105)</f>
        <v>0</v>
      </c>
      <c r="AA105" s="8">
        <f>IF($D105="","",'HK1'!AA105+'HK2'!AA105)</f>
        <v>0</v>
      </c>
      <c r="AB105" s="21">
        <f t="shared" si="22"/>
        <v>0</v>
      </c>
      <c r="AC105" s="8">
        <f>IF($D105="","",'HK1'!AC105+'HK2'!AC105)</f>
        <v>0</v>
      </c>
      <c r="AD105" s="8">
        <f>IF($D105="","",'HK1'!AD105+'HK2'!AD105)</f>
        <v>0</v>
      </c>
      <c r="AE105" s="21">
        <f t="shared" si="23"/>
        <v>0</v>
      </c>
      <c r="AF105" s="8">
        <f>IF($D105="","",'HK1'!AF105+'HK2'!AF105)</f>
        <v>0</v>
      </c>
      <c r="AG105" s="8">
        <f>IF($D105="","",'HK1'!AG105+'HK2'!AG105)</f>
        <v>21.6</v>
      </c>
      <c r="AH105" s="64">
        <f t="shared" si="24"/>
        <v>28.8</v>
      </c>
      <c r="AI105" s="14">
        <f t="shared" si="25"/>
        <v>96</v>
      </c>
    </row>
    <row r="106" spans="1:35">
      <c r="A106" s="55">
        <f>IF(D106="","",SUBTOTAL(3,$D$4:$D106))</f>
        <v>103</v>
      </c>
      <c r="B106" s="57" t="s">
        <v>383</v>
      </c>
      <c r="C106" s="58" t="s">
        <v>126</v>
      </c>
      <c r="D106" s="59" t="s">
        <v>550</v>
      </c>
      <c r="E106" s="8">
        <f>IF($D106="","",'HK1'!E106+'HK2'!E106)</f>
        <v>2</v>
      </c>
      <c r="F106" s="8">
        <f>IF($D106="","",'HK1'!F106+'HK2'!F106)</f>
        <v>0</v>
      </c>
      <c r="G106" s="8">
        <f>IF($D106="","",'HK1'!G106+'HK2'!G106)</f>
        <v>0</v>
      </c>
      <c r="H106" s="8">
        <f>IF($D106="","",'HK1'!H106+'HK2'!H106)</f>
        <v>0</v>
      </c>
      <c r="I106" s="76">
        <f t="shared" si="17"/>
        <v>2</v>
      </c>
      <c r="J106" s="8">
        <f>IF($D106="","",'HK1'!J106+'HK2'!J106)</f>
        <v>4.8</v>
      </c>
      <c r="K106" s="8">
        <f>IF($D106="","",'HK1'!K106+'HK2'!K106)</f>
        <v>30.399999999999991</v>
      </c>
      <c r="L106" s="8">
        <f>IF($D106="","",'HK1'!L106+'HK2'!L106)</f>
        <v>0</v>
      </c>
      <c r="M106" s="8">
        <f>IF($D106="","",'HK1'!M106+'HK2'!M106)</f>
        <v>0</v>
      </c>
      <c r="N106" s="21">
        <f t="shared" si="18"/>
        <v>35.199999999999989</v>
      </c>
      <c r="O106" s="8">
        <f>IF($D106="","",'HK1'!O106+'HK2'!O106)</f>
        <v>7</v>
      </c>
      <c r="P106" s="8">
        <f>IF($D106="","",'HK1'!P106+'HK2'!P106)</f>
        <v>0</v>
      </c>
      <c r="Q106" s="8">
        <f>IF($D106="","",'HK1'!Q106+'HK2'!Q106)</f>
        <v>7</v>
      </c>
      <c r="R106" s="21">
        <f t="shared" si="19"/>
        <v>0</v>
      </c>
      <c r="S106" s="8">
        <f>IF($D106="","",'HK1'!S106+'HK2'!S106)</f>
        <v>0</v>
      </c>
      <c r="T106" s="8">
        <f>IF($D106="","",'HK1'!T106+'HK2'!T106)</f>
        <v>0</v>
      </c>
      <c r="U106" s="8">
        <f>IF($D106="","",'HK1'!U106+'HK2'!U106)</f>
        <v>0</v>
      </c>
      <c r="V106" s="21">
        <f t="shared" si="20"/>
        <v>0</v>
      </c>
      <c r="W106" s="8">
        <f>IF($D106="","",'HK1'!W106+'HK2'!W106)</f>
        <v>0</v>
      </c>
      <c r="X106" s="8">
        <f>IF($D106="","",'HK1'!X106+'HK2'!X106)</f>
        <v>0</v>
      </c>
      <c r="Y106" s="21">
        <f t="shared" si="21"/>
        <v>0</v>
      </c>
      <c r="Z106" s="8">
        <f>IF($D106="","",'HK1'!Z106+'HK2'!Z106)</f>
        <v>0</v>
      </c>
      <c r="AA106" s="8">
        <f>IF($D106="","",'HK1'!AA106+'HK2'!AA106)</f>
        <v>0</v>
      </c>
      <c r="AB106" s="21">
        <f t="shared" si="22"/>
        <v>0</v>
      </c>
      <c r="AC106" s="8">
        <f>IF($D106="","",'HK1'!AC106+'HK2'!AC106)</f>
        <v>0</v>
      </c>
      <c r="AD106" s="8">
        <f>IF($D106="","",'HK1'!AD106+'HK2'!AD106)</f>
        <v>0</v>
      </c>
      <c r="AE106" s="21">
        <f t="shared" si="23"/>
        <v>0</v>
      </c>
      <c r="AF106" s="8">
        <f>IF($D106="","",'HK1'!AF106+'HK2'!AF106)</f>
        <v>0</v>
      </c>
      <c r="AG106" s="8">
        <f>IF($D106="","",'HK1'!AG106+'HK2'!AG106)</f>
        <v>0</v>
      </c>
      <c r="AH106" s="64">
        <f t="shared" si="24"/>
        <v>37.200000000000003</v>
      </c>
      <c r="AI106" s="14">
        <f t="shared" si="25"/>
        <v>124</v>
      </c>
    </row>
    <row r="107" spans="1:35">
      <c r="A107" s="55">
        <f>IF(D107="","",SUBTOTAL(3,$D$4:$D107))</f>
        <v>104</v>
      </c>
      <c r="B107" s="57" t="s">
        <v>384</v>
      </c>
      <c r="C107" s="58" t="s">
        <v>126</v>
      </c>
      <c r="D107" s="59" t="s">
        <v>129</v>
      </c>
      <c r="E107" s="8">
        <f>IF($D107="","",'HK1'!E107+'HK2'!E107)</f>
        <v>8</v>
      </c>
      <c r="F107" s="8">
        <f>IF($D107="","",'HK1'!F107+'HK2'!F107)</f>
        <v>0</v>
      </c>
      <c r="G107" s="8">
        <f>IF($D107="","",'HK1'!G107+'HK2'!G107)</f>
        <v>0</v>
      </c>
      <c r="H107" s="8">
        <f>IF($D107="","",'HK1'!H107+'HK2'!H107)</f>
        <v>0</v>
      </c>
      <c r="I107" s="76">
        <f t="shared" si="17"/>
        <v>8</v>
      </c>
      <c r="J107" s="8">
        <f>IF($D107="","",'HK1'!J107+'HK2'!J107)</f>
        <v>29.999999999999993</v>
      </c>
      <c r="K107" s="8">
        <f>IF($D107="","",'HK1'!K107+'HK2'!K107)</f>
        <v>1.2</v>
      </c>
      <c r="L107" s="8">
        <f>IF($D107="","",'HK1'!L107+'HK2'!L107)</f>
        <v>0</v>
      </c>
      <c r="M107" s="8">
        <f>IF($D107="","",'HK1'!M107+'HK2'!M107)</f>
        <v>0</v>
      </c>
      <c r="N107" s="21">
        <f t="shared" si="18"/>
        <v>31.199999999999992</v>
      </c>
      <c r="O107" s="8">
        <f>IF($D107="","",'HK1'!O107+'HK2'!O107)</f>
        <v>165</v>
      </c>
      <c r="P107" s="8">
        <f>IF($D107="","",'HK1'!P107+'HK2'!P107)</f>
        <v>0</v>
      </c>
      <c r="Q107" s="8">
        <f>IF($D107="","",'HK1'!Q107+'HK2'!Q107)</f>
        <v>165</v>
      </c>
      <c r="R107" s="21">
        <f t="shared" si="19"/>
        <v>0</v>
      </c>
      <c r="S107" s="8">
        <f>IF($D107="","",'HK1'!S107+'HK2'!S107)</f>
        <v>0</v>
      </c>
      <c r="T107" s="8">
        <f>IF($D107="","",'HK1'!T107+'HK2'!T107)</f>
        <v>0</v>
      </c>
      <c r="U107" s="8">
        <f>IF($D107="","",'HK1'!U107+'HK2'!U107)</f>
        <v>0</v>
      </c>
      <c r="V107" s="21">
        <f t="shared" si="20"/>
        <v>0</v>
      </c>
      <c r="W107" s="8">
        <f>IF($D107="","",'HK1'!W107+'HK2'!W107)</f>
        <v>0</v>
      </c>
      <c r="X107" s="8">
        <f>IF($D107="","",'HK1'!X107+'HK2'!X107)</f>
        <v>0</v>
      </c>
      <c r="Y107" s="21">
        <f t="shared" si="21"/>
        <v>0</v>
      </c>
      <c r="Z107" s="8">
        <f>IF($D107="","",'HK1'!Z107+'HK2'!Z107)</f>
        <v>0</v>
      </c>
      <c r="AA107" s="8">
        <f>IF($D107="","",'HK1'!AA107+'HK2'!AA107)</f>
        <v>0</v>
      </c>
      <c r="AB107" s="21">
        <f t="shared" si="22"/>
        <v>0</v>
      </c>
      <c r="AC107" s="8">
        <f>IF($D107="","",'HK1'!AC107+'HK2'!AC107)</f>
        <v>0</v>
      </c>
      <c r="AD107" s="8">
        <f>IF($D107="","",'HK1'!AD107+'HK2'!AD107)</f>
        <v>0</v>
      </c>
      <c r="AE107" s="21">
        <f t="shared" si="23"/>
        <v>0</v>
      </c>
      <c r="AF107" s="8">
        <f>IF($D107="","",'HK1'!AF107+'HK2'!AF107)</f>
        <v>0</v>
      </c>
      <c r="AG107" s="8">
        <f>IF($D107="","",'HK1'!AG107+'HK2'!AG107)</f>
        <v>0</v>
      </c>
      <c r="AH107" s="64">
        <f t="shared" si="24"/>
        <v>39.200000000000003</v>
      </c>
      <c r="AI107" s="14">
        <f t="shared" si="25"/>
        <v>130.69999999999999</v>
      </c>
    </row>
    <row r="108" spans="1:35">
      <c r="A108" s="55">
        <f>IF(D108="","",SUBTOTAL(3,$D$4:$D108))</f>
        <v>105</v>
      </c>
      <c r="B108" s="57" t="s">
        <v>389</v>
      </c>
      <c r="C108" s="58" t="s">
        <v>126</v>
      </c>
      <c r="D108" s="59" t="s">
        <v>130</v>
      </c>
      <c r="E108" s="8">
        <f>IF($D108="","",'HK1'!E108+'HK2'!E108)</f>
        <v>2</v>
      </c>
      <c r="F108" s="8">
        <f>IF($D108="","",'HK1'!F108+'HK2'!F108)</f>
        <v>4</v>
      </c>
      <c r="G108" s="8">
        <f>IF($D108="","",'HK1'!G108+'HK2'!G108)</f>
        <v>0</v>
      </c>
      <c r="H108" s="8">
        <f>IF($D108="","",'HK1'!H108+'HK2'!H108)</f>
        <v>0</v>
      </c>
      <c r="I108" s="76">
        <f t="shared" si="17"/>
        <v>10</v>
      </c>
      <c r="J108" s="8">
        <f>IF($D108="","",'HK1'!J108+'HK2'!J108)</f>
        <v>36.399999999999991</v>
      </c>
      <c r="K108" s="8">
        <f>IF($D108="","",'HK1'!K108+'HK2'!K108)</f>
        <v>7.1999999999999993</v>
      </c>
      <c r="L108" s="8">
        <f>IF($D108="","",'HK1'!L108+'HK2'!L108)</f>
        <v>0</v>
      </c>
      <c r="M108" s="8">
        <f>IF($D108="","",'HK1'!M108+'HK2'!M108)</f>
        <v>0</v>
      </c>
      <c r="N108" s="21">
        <f t="shared" si="18"/>
        <v>43.599999999999994</v>
      </c>
      <c r="O108" s="8">
        <f>IF($D108="","",'HK1'!O108+'HK2'!O108)</f>
        <v>35</v>
      </c>
      <c r="P108" s="8">
        <f>IF($D108="","",'HK1'!P108+'HK2'!P108)</f>
        <v>0</v>
      </c>
      <c r="Q108" s="8">
        <f>IF($D108="","",'HK1'!Q108+'HK2'!Q108)</f>
        <v>35</v>
      </c>
      <c r="R108" s="21">
        <f t="shared" si="19"/>
        <v>0</v>
      </c>
      <c r="S108" s="8">
        <f>IF($D108="","",'HK1'!S108+'HK2'!S108)</f>
        <v>0</v>
      </c>
      <c r="T108" s="8">
        <f>IF($D108="","",'HK1'!T108+'HK2'!T108)</f>
        <v>0</v>
      </c>
      <c r="U108" s="8">
        <f>IF($D108="","",'HK1'!U108+'HK2'!U108)</f>
        <v>0</v>
      </c>
      <c r="V108" s="21">
        <f t="shared" si="20"/>
        <v>0</v>
      </c>
      <c r="W108" s="8">
        <f>IF($D108="","",'HK1'!W108+'HK2'!W108)</f>
        <v>0</v>
      </c>
      <c r="X108" s="8">
        <f>IF($D108="","",'HK1'!X108+'HK2'!X108)</f>
        <v>0</v>
      </c>
      <c r="Y108" s="21">
        <f t="shared" si="21"/>
        <v>0</v>
      </c>
      <c r="Z108" s="8">
        <f>IF($D108="","",'HK1'!Z108+'HK2'!Z108)</f>
        <v>0</v>
      </c>
      <c r="AA108" s="8">
        <f>IF($D108="","",'HK1'!AA108+'HK2'!AA108)</f>
        <v>0</v>
      </c>
      <c r="AB108" s="21">
        <f t="shared" si="22"/>
        <v>0</v>
      </c>
      <c r="AC108" s="8">
        <f>IF($D108="","",'HK1'!AC108+'HK2'!AC108)</f>
        <v>0</v>
      </c>
      <c r="AD108" s="8">
        <f>IF($D108="","",'HK1'!AD108+'HK2'!AD108)</f>
        <v>0</v>
      </c>
      <c r="AE108" s="21">
        <f t="shared" si="23"/>
        <v>0</v>
      </c>
      <c r="AF108" s="8">
        <f>IF($D108="","",'HK1'!AF108+'HK2'!AF108)</f>
        <v>3.6</v>
      </c>
      <c r="AG108" s="8">
        <f>IF($D108="","",'HK1'!AG108+'HK2'!AG108)</f>
        <v>13.2</v>
      </c>
      <c r="AH108" s="64">
        <f t="shared" si="24"/>
        <v>70.400000000000006</v>
      </c>
      <c r="AI108" s="14">
        <f t="shared" si="25"/>
        <v>234.7</v>
      </c>
    </row>
    <row r="109" spans="1:35">
      <c r="A109" s="55">
        <f>IF(D109="","",SUBTOTAL(3,$D$4:$D109))</f>
        <v>106</v>
      </c>
      <c r="B109" s="57" t="s">
        <v>385</v>
      </c>
      <c r="C109" s="58" t="s">
        <v>126</v>
      </c>
      <c r="D109" s="59" t="s">
        <v>134</v>
      </c>
      <c r="E109" s="8">
        <f>IF($D109="","",'HK1'!E109+'HK2'!E109)</f>
        <v>0</v>
      </c>
      <c r="F109" s="8">
        <f>IF($D109="","",'HK1'!F109+'HK2'!F109)</f>
        <v>8</v>
      </c>
      <c r="G109" s="8">
        <f>IF($D109="","",'HK1'!G109+'HK2'!G109)</f>
        <v>0</v>
      </c>
      <c r="H109" s="8">
        <f>IF($D109="","",'HK1'!H109+'HK2'!H109)</f>
        <v>0</v>
      </c>
      <c r="I109" s="76">
        <f t="shared" si="17"/>
        <v>16</v>
      </c>
      <c r="J109" s="8">
        <f>IF($D109="","",'HK1'!J109+'HK2'!J109)</f>
        <v>2.4</v>
      </c>
      <c r="K109" s="8">
        <f>IF($D109="","",'HK1'!K109+'HK2'!K109)</f>
        <v>14.4</v>
      </c>
      <c r="L109" s="8">
        <f>IF($D109="","",'HK1'!L109+'HK2'!L109)</f>
        <v>0</v>
      </c>
      <c r="M109" s="8">
        <f>IF($D109="","",'HK1'!M109+'HK2'!M109)</f>
        <v>0</v>
      </c>
      <c r="N109" s="21">
        <f t="shared" si="18"/>
        <v>16.8</v>
      </c>
      <c r="O109" s="8">
        <f>IF($D109="","",'HK1'!O109+'HK2'!O109)</f>
        <v>0</v>
      </c>
      <c r="P109" s="8">
        <f>IF($D109="","",'HK1'!P109+'HK2'!P109)</f>
        <v>0</v>
      </c>
      <c r="Q109" s="8">
        <f>IF($D109="","",'HK1'!Q109+'HK2'!Q109)</f>
        <v>0</v>
      </c>
      <c r="R109" s="21">
        <f t="shared" si="19"/>
        <v>0</v>
      </c>
      <c r="S109" s="8">
        <f>IF($D109="","",'HK1'!S109+'HK2'!S109)</f>
        <v>0</v>
      </c>
      <c r="T109" s="8">
        <f>IF($D109="","",'HK1'!T109+'HK2'!T109)</f>
        <v>0</v>
      </c>
      <c r="U109" s="8">
        <f>IF($D109="","",'HK1'!U109+'HK2'!U109)</f>
        <v>0</v>
      </c>
      <c r="V109" s="21">
        <f t="shared" si="20"/>
        <v>0</v>
      </c>
      <c r="W109" s="8">
        <f>IF($D109="","",'HK1'!W109+'HK2'!W109)</f>
        <v>0</v>
      </c>
      <c r="X109" s="8">
        <f>IF($D109="","",'HK1'!X109+'HK2'!X109)</f>
        <v>0</v>
      </c>
      <c r="Y109" s="21">
        <f t="shared" si="21"/>
        <v>0</v>
      </c>
      <c r="Z109" s="8">
        <f>IF($D109="","",'HK1'!Z109+'HK2'!Z109)</f>
        <v>0</v>
      </c>
      <c r="AA109" s="8">
        <f>IF($D109="","",'HK1'!AA109+'HK2'!AA109)</f>
        <v>0</v>
      </c>
      <c r="AB109" s="21">
        <f t="shared" si="22"/>
        <v>0</v>
      </c>
      <c r="AC109" s="8">
        <f>IF($D109="","",'HK1'!AC109+'HK2'!AC109)</f>
        <v>0</v>
      </c>
      <c r="AD109" s="8">
        <f>IF($D109="","",'HK1'!AD109+'HK2'!AD109)</f>
        <v>0</v>
      </c>
      <c r="AE109" s="21">
        <f t="shared" si="23"/>
        <v>0</v>
      </c>
      <c r="AF109" s="8">
        <f>IF($D109="","",'HK1'!AF109+'HK2'!AF109)</f>
        <v>1.2</v>
      </c>
      <c r="AG109" s="8">
        <f>IF($D109="","",'HK1'!AG109+'HK2'!AG109)</f>
        <v>0</v>
      </c>
      <c r="AH109" s="64">
        <f t="shared" si="24"/>
        <v>34</v>
      </c>
      <c r="AI109" s="14">
        <f t="shared" si="25"/>
        <v>113.3</v>
      </c>
    </row>
    <row r="110" spans="1:35">
      <c r="A110" s="55">
        <f>IF(D110="","",SUBTOTAL(3,$D$4:$D110))</f>
        <v>107</v>
      </c>
      <c r="B110" s="57" t="s">
        <v>386</v>
      </c>
      <c r="C110" s="58" t="s">
        <v>126</v>
      </c>
      <c r="D110" s="59" t="s">
        <v>127</v>
      </c>
      <c r="E110" s="8">
        <f>IF($D110="","",'HK1'!E110+'HK2'!E110)</f>
        <v>0</v>
      </c>
      <c r="F110" s="8">
        <f>IF($D110="","",'HK1'!F110+'HK2'!F110)</f>
        <v>0</v>
      </c>
      <c r="G110" s="8">
        <f>IF($D110="","",'HK1'!G110+'HK2'!G110)</f>
        <v>0</v>
      </c>
      <c r="H110" s="8">
        <f>IF($D110="","",'HK1'!H110+'HK2'!H110)</f>
        <v>0</v>
      </c>
      <c r="I110" s="76">
        <f t="shared" si="17"/>
        <v>0</v>
      </c>
      <c r="J110" s="8">
        <f>IF($D110="","",'HK1'!J110+'HK2'!J110)</f>
        <v>2.4</v>
      </c>
      <c r="K110" s="8">
        <f>IF($D110="","",'HK1'!K110+'HK2'!K110)</f>
        <v>0</v>
      </c>
      <c r="L110" s="8">
        <f>IF($D110="","",'HK1'!L110+'HK2'!L110)</f>
        <v>0</v>
      </c>
      <c r="M110" s="8">
        <f>IF($D110="","",'HK1'!M110+'HK2'!M110)</f>
        <v>0</v>
      </c>
      <c r="N110" s="21">
        <f t="shared" si="18"/>
        <v>2.4</v>
      </c>
      <c r="O110" s="8">
        <f>IF($D110="","",'HK1'!O110+'HK2'!O110)</f>
        <v>0</v>
      </c>
      <c r="P110" s="8">
        <f>IF($D110="","",'HK1'!P110+'HK2'!P110)</f>
        <v>0</v>
      </c>
      <c r="Q110" s="8">
        <f>IF($D110="","",'HK1'!Q110+'HK2'!Q110)</f>
        <v>0</v>
      </c>
      <c r="R110" s="21">
        <f t="shared" si="19"/>
        <v>0</v>
      </c>
      <c r="S110" s="8">
        <f>IF($D110="","",'HK1'!S110+'HK2'!S110)</f>
        <v>0</v>
      </c>
      <c r="T110" s="8">
        <f>IF($D110="","",'HK1'!T110+'HK2'!T110)</f>
        <v>0</v>
      </c>
      <c r="U110" s="8">
        <f>IF($D110="","",'HK1'!U110+'HK2'!U110)</f>
        <v>0</v>
      </c>
      <c r="V110" s="21">
        <f t="shared" si="20"/>
        <v>0</v>
      </c>
      <c r="W110" s="8">
        <f>IF($D110="","",'HK1'!W110+'HK2'!W110)</f>
        <v>0</v>
      </c>
      <c r="X110" s="8">
        <f>IF($D110="","",'HK1'!X110+'HK2'!X110)</f>
        <v>0</v>
      </c>
      <c r="Y110" s="21">
        <f t="shared" si="21"/>
        <v>0</v>
      </c>
      <c r="Z110" s="8">
        <f>IF($D110="","",'HK1'!Z110+'HK2'!Z110)</f>
        <v>0</v>
      </c>
      <c r="AA110" s="8">
        <f>IF($D110="","",'HK1'!AA110+'HK2'!AA110)</f>
        <v>0</v>
      </c>
      <c r="AB110" s="21">
        <f t="shared" si="22"/>
        <v>0</v>
      </c>
      <c r="AC110" s="8">
        <f>IF($D110="","",'HK1'!AC110+'HK2'!AC110)</f>
        <v>0</v>
      </c>
      <c r="AD110" s="8">
        <f>IF($D110="","",'HK1'!AD110+'HK2'!AD110)</f>
        <v>0</v>
      </c>
      <c r="AE110" s="21">
        <f t="shared" si="23"/>
        <v>0</v>
      </c>
      <c r="AF110" s="8">
        <f>IF($D110="","",'HK1'!AF110+'HK2'!AF110)</f>
        <v>0</v>
      </c>
      <c r="AG110" s="8">
        <f>IF($D110="","",'HK1'!AG110+'HK2'!AG110)</f>
        <v>0</v>
      </c>
      <c r="AH110" s="64">
        <f t="shared" si="24"/>
        <v>2.4</v>
      </c>
      <c r="AI110" s="14">
        <f t="shared" si="25"/>
        <v>8</v>
      </c>
    </row>
    <row r="111" spans="1:35">
      <c r="A111" s="55">
        <f>IF(D111="","",SUBTOTAL(3,$D$4:$D111))</f>
        <v>108</v>
      </c>
      <c r="B111" s="57" t="s">
        <v>413</v>
      </c>
      <c r="C111" s="58" t="s">
        <v>136</v>
      </c>
      <c r="D111" s="59" t="s">
        <v>166</v>
      </c>
      <c r="E111" s="8">
        <f>IF($D111="","",'HK1'!E111+'HK2'!E111)</f>
        <v>0</v>
      </c>
      <c r="F111" s="8">
        <f>IF($D111="","",'HK1'!F111+'HK2'!F111)</f>
        <v>0</v>
      </c>
      <c r="G111" s="8">
        <f>IF($D111="","",'HK1'!G111+'HK2'!G111)</f>
        <v>0</v>
      </c>
      <c r="H111" s="8">
        <f>IF($D111="","",'HK1'!H111+'HK2'!H111)</f>
        <v>0</v>
      </c>
      <c r="I111" s="76">
        <f t="shared" si="17"/>
        <v>0</v>
      </c>
      <c r="J111" s="8">
        <f>IF($D111="","",'HK1'!J111+'HK2'!J111)</f>
        <v>0</v>
      </c>
      <c r="K111" s="8">
        <f>IF($D111="","",'HK1'!K111+'HK2'!K111)</f>
        <v>0</v>
      </c>
      <c r="L111" s="8">
        <f>IF($D111="","",'HK1'!L111+'HK2'!L111)</f>
        <v>0</v>
      </c>
      <c r="M111" s="8">
        <f>IF($D111="","",'HK1'!M111+'HK2'!M111)</f>
        <v>0</v>
      </c>
      <c r="N111" s="21">
        <f t="shared" si="18"/>
        <v>0</v>
      </c>
      <c r="O111" s="8">
        <f>IF($D111="","",'HK1'!O111+'HK2'!O111)</f>
        <v>0</v>
      </c>
      <c r="P111" s="8">
        <f>IF($D111="","",'HK1'!P111+'HK2'!P111)</f>
        <v>0</v>
      </c>
      <c r="Q111" s="8">
        <f>IF($D111="","",'HK1'!Q111+'HK2'!Q111)</f>
        <v>0</v>
      </c>
      <c r="R111" s="21">
        <f t="shared" si="19"/>
        <v>0</v>
      </c>
      <c r="S111" s="8">
        <f>IF($D111="","",'HK1'!S111+'HK2'!S111)</f>
        <v>0</v>
      </c>
      <c r="T111" s="8">
        <f>IF($D111="","",'HK1'!T111+'HK2'!T111)</f>
        <v>0</v>
      </c>
      <c r="U111" s="8">
        <f>IF($D111="","",'HK1'!U111+'HK2'!U111)</f>
        <v>0</v>
      </c>
      <c r="V111" s="21">
        <f t="shared" si="20"/>
        <v>0</v>
      </c>
      <c r="W111" s="8">
        <f>IF($D111="","",'HK1'!W111+'HK2'!W111)</f>
        <v>0</v>
      </c>
      <c r="X111" s="8">
        <f>IF($D111="","",'HK1'!X111+'HK2'!X111)</f>
        <v>0</v>
      </c>
      <c r="Y111" s="21">
        <f t="shared" si="21"/>
        <v>0</v>
      </c>
      <c r="Z111" s="8">
        <f>IF($D111="","",'HK1'!Z111+'HK2'!Z111)</f>
        <v>0</v>
      </c>
      <c r="AA111" s="8">
        <f>IF($D111="","",'HK1'!AA111+'HK2'!AA111)</f>
        <v>0</v>
      </c>
      <c r="AB111" s="21">
        <f t="shared" si="22"/>
        <v>0</v>
      </c>
      <c r="AC111" s="8">
        <f>IF($D111="","",'HK1'!AC111+'HK2'!AC111)</f>
        <v>0</v>
      </c>
      <c r="AD111" s="8">
        <f>IF($D111="","",'HK1'!AD111+'HK2'!AD111)</f>
        <v>0</v>
      </c>
      <c r="AE111" s="21">
        <f t="shared" si="23"/>
        <v>0</v>
      </c>
      <c r="AF111" s="8">
        <f>IF($D111="","",'HK1'!AF111+'HK2'!AF111)</f>
        <v>0</v>
      </c>
      <c r="AG111" s="8">
        <f>IF($D111="","",'HK1'!AG111+'HK2'!AG111)</f>
        <v>0</v>
      </c>
      <c r="AH111" s="64">
        <f t="shared" si="24"/>
        <v>0</v>
      </c>
      <c r="AI111" s="14">
        <f t="shared" si="25"/>
        <v>0</v>
      </c>
    </row>
    <row r="112" spans="1:35">
      <c r="A112" s="55">
        <f>IF(D112="","",SUBTOTAL(3,$D$4:$D112))</f>
        <v>109</v>
      </c>
      <c r="B112" s="57" t="s">
        <v>390</v>
      </c>
      <c r="C112" s="58" t="s">
        <v>136</v>
      </c>
      <c r="D112" s="59" t="s">
        <v>148</v>
      </c>
      <c r="E112" s="8">
        <f>IF($D112="","",'HK1'!E112+'HK2'!E112)</f>
        <v>7</v>
      </c>
      <c r="F112" s="8">
        <f>IF($D112="","",'HK1'!F112+'HK2'!F112)</f>
        <v>0</v>
      </c>
      <c r="G112" s="8">
        <f>IF($D112="","",'HK1'!G112+'HK2'!G112)</f>
        <v>0</v>
      </c>
      <c r="H112" s="8">
        <f>IF($D112="","",'HK1'!H112+'HK2'!H112)</f>
        <v>0</v>
      </c>
      <c r="I112" s="76">
        <f t="shared" si="17"/>
        <v>7</v>
      </c>
      <c r="J112" s="8">
        <f>IF($D112="","",'HK1'!J112+'HK2'!J112)</f>
        <v>22.4</v>
      </c>
      <c r="K112" s="8">
        <f>IF($D112="","",'HK1'!K112+'HK2'!K112)</f>
        <v>11.6</v>
      </c>
      <c r="L112" s="8">
        <f>IF($D112="","",'HK1'!L112+'HK2'!L112)</f>
        <v>0</v>
      </c>
      <c r="M112" s="8">
        <f>IF($D112="","",'HK1'!M112+'HK2'!M112)</f>
        <v>0</v>
      </c>
      <c r="N112" s="21">
        <f t="shared" si="18"/>
        <v>34</v>
      </c>
      <c r="O112" s="8">
        <f>IF($D112="","",'HK1'!O112+'HK2'!O112)</f>
        <v>310</v>
      </c>
      <c r="P112" s="8">
        <f>IF($D112="","",'HK1'!P112+'HK2'!P112)</f>
        <v>237</v>
      </c>
      <c r="Q112" s="8">
        <f>IF($D112="","",'HK1'!Q112+'HK2'!Q112)</f>
        <v>188</v>
      </c>
      <c r="R112" s="21">
        <f t="shared" si="19"/>
        <v>17.95</v>
      </c>
      <c r="S112" s="8">
        <f>IF($D112="","",'HK1'!S112+'HK2'!S112)</f>
        <v>0</v>
      </c>
      <c r="T112" s="8">
        <f>IF($D112="","",'HK1'!T112+'HK2'!T112)</f>
        <v>0</v>
      </c>
      <c r="U112" s="8">
        <f>IF($D112="","",'HK1'!U112+'HK2'!U112)</f>
        <v>0</v>
      </c>
      <c r="V112" s="21">
        <f t="shared" si="20"/>
        <v>0</v>
      </c>
      <c r="W112" s="8">
        <f>IF($D112="","",'HK1'!W112+'HK2'!W112)</f>
        <v>0</v>
      </c>
      <c r="X112" s="8">
        <f>IF($D112="","",'HK1'!X112+'HK2'!X112)</f>
        <v>0</v>
      </c>
      <c r="Y112" s="21">
        <f t="shared" si="21"/>
        <v>0</v>
      </c>
      <c r="Z112" s="8">
        <f>IF($D112="","",'HK1'!Z112+'HK2'!Z112)</f>
        <v>0</v>
      </c>
      <c r="AA112" s="8">
        <f>IF($D112="","",'HK1'!AA112+'HK2'!AA112)</f>
        <v>0</v>
      </c>
      <c r="AB112" s="21">
        <f t="shared" si="22"/>
        <v>0</v>
      </c>
      <c r="AC112" s="8">
        <f>IF($D112="","",'HK1'!AC112+'HK2'!AC112)</f>
        <v>0</v>
      </c>
      <c r="AD112" s="8">
        <f>IF($D112="","",'HK1'!AD112+'HK2'!AD112)</f>
        <v>0</v>
      </c>
      <c r="AE112" s="21">
        <f t="shared" si="23"/>
        <v>0</v>
      </c>
      <c r="AF112" s="8">
        <f>IF($D112="","",'HK1'!AF112+'HK2'!AF112)</f>
        <v>1.2</v>
      </c>
      <c r="AG112" s="8">
        <f>IF($D112="","",'HK1'!AG112+'HK2'!AG112)</f>
        <v>0</v>
      </c>
      <c r="AH112" s="64">
        <f t="shared" si="24"/>
        <v>60.2</v>
      </c>
      <c r="AI112" s="14">
        <f t="shared" si="25"/>
        <v>200.7</v>
      </c>
    </row>
    <row r="113" spans="1:35">
      <c r="A113" s="55">
        <f>IF(D113="","",SUBTOTAL(3,$D$4:$D113))</f>
        <v>110</v>
      </c>
      <c r="B113" s="57" t="s">
        <v>391</v>
      </c>
      <c r="C113" s="58" t="s">
        <v>136</v>
      </c>
      <c r="D113" s="59" t="s">
        <v>149</v>
      </c>
      <c r="E113" s="8">
        <f>IF($D113="","",'HK1'!E113+'HK2'!E113)</f>
        <v>6</v>
      </c>
      <c r="F113" s="8">
        <f>IF($D113="","",'HK1'!F113+'HK2'!F113)</f>
        <v>2</v>
      </c>
      <c r="G113" s="8">
        <f>IF($D113="","",'HK1'!G113+'HK2'!G113)</f>
        <v>0</v>
      </c>
      <c r="H113" s="8">
        <f>IF($D113="","",'HK1'!H113+'HK2'!H113)</f>
        <v>0</v>
      </c>
      <c r="I113" s="76">
        <f t="shared" si="17"/>
        <v>10</v>
      </c>
      <c r="J113" s="8">
        <f>IF($D113="","",'HK1'!J113+'HK2'!J113)</f>
        <v>18.799999999999997</v>
      </c>
      <c r="K113" s="8">
        <f>IF($D113="","",'HK1'!K113+'HK2'!K113)</f>
        <v>21.6</v>
      </c>
      <c r="L113" s="8">
        <f>IF($D113="","",'HK1'!L113+'HK2'!L113)</f>
        <v>0</v>
      </c>
      <c r="M113" s="8">
        <f>IF($D113="","",'HK1'!M113+'HK2'!M113)</f>
        <v>0</v>
      </c>
      <c r="N113" s="21">
        <f t="shared" si="18"/>
        <v>40.4</v>
      </c>
      <c r="O113" s="8">
        <f>IF($D113="","",'HK1'!O113+'HK2'!O113)</f>
        <v>134</v>
      </c>
      <c r="P113" s="8">
        <f>IF($D113="","",'HK1'!P113+'HK2'!P113)</f>
        <v>172</v>
      </c>
      <c r="Q113" s="8">
        <f>IF($D113="","",'HK1'!Q113+'HK2'!Q113)</f>
        <v>206</v>
      </c>
      <c r="R113" s="21">
        <f t="shared" si="19"/>
        <v>5</v>
      </c>
      <c r="S113" s="8">
        <f>IF($D113="","",'HK1'!S113+'HK2'!S113)</f>
        <v>0</v>
      </c>
      <c r="T113" s="8">
        <f>IF($D113="","",'HK1'!T113+'HK2'!T113)</f>
        <v>0</v>
      </c>
      <c r="U113" s="8">
        <f>IF($D113="","",'HK1'!U113+'HK2'!U113)</f>
        <v>0</v>
      </c>
      <c r="V113" s="21">
        <f t="shared" si="20"/>
        <v>0</v>
      </c>
      <c r="W113" s="8">
        <f>IF($D113="","",'HK1'!W113+'HK2'!W113)</f>
        <v>0</v>
      </c>
      <c r="X113" s="8">
        <f>IF($D113="","",'HK1'!X113+'HK2'!X113)</f>
        <v>0</v>
      </c>
      <c r="Y113" s="21">
        <f t="shared" si="21"/>
        <v>0</v>
      </c>
      <c r="Z113" s="8">
        <f>IF($D113="","",'HK1'!Z113+'HK2'!Z113)</f>
        <v>0</v>
      </c>
      <c r="AA113" s="8">
        <f>IF($D113="","",'HK1'!AA113+'HK2'!AA113)</f>
        <v>0</v>
      </c>
      <c r="AB113" s="21">
        <f t="shared" si="22"/>
        <v>0</v>
      </c>
      <c r="AC113" s="8">
        <f>IF($D113="","",'HK1'!AC113+'HK2'!AC113)</f>
        <v>0</v>
      </c>
      <c r="AD113" s="8">
        <f>IF($D113="","",'HK1'!AD113+'HK2'!AD113)</f>
        <v>0</v>
      </c>
      <c r="AE113" s="21">
        <f t="shared" si="23"/>
        <v>0</v>
      </c>
      <c r="AF113" s="8">
        <f>IF($D113="","",'HK1'!AF113+'HK2'!AF113)</f>
        <v>1.2</v>
      </c>
      <c r="AG113" s="8">
        <f>IF($D113="","",'HK1'!AG113+'HK2'!AG113)</f>
        <v>0</v>
      </c>
      <c r="AH113" s="64">
        <f t="shared" si="24"/>
        <v>56.6</v>
      </c>
      <c r="AI113" s="14">
        <f t="shared" si="25"/>
        <v>188.7</v>
      </c>
    </row>
    <row r="114" spans="1:35">
      <c r="A114" s="55">
        <f>IF(D114="","",SUBTOTAL(3,$D$4:$D114))</f>
        <v>111</v>
      </c>
      <c r="B114" s="57" t="s">
        <v>392</v>
      </c>
      <c r="C114" s="58" t="s">
        <v>136</v>
      </c>
      <c r="D114" s="59" t="s">
        <v>160</v>
      </c>
      <c r="E114" s="8">
        <f>IF($D114="","",'HK1'!E114+'HK2'!E114)</f>
        <v>0</v>
      </c>
      <c r="F114" s="8">
        <f>IF($D114="","",'HK1'!F114+'HK2'!F114)</f>
        <v>0</v>
      </c>
      <c r="G114" s="8">
        <f>IF($D114="","",'HK1'!G114+'HK2'!G114)</f>
        <v>0</v>
      </c>
      <c r="H114" s="8">
        <f>IF($D114="","",'HK1'!H114+'HK2'!H114)</f>
        <v>0</v>
      </c>
      <c r="I114" s="76">
        <f t="shared" si="17"/>
        <v>0</v>
      </c>
      <c r="J114" s="8">
        <f>IF($D114="","",'HK1'!J114+'HK2'!J114)</f>
        <v>0</v>
      </c>
      <c r="K114" s="8">
        <f>IF($D114="","",'HK1'!K114+'HK2'!K114)</f>
        <v>0</v>
      </c>
      <c r="L114" s="8">
        <f>IF($D114="","",'HK1'!L114+'HK2'!L114)</f>
        <v>0</v>
      </c>
      <c r="M114" s="8">
        <f>IF($D114="","",'HK1'!M114+'HK2'!M114)</f>
        <v>0</v>
      </c>
      <c r="N114" s="21">
        <f t="shared" si="18"/>
        <v>0</v>
      </c>
      <c r="O114" s="8">
        <f>IF($D114="","",'HK1'!O114+'HK2'!O114)</f>
        <v>0</v>
      </c>
      <c r="P114" s="8">
        <f>IF($D114="","",'HK1'!P114+'HK2'!P114)</f>
        <v>0</v>
      </c>
      <c r="Q114" s="8">
        <f>IF($D114="","",'HK1'!Q114+'HK2'!Q114)</f>
        <v>0</v>
      </c>
      <c r="R114" s="21">
        <f t="shared" si="19"/>
        <v>0</v>
      </c>
      <c r="S114" s="8">
        <f>IF($D114="","",'HK1'!S114+'HK2'!S114)</f>
        <v>0</v>
      </c>
      <c r="T114" s="8">
        <f>IF($D114="","",'HK1'!T114+'HK2'!T114)</f>
        <v>0</v>
      </c>
      <c r="U114" s="8">
        <f>IF($D114="","",'HK1'!U114+'HK2'!U114)</f>
        <v>0</v>
      </c>
      <c r="V114" s="21">
        <f t="shared" si="20"/>
        <v>0</v>
      </c>
      <c r="W114" s="8">
        <f>IF($D114="","",'HK1'!W114+'HK2'!W114)</f>
        <v>0</v>
      </c>
      <c r="X114" s="8">
        <f>IF($D114="","",'HK1'!X114+'HK2'!X114)</f>
        <v>0</v>
      </c>
      <c r="Y114" s="21">
        <f t="shared" si="21"/>
        <v>0</v>
      </c>
      <c r="Z114" s="8">
        <f>IF($D114="","",'HK1'!Z114+'HK2'!Z114)</f>
        <v>0</v>
      </c>
      <c r="AA114" s="8">
        <f>IF($D114="","",'HK1'!AA114+'HK2'!AA114)</f>
        <v>0</v>
      </c>
      <c r="AB114" s="21">
        <f t="shared" si="22"/>
        <v>0</v>
      </c>
      <c r="AC114" s="8">
        <f>IF($D114="","",'HK1'!AC114+'HK2'!AC114)</f>
        <v>0</v>
      </c>
      <c r="AD114" s="8">
        <f>IF($D114="","",'HK1'!AD114+'HK2'!AD114)</f>
        <v>0</v>
      </c>
      <c r="AE114" s="21">
        <f t="shared" si="23"/>
        <v>0</v>
      </c>
      <c r="AF114" s="8">
        <f>IF($D114="","",'HK1'!AF114+'HK2'!AF114)</f>
        <v>0</v>
      </c>
      <c r="AG114" s="8">
        <f>IF($D114="","",'HK1'!AG114+'HK2'!AG114)</f>
        <v>0</v>
      </c>
      <c r="AH114" s="64">
        <f t="shared" si="24"/>
        <v>0</v>
      </c>
      <c r="AI114" s="14">
        <f t="shared" si="25"/>
        <v>0</v>
      </c>
    </row>
    <row r="115" spans="1:35">
      <c r="A115" s="55">
        <f>IF(D115="","",SUBTOTAL(3,$D$4:$D115))</f>
        <v>112</v>
      </c>
      <c r="B115" s="57" t="s">
        <v>393</v>
      </c>
      <c r="C115" s="58" t="s">
        <v>136</v>
      </c>
      <c r="D115" s="59" t="s">
        <v>138</v>
      </c>
      <c r="E115" s="8">
        <f>IF($D115="","",'HK1'!E115+'HK2'!E115)</f>
        <v>6</v>
      </c>
      <c r="F115" s="8">
        <f>IF($D115="","",'HK1'!F115+'HK2'!F115)</f>
        <v>0</v>
      </c>
      <c r="G115" s="8">
        <f>IF($D115="","",'HK1'!G115+'HK2'!G115)</f>
        <v>0</v>
      </c>
      <c r="H115" s="8">
        <f>IF($D115="","",'HK1'!H115+'HK2'!H115)</f>
        <v>0</v>
      </c>
      <c r="I115" s="76">
        <f t="shared" si="17"/>
        <v>6</v>
      </c>
      <c r="J115" s="8">
        <f>IF($D115="","",'HK1'!J115+'HK2'!J115)</f>
        <v>9.6</v>
      </c>
      <c r="K115" s="8">
        <f>IF($D115="","",'HK1'!K115+'HK2'!K115)</f>
        <v>22.4</v>
      </c>
      <c r="L115" s="8">
        <f>IF($D115="","",'HK1'!L115+'HK2'!L115)</f>
        <v>0</v>
      </c>
      <c r="M115" s="8">
        <f>IF($D115="","",'HK1'!M115+'HK2'!M115)</f>
        <v>0</v>
      </c>
      <c r="N115" s="21">
        <f t="shared" si="18"/>
        <v>32</v>
      </c>
      <c r="O115" s="8">
        <f>IF($D115="","",'HK1'!O115+'HK2'!O115)</f>
        <v>219</v>
      </c>
      <c r="P115" s="8">
        <f>IF($D115="","",'HK1'!P115+'HK2'!P115)</f>
        <v>106</v>
      </c>
      <c r="Q115" s="8">
        <f>IF($D115="","",'HK1'!Q115+'HK2'!Q115)</f>
        <v>233</v>
      </c>
      <c r="R115" s="21">
        <f t="shared" si="19"/>
        <v>4.5999999999999996</v>
      </c>
      <c r="S115" s="8">
        <f>IF($D115="","",'HK1'!S115+'HK2'!S115)</f>
        <v>0</v>
      </c>
      <c r="T115" s="8">
        <f>IF($D115="","",'HK1'!T115+'HK2'!T115)</f>
        <v>0</v>
      </c>
      <c r="U115" s="8">
        <f>IF($D115="","",'HK1'!U115+'HK2'!U115)</f>
        <v>0</v>
      </c>
      <c r="V115" s="21">
        <f t="shared" si="20"/>
        <v>0</v>
      </c>
      <c r="W115" s="8">
        <f>IF($D115="","",'HK1'!W115+'HK2'!W115)</f>
        <v>0</v>
      </c>
      <c r="X115" s="8">
        <f>IF($D115="","",'HK1'!X115+'HK2'!X115)</f>
        <v>0</v>
      </c>
      <c r="Y115" s="21">
        <f t="shared" si="21"/>
        <v>0</v>
      </c>
      <c r="Z115" s="8">
        <f>IF($D115="","",'HK1'!Z115+'HK2'!Z115)</f>
        <v>0</v>
      </c>
      <c r="AA115" s="8">
        <f>IF($D115="","",'HK1'!AA115+'HK2'!AA115)</f>
        <v>0</v>
      </c>
      <c r="AB115" s="21">
        <f t="shared" si="22"/>
        <v>0</v>
      </c>
      <c r="AC115" s="8">
        <f>IF($D115="","",'HK1'!AC115+'HK2'!AC115)</f>
        <v>0</v>
      </c>
      <c r="AD115" s="8">
        <f>IF($D115="","",'HK1'!AD115+'HK2'!AD115)</f>
        <v>0</v>
      </c>
      <c r="AE115" s="21">
        <f t="shared" si="23"/>
        <v>0</v>
      </c>
      <c r="AF115" s="8">
        <f>IF($D115="","",'HK1'!AF115+'HK2'!AF115)</f>
        <v>0</v>
      </c>
      <c r="AG115" s="8">
        <f>IF($D115="","",'HK1'!AG115+'HK2'!AG115)</f>
        <v>0</v>
      </c>
      <c r="AH115" s="64">
        <f t="shared" si="24"/>
        <v>42.6</v>
      </c>
      <c r="AI115" s="14">
        <f t="shared" si="25"/>
        <v>142</v>
      </c>
    </row>
    <row r="116" spans="1:35">
      <c r="A116" s="55">
        <f>IF(D116="","",SUBTOTAL(3,$D$4:$D116))</f>
        <v>113</v>
      </c>
      <c r="B116" s="57" t="s">
        <v>394</v>
      </c>
      <c r="C116" s="58" t="s">
        <v>136</v>
      </c>
      <c r="D116" s="59" t="s">
        <v>150</v>
      </c>
      <c r="E116" s="8">
        <f>IF($D116="","",'HK1'!E116+'HK2'!E116)</f>
        <v>7</v>
      </c>
      <c r="F116" s="8">
        <f>IF($D116="","",'HK1'!F116+'HK2'!F116)</f>
        <v>0</v>
      </c>
      <c r="G116" s="8">
        <f>IF($D116="","",'HK1'!G116+'HK2'!G116)</f>
        <v>0</v>
      </c>
      <c r="H116" s="8">
        <f>IF($D116="","",'HK1'!H116+'HK2'!H116)</f>
        <v>0</v>
      </c>
      <c r="I116" s="76">
        <f t="shared" si="17"/>
        <v>7</v>
      </c>
      <c r="J116" s="8">
        <f>IF($D116="","",'HK1'!J116+'HK2'!J116)</f>
        <v>24.799999999999997</v>
      </c>
      <c r="K116" s="8">
        <f>IF($D116="","",'HK1'!K116+'HK2'!K116)</f>
        <v>9.6</v>
      </c>
      <c r="L116" s="8">
        <f>IF($D116="","",'HK1'!L116+'HK2'!L116)</f>
        <v>0</v>
      </c>
      <c r="M116" s="8">
        <f>IF($D116="","",'HK1'!M116+'HK2'!M116)</f>
        <v>0</v>
      </c>
      <c r="N116" s="21">
        <f t="shared" si="18"/>
        <v>34.4</v>
      </c>
      <c r="O116" s="8">
        <f>IF($D116="","",'HK1'!O116+'HK2'!O116)</f>
        <v>181</v>
      </c>
      <c r="P116" s="8">
        <f>IF($D116="","",'HK1'!P116+'HK2'!P116)</f>
        <v>319</v>
      </c>
      <c r="Q116" s="8">
        <f>IF($D116="","",'HK1'!Q116+'HK2'!Q116)</f>
        <v>206</v>
      </c>
      <c r="R116" s="21">
        <f t="shared" si="19"/>
        <v>14.7</v>
      </c>
      <c r="S116" s="8">
        <f>IF($D116="","",'HK1'!S116+'HK2'!S116)</f>
        <v>0</v>
      </c>
      <c r="T116" s="8">
        <f>IF($D116="","",'HK1'!T116+'HK2'!T116)</f>
        <v>0</v>
      </c>
      <c r="U116" s="8">
        <f>IF($D116="","",'HK1'!U116+'HK2'!U116)</f>
        <v>0</v>
      </c>
      <c r="V116" s="21">
        <f t="shared" si="20"/>
        <v>0</v>
      </c>
      <c r="W116" s="8">
        <f>IF($D116="","",'HK1'!W116+'HK2'!W116)</f>
        <v>0</v>
      </c>
      <c r="X116" s="8">
        <f>IF($D116="","",'HK1'!X116+'HK2'!X116)</f>
        <v>0</v>
      </c>
      <c r="Y116" s="21">
        <f t="shared" si="21"/>
        <v>0</v>
      </c>
      <c r="Z116" s="8">
        <f>IF($D116="","",'HK1'!Z116+'HK2'!Z116)</f>
        <v>0</v>
      </c>
      <c r="AA116" s="8">
        <f>IF($D116="","",'HK1'!AA116+'HK2'!AA116)</f>
        <v>0</v>
      </c>
      <c r="AB116" s="21">
        <f t="shared" si="22"/>
        <v>0</v>
      </c>
      <c r="AC116" s="8">
        <f>IF($D116="","",'HK1'!AC116+'HK2'!AC116)</f>
        <v>0</v>
      </c>
      <c r="AD116" s="8">
        <f>IF($D116="","",'HK1'!AD116+'HK2'!AD116)</f>
        <v>0</v>
      </c>
      <c r="AE116" s="21">
        <f t="shared" si="23"/>
        <v>0</v>
      </c>
      <c r="AF116" s="8">
        <f>IF($D116="","",'HK1'!AF116+'HK2'!AF116)</f>
        <v>2.4</v>
      </c>
      <c r="AG116" s="8">
        <f>IF($D116="","",'HK1'!AG116+'HK2'!AG116)</f>
        <v>1.2</v>
      </c>
      <c r="AH116" s="64">
        <f t="shared" si="24"/>
        <v>59.7</v>
      </c>
      <c r="AI116" s="14">
        <f t="shared" si="25"/>
        <v>199</v>
      </c>
    </row>
    <row r="117" spans="1:35">
      <c r="A117" s="55">
        <f>IF(D117="","",SUBTOTAL(3,$D$4:$D117))</f>
        <v>114</v>
      </c>
      <c r="B117" s="57" t="s">
        <v>395</v>
      </c>
      <c r="C117" s="58" t="s">
        <v>136</v>
      </c>
      <c r="D117" s="59" t="s">
        <v>139</v>
      </c>
      <c r="E117" s="8">
        <f>IF($D117="","",'HK1'!E117+'HK2'!E117)</f>
        <v>2</v>
      </c>
      <c r="F117" s="8">
        <f>IF($D117="","",'HK1'!F117+'HK2'!F117)</f>
        <v>0</v>
      </c>
      <c r="G117" s="8">
        <f>IF($D117="","",'HK1'!G117+'HK2'!G117)</f>
        <v>0</v>
      </c>
      <c r="H117" s="8">
        <f>IF($D117="","",'HK1'!H117+'HK2'!H117)</f>
        <v>0</v>
      </c>
      <c r="I117" s="76">
        <f t="shared" si="17"/>
        <v>2</v>
      </c>
      <c r="J117" s="8">
        <f>IF($D117="","",'HK1'!J117+'HK2'!J117)</f>
        <v>6.7999999999999989</v>
      </c>
      <c r="K117" s="8">
        <f>IF($D117="","",'HK1'!K117+'HK2'!K117)</f>
        <v>14</v>
      </c>
      <c r="L117" s="8">
        <f>IF($D117="","",'HK1'!L117+'HK2'!L117)</f>
        <v>0</v>
      </c>
      <c r="M117" s="8">
        <f>IF($D117="","",'HK1'!M117+'HK2'!M117)</f>
        <v>0</v>
      </c>
      <c r="N117" s="21">
        <f t="shared" si="18"/>
        <v>20.799999999999997</v>
      </c>
      <c r="O117" s="8">
        <f>IF($D117="","",'HK1'!O117+'HK2'!O117)</f>
        <v>219</v>
      </c>
      <c r="P117" s="8">
        <f>IF($D117="","",'HK1'!P117+'HK2'!P117)</f>
        <v>103</v>
      </c>
      <c r="Q117" s="8">
        <f>IF($D117="","",'HK1'!Q117+'HK2'!Q117)</f>
        <v>219</v>
      </c>
      <c r="R117" s="21">
        <f t="shared" si="19"/>
        <v>5.15</v>
      </c>
      <c r="S117" s="8">
        <f>IF($D117="","",'HK1'!S117+'HK2'!S117)</f>
        <v>107</v>
      </c>
      <c r="T117" s="8">
        <f>IF($D117="","",'HK1'!T117+'HK2'!T117)</f>
        <v>0</v>
      </c>
      <c r="U117" s="8">
        <f>IF($D117="","",'HK1'!U117+'HK2'!U117)</f>
        <v>107</v>
      </c>
      <c r="V117" s="21">
        <f t="shared" si="20"/>
        <v>0</v>
      </c>
      <c r="W117" s="8">
        <f>IF($D117="","",'HK1'!W117+'HK2'!W117)</f>
        <v>0</v>
      </c>
      <c r="X117" s="8">
        <f>IF($D117="","",'HK1'!X117+'HK2'!X117)</f>
        <v>0</v>
      </c>
      <c r="Y117" s="21">
        <f t="shared" si="21"/>
        <v>0</v>
      </c>
      <c r="Z117" s="8">
        <f>IF($D117="","",'HK1'!Z117+'HK2'!Z117)</f>
        <v>0</v>
      </c>
      <c r="AA117" s="8">
        <f>IF($D117="","",'HK1'!AA117+'HK2'!AA117)</f>
        <v>0</v>
      </c>
      <c r="AB117" s="21">
        <f t="shared" si="22"/>
        <v>0</v>
      </c>
      <c r="AC117" s="8">
        <f>IF($D117="","",'HK1'!AC117+'HK2'!AC117)</f>
        <v>0</v>
      </c>
      <c r="AD117" s="8">
        <f>IF($D117="","",'HK1'!AD117+'HK2'!AD117)</f>
        <v>0</v>
      </c>
      <c r="AE117" s="21">
        <f t="shared" si="23"/>
        <v>0</v>
      </c>
      <c r="AF117" s="8">
        <f>IF($D117="","",'HK1'!AF117+'HK2'!AF117)</f>
        <v>0</v>
      </c>
      <c r="AG117" s="8">
        <f>IF($D117="","",'HK1'!AG117+'HK2'!AG117)</f>
        <v>0</v>
      </c>
      <c r="AH117" s="64">
        <f t="shared" si="24"/>
        <v>28</v>
      </c>
      <c r="AI117" s="14">
        <f t="shared" si="25"/>
        <v>93.3</v>
      </c>
    </row>
    <row r="118" spans="1:35">
      <c r="A118" s="55">
        <f>IF(D118="","",SUBTOTAL(3,$D$4:$D118))</f>
        <v>115</v>
      </c>
      <c r="B118" s="57" t="s">
        <v>396</v>
      </c>
      <c r="C118" s="58" t="s">
        <v>136</v>
      </c>
      <c r="D118" s="59" t="s">
        <v>156</v>
      </c>
      <c r="E118" s="8">
        <f>IF($D118="","",'HK1'!E118+'HK2'!E118)</f>
        <v>1</v>
      </c>
      <c r="F118" s="8">
        <f>IF($D118="","",'HK1'!F118+'HK2'!F118)</f>
        <v>0</v>
      </c>
      <c r="G118" s="8">
        <f>IF($D118="","",'HK1'!G118+'HK2'!G118)</f>
        <v>0</v>
      </c>
      <c r="H118" s="8">
        <f>IF($D118="","",'HK1'!H118+'HK2'!H118)</f>
        <v>0</v>
      </c>
      <c r="I118" s="76">
        <f t="shared" si="17"/>
        <v>1</v>
      </c>
      <c r="J118" s="8">
        <f>IF($D118="","",'HK1'!J118+'HK2'!J118)</f>
        <v>5.2</v>
      </c>
      <c r="K118" s="8">
        <f>IF($D118="","",'HK1'!K118+'HK2'!K118)</f>
        <v>19.600000000000001</v>
      </c>
      <c r="L118" s="8">
        <f>IF($D118="","",'HK1'!L118+'HK2'!L118)</f>
        <v>0</v>
      </c>
      <c r="M118" s="8">
        <f>IF($D118="","",'HK1'!M118+'HK2'!M118)</f>
        <v>0</v>
      </c>
      <c r="N118" s="21">
        <f t="shared" si="18"/>
        <v>24.8</v>
      </c>
      <c r="O118" s="8">
        <f>IF($D118="","",'HK1'!O118+'HK2'!O118)</f>
        <v>94</v>
      </c>
      <c r="P118" s="8">
        <f>IF($D118="","",'HK1'!P118+'HK2'!P118)</f>
        <v>182</v>
      </c>
      <c r="Q118" s="8">
        <f>IF($D118="","",'HK1'!Q118+'HK2'!Q118)</f>
        <v>49</v>
      </c>
      <c r="R118" s="21">
        <f t="shared" si="19"/>
        <v>11.35</v>
      </c>
      <c r="S118" s="8">
        <f>IF($D118="","",'HK1'!S118+'HK2'!S118)</f>
        <v>256</v>
      </c>
      <c r="T118" s="8">
        <f>IF($D118="","",'HK1'!T118+'HK2'!T118)</f>
        <v>132</v>
      </c>
      <c r="U118" s="8">
        <f>IF($D118="","",'HK1'!U118+'HK2'!U118)</f>
        <v>256</v>
      </c>
      <c r="V118" s="21">
        <f t="shared" si="20"/>
        <v>13.2</v>
      </c>
      <c r="W118" s="8">
        <f>IF($D118="","",'HK1'!W118+'HK2'!W118)</f>
        <v>0</v>
      </c>
      <c r="X118" s="8">
        <f>IF($D118="","",'HK1'!X118+'HK2'!X118)</f>
        <v>0</v>
      </c>
      <c r="Y118" s="21">
        <f t="shared" si="21"/>
        <v>0</v>
      </c>
      <c r="Z118" s="8">
        <f>IF($D118="","",'HK1'!Z118+'HK2'!Z118)</f>
        <v>0</v>
      </c>
      <c r="AA118" s="8">
        <f>IF($D118="","",'HK1'!AA118+'HK2'!AA118)</f>
        <v>0</v>
      </c>
      <c r="AB118" s="21">
        <f t="shared" si="22"/>
        <v>0</v>
      </c>
      <c r="AC118" s="8">
        <f>IF($D118="","",'HK1'!AC118+'HK2'!AC118)</f>
        <v>0</v>
      </c>
      <c r="AD118" s="8">
        <f>IF($D118="","",'HK1'!AD118+'HK2'!AD118)</f>
        <v>0</v>
      </c>
      <c r="AE118" s="21">
        <f t="shared" si="23"/>
        <v>0</v>
      </c>
      <c r="AF118" s="8">
        <f>IF($D118="","",'HK1'!AF118+'HK2'!AF118)</f>
        <v>0</v>
      </c>
      <c r="AG118" s="8">
        <f>IF($D118="","",'HK1'!AG118+'HK2'!AG118)</f>
        <v>0</v>
      </c>
      <c r="AH118" s="64">
        <f t="shared" si="24"/>
        <v>50.4</v>
      </c>
      <c r="AI118" s="14">
        <f t="shared" si="25"/>
        <v>168</v>
      </c>
    </row>
    <row r="119" spans="1:35">
      <c r="A119" s="55">
        <f>IF(D119="","",SUBTOTAL(3,$D$4:$D119))</f>
        <v>116</v>
      </c>
      <c r="B119" s="57" t="s">
        <v>397</v>
      </c>
      <c r="C119" s="58" t="s">
        <v>136</v>
      </c>
      <c r="D119" s="59" t="s">
        <v>151</v>
      </c>
      <c r="E119" s="8">
        <f>IF($D119="","",'HK1'!E119+'HK2'!E119)</f>
        <v>4</v>
      </c>
      <c r="F119" s="8">
        <f>IF($D119="","",'HK1'!F119+'HK2'!F119)</f>
        <v>0</v>
      </c>
      <c r="G119" s="8">
        <f>IF($D119="","",'HK1'!G119+'HK2'!G119)</f>
        <v>0</v>
      </c>
      <c r="H119" s="8">
        <f>IF($D119="","",'HK1'!H119+'HK2'!H119)</f>
        <v>0</v>
      </c>
      <c r="I119" s="76">
        <f t="shared" si="17"/>
        <v>4</v>
      </c>
      <c r="J119" s="8">
        <f>IF($D119="","",'HK1'!J119+'HK2'!J119)</f>
        <v>10.8</v>
      </c>
      <c r="K119" s="8">
        <f>IF($D119="","",'HK1'!K119+'HK2'!K119)</f>
        <v>12.399999999999999</v>
      </c>
      <c r="L119" s="8">
        <f>IF($D119="","",'HK1'!L119+'HK2'!L119)</f>
        <v>0</v>
      </c>
      <c r="M119" s="8">
        <f>IF($D119="","",'HK1'!M119+'HK2'!M119)</f>
        <v>0</v>
      </c>
      <c r="N119" s="21">
        <f t="shared" si="18"/>
        <v>23.2</v>
      </c>
      <c r="O119" s="8">
        <f>IF($D119="","",'HK1'!O119+'HK2'!O119)</f>
        <v>261</v>
      </c>
      <c r="P119" s="8">
        <f>IF($D119="","",'HK1'!P119+'HK2'!P119)</f>
        <v>156</v>
      </c>
      <c r="Q119" s="8">
        <f>IF($D119="","",'HK1'!Q119+'HK2'!Q119)</f>
        <v>255</v>
      </c>
      <c r="R119" s="21">
        <f t="shared" si="19"/>
        <v>8.1</v>
      </c>
      <c r="S119" s="8">
        <f>IF($D119="","",'HK1'!S119+'HK2'!S119)</f>
        <v>0</v>
      </c>
      <c r="T119" s="8">
        <f>IF($D119="","",'HK1'!T119+'HK2'!T119)</f>
        <v>0</v>
      </c>
      <c r="U119" s="8">
        <f>IF($D119="","",'HK1'!U119+'HK2'!U119)</f>
        <v>0</v>
      </c>
      <c r="V119" s="21">
        <f t="shared" si="20"/>
        <v>0</v>
      </c>
      <c r="W119" s="8">
        <f>IF($D119="","",'HK1'!W119+'HK2'!W119)</f>
        <v>0</v>
      </c>
      <c r="X119" s="8">
        <f>IF($D119="","",'HK1'!X119+'HK2'!X119)</f>
        <v>0</v>
      </c>
      <c r="Y119" s="21">
        <f t="shared" si="21"/>
        <v>0</v>
      </c>
      <c r="Z119" s="8">
        <f>IF($D119="","",'HK1'!Z119+'HK2'!Z119)</f>
        <v>0</v>
      </c>
      <c r="AA119" s="8">
        <f>IF($D119="","",'HK1'!AA119+'HK2'!AA119)</f>
        <v>0</v>
      </c>
      <c r="AB119" s="21">
        <f t="shared" si="22"/>
        <v>0</v>
      </c>
      <c r="AC119" s="8">
        <f>IF($D119="","",'HK1'!AC119+'HK2'!AC119)</f>
        <v>0</v>
      </c>
      <c r="AD119" s="8">
        <f>IF($D119="","",'HK1'!AD119+'HK2'!AD119)</f>
        <v>0</v>
      </c>
      <c r="AE119" s="21">
        <f t="shared" si="23"/>
        <v>0</v>
      </c>
      <c r="AF119" s="8">
        <f>IF($D119="","",'HK1'!AF119+'HK2'!AF119)</f>
        <v>0</v>
      </c>
      <c r="AG119" s="8">
        <f>IF($D119="","",'HK1'!AG119+'HK2'!AG119)</f>
        <v>0</v>
      </c>
      <c r="AH119" s="64">
        <f t="shared" si="24"/>
        <v>35.299999999999997</v>
      </c>
      <c r="AI119" s="14">
        <f t="shared" si="25"/>
        <v>117.7</v>
      </c>
    </row>
    <row r="120" spans="1:35">
      <c r="A120" s="55">
        <f>IF(D120="","",SUBTOTAL(3,$D$4:$D120))</f>
        <v>117</v>
      </c>
      <c r="B120" s="57" t="s">
        <v>398</v>
      </c>
      <c r="C120" s="58" t="s">
        <v>136</v>
      </c>
      <c r="D120" s="59" t="s">
        <v>152</v>
      </c>
      <c r="E120" s="8">
        <f>IF($D120="","",'HK1'!E120+'HK2'!E120)</f>
        <v>12</v>
      </c>
      <c r="F120" s="8">
        <f>IF($D120="","",'HK1'!F120+'HK2'!F120)</f>
        <v>0</v>
      </c>
      <c r="G120" s="8">
        <f>IF($D120="","",'HK1'!G120+'HK2'!G120)</f>
        <v>0</v>
      </c>
      <c r="H120" s="8">
        <f>IF($D120="","",'HK1'!H120+'HK2'!H120)</f>
        <v>0</v>
      </c>
      <c r="I120" s="76">
        <f t="shared" si="17"/>
        <v>12</v>
      </c>
      <c r="J120" s="8">
        <f>IF($D120="","",'HK1'!J120+'HK2'!J120)</f>
        <v>18.399999999999999</v>
      </c>
      <c r="K120" s="8">
        <f>IF($D120="","",'HK1'!K120+'HK2'!K120)</f>
        <v>27.199999999999996</v>
      </c>
      <c r="L120" s="8">
        <f>IF($D120="","",'HK1'!L120+'HK2'!L120)</f>
        <v>0</v>
      </c>
      <c r="M120" s="8">
        <f>IF($D120="","",'HK1'!M120+'HK2'!M120)</f>
        <v>0</v>
      </c>
      <c r="N120" s="21">
        <f t="shared" si="18"/>
        <v>45.599999999999994</v>
      </c>
      <c r="O120" s="8">
        <f>IF($D120="","",'HK1'!O120+'HK2'!O120)</f>
        <v>156</v>
      </c>
      <c r="P120" s="8">
        <f>IF($D120="","",'HK1'!P120+'HK2'!P120)</f>
        <v>174</v>
      </c>
      <c r="Q120" s="8">
        <f>IF($D120="","",'HK1'!Q120+'HK2'!Q120)</f>
        <v>128</v>
      </c>
      <c r="R120" s="21">
        <f t="shared" si="19"/>
        <v>10.1</v>
      </c>
      <c r="S120" s="8">
        <f>IF($D120="","",'HK1'!S120+'HK2'!S120)</f>
        <v>0</v>
      </c>
      <c r="T120" s="8">
        <f>IF($D120="","",'HK1'!T120+'HK2'!T120)</f>
        <v>0</v>
      </c>
      <c r="U120" s="8">
        <f>IF($D120="","",'HK1'!U120+'HK2'!U120)</f>
        <v>0</v>
      </c>
      <c r="V120" s="21">
        <f t="shared" si="20"/>
        <v>0</v>
      </c>
      <c r="W120" s="8">
        <f>IF($D120="","",'HK1'!W120+'HK2'!W120)</f>
        <v>0</v>
      </c>
      <c r="X120" s="8">
        <f>IF($D120="","",'HK1'!X120+'HK2'!X120)</f>
        <v>0</v>
      </c>
      <c r="Y120" s="21">
        <f t="shared" si="21"/>
        <v>0</v>
      </c>
      <c r="Z120" s="8">
        <f>IF($D120="","",'HK1'!Z120+'HK2'!Z120)</f>
        <v>0</v>
      </c>
      <c r="AA120" s="8">
        <f>IF($D120="","",'HK1'!AA120+'HK2'!AA120)</f>
        <v>0</v>
      </c>
      <c r="AB120" s="21">
        <f t="shared" si="22"/>
        <v>0</v>
      </c>
      <c r="AC120" s="8">
        <f>IF($D120="","",'HK1'!AC120+'HK2'!AC120)</f>
        <v>0</v>
      </c>
      <c r="AD120" s="8">
        <f>IF($D120="","",'HK1'!AD120+'HK2'!AD120)</f>
        <v>0</v>
      </c>
      <c r="AE120" s="21">
        <f t="shared" si="23"/>
        <v>0</v>
      </c>
      <c r="AF120" s="8">
        <f>IF($D120="","",'HK1'!AF120+'HK2'!AF120)</f>
        <v>0</v>
      </c>
      <c r="AG120" s="8">
        <f>IF($D120="","",'HK1'!AG120+'HK2'!AG120)</f>
        <v>0</v>
      </c>
      <c r="AH120" s="64">
        <f t="shared" si="24"/>
        <v>67.7</v>
      </c>
      <c r="AI120" s="14">
        <f t="shared" si="25"/>
        <v>225.7</v>
      </c>
    </row>
    <row r="121" spans="1:35">
      <c r="A121" s="55">
        <f>IF(D121="","",SUBTOTAL(3,$D$4:$D121))</f>
        <v>118</v>
      </c>
      <c r="B121" s="57" t="s">
        <v>399</v>
      </c>
      <c r="C121" s="58" t="s">
        <v>136</v>
      </c>
      <c r="D121" s="59" t="s">
        <v>153</v>
      </c>
      <c r="E121" s="8">
        <f>IF($D121="","",'HK1'!E121+'HK2'!E121)</f>
        <v>5</v>
      </c>
      <c r="F121" s="8">
        <f>IF($D121="","",'HK1'!F121+'HK2'!F121)</f>
        <v>0</v>
      </c>
      <c r="G121" s="8">
        <f>IF($D121="","",'HK1'!G121+'HK2'!G121)</f>
        <v>0</v>
      </c>
      <c r="H121" s="8">
        <f>IF($D121="","",'HK1'!H121+'HK2'!H121)</f>
        <v>0</v>
      </c>
      <c r="I121" s="76">
        <f t="shared" si="17"/>
        <v>5</v>
      </c>
      <c r="J121" s="8">
        <f>IF($D121="","",'HK1'!J121+'HK2'!J121)</f>
        <v>9.1999999999999993</v>
      </c>
      <c r="K121" s="8">
        <f>IF($D121="","",'HK1'!K121+'HK2'!K121)</f>
        <v>14.799999999999999</v>
      </c>
      <c r="L121" s="8">
        <f>IF($D121="","",'HK1'!L121+'HK2'!L121)</f>
        <v>0</v>
      </c>
      <c r="M121" s="8">
        <f>IF($D121="","",'HK1'!M121+'HK2'!M121)</f>
        <v>0</v>
      </c>
      <c r="N121" s="21">
        <f t="shared" si="18"/>
        <v>24</v>
      </c>
      <c r="O121" s="8">
        <f>IF($D121="","",'HK1'!O121+'HK2'!O121)</f>
        <v>309</v>
      </c>
      <c r="P121" s="8">
        <f>IF($D121="","",'HK1'!P121+'HK2'!P121)</f>
        <v>376</v>
      </c>
      <c r="Q121" s="8">
        <f>IF($D121="","",'HK1'!Q121+'HK2'!Q121)</f>
        <v>362</v>
      </c>
      <c r="R121" s="21">
        <f t="shared" si="19"/>
        <v>16.149999999999999</v>
      </c>
      <c r="S121" s="8">
        <f>IF($D121="","",'HK1'!S121+'HK2'!S121)</f>
        <v>0</v>
      </c>
      <c r="T121" s="8">
        <f>IF($D121="","",'HK1'!T121+'HK2'!T121)</f>
        <v>0</v>
      </c>
      <c r="U121" s="8">
        <f>IF($D121="","",'HK1'!U121+'HK2'!U121)</f>
        <v>0</v>
      </c>
      <c r="V121" s="21">
        <f t="shared" si="20"/>
        <v>0</v>
      </c>
      <c r="W121" s="8">
        <f>IF($D121="","",'HK1'!W121+'HK2'!W121)</f>
        <v>0</v>
      </c>
      <c r="X121" s="8">
        <f>IF($D121="","",'HK1'!X121+'HK2'!X121)</f>
        <v>0</v>
      </c>
      <c r="Y121" s="21">
        <f t="shared" si="21"/>
        <v>0</v>
      </c>
      <c r="Z121" s="8">
        <f>IF($D121="","",'HK1'!Z121+'HK2'!Z121)</f>
        <v>0</v>
      </c>
      <c r="AA121" s="8">
        <f>IF($D121="","",'HK1'!AA121+'HK2'!AA121)</f>
        <v>0</v>
      </c>
      <c r="AB121" s="21">
        <f t="shared" si="22"/>
        <v>0</v>
      </c>
      <c r="AC121" s="8">
        <f>IF($D121="","",'HK1'!AC121+'HK2'!AC121)</f>
        <v>0</v>
      </c>
      <c r="AD121" s="8">
        <f>IF($D121="","",'HK1'!AD121+'HK2'!AD121)</f>
        <v>0</v>
      </c>
      <c r="AE121" s="21">
        <f t="shared" si="23"/>
        <v>0</v>
      </c>
      <c r="AF121" s="8">
        <f>IF($D121="","",'HK1'!AF121+'HK2'!AF121)</f>
        <v>0</v>
      </c>
      <c r="AG121" s="8">
        <f>IF($D121="","",'HK1'!AG121+'HK2'!AG121)</f>
        <v>0</v>
      </c>
      <c r="AH121" s="64">
        <f t="shared" si="24"/>
        <v>45.2</v>
      </c>
      <c r="AI121" s="14">
        <f t="shared" si="25"/>
        <v>150.69999999999999</v>
      </c>
    </row>
    <row r="122" spans="1:35">
      <c r="A122" s="55">
        <f>IF(D122="","",SUBTOTAL(3,$D$4:$D122))</f>
        <v>119</v>
      </c>
      <c r="B122" s="57" t="s">
        <v>414</v>
      </c>
      <c r="C122" s="58" t="s">
        <v>136</v>
      </c>
      <c r="D122" s="59" t="s">
        <v>167</v>
      </c>
      <c r="E122" s="8">
        <f>IF($D122="","",'HK1'!E122+'HK2'!E122)</f>
        <v>0</v>
      </c>
      <c r="F122" s="8">
        <f>IF($D122="","",'HK1'!F122+'HK2'!F122)</f>
        <v>0</v>
      </c>
      <c r="G122" s="8">
        <f>IF($D122="","",'HK1'!G122+'HK2'!G122)</f>
        <v>0</v>
      </c>
      <c r="H122" s="8">
        <f>IF($D122="","",'HK1'!H122+'HK2'!H122)</f>
        <v>0</v>
      </c>
      <c r="I122" s="76">
        <f t="shared" si="17"/>
        <v>0</v>
      </c>
      <c r="J122" s="8">
        <f>IF($D122="","",'HK1'!J122+'HK2'!J122)</f>
        <v>0</v>
      </c>
      <c r="K122" s="8">
        <f>IF($D122="","",'HK1'!K122+'HK2'!K122)</f>
        <v>0</v>
      </c>
      <c r="L122" s="8">
        <f>IF($D122="","",'HK1'!L122+'HK2'!L122)</f>
        <v>0</v>
      </c>
      <c r="M122" s="8">
        <f>IF($D122="","",'HK1'!M122+'HK2'!M122)</f>
        <v>0</v>
      </c>
      <c r="N122" s="21">
        <f t="shared" si="18"/>
        <v>0</v>
      </c>
      <c r="O122" s="8">
        <f>IF($D122="","",'HK1'!O122+'HK2'!O122)</f>
        <v>0</v>
      </c>
      <c r="P122" s="8">
        <f>IF($D122="","",'HK1'!P122+'HK2'!P122)</f>
        <v>0</v>
      </c>
      <c r="Q122" s="8">
        <f>IF($D122="","",'HK1'!Q122+'HK2'!Q122)</f>
        <v>0</v>
      </c>
      <c r="R122" s="21">
        <f t="shared" si="19"/>
        <v>0</v>
      </c>
      <c r="S122" s="8">
        <f>IF($D122="","",'HK1'!S122+'HK2'!S122)</f>
        <v>0</v>
      </c>
      <c r="T122" s="8">
        <f>IF($D122="","",'HK1'!T122+'HK2'!T122)</f>
        <v>0</v>
      </c>
      <c r="U122" s="8">
        <f>IF($D122="","",'HK1'!U122+'HK2'!U122)</f>
        <v>0</v>
      </c>
      <c r="V122" s="21">
        <f t="shared" si="20"/>
        <v>0</v>
      </c>
      <c r="W122" s="8">
        <f>IF($D122="","",'HK1'!W122+'HK2'!W122)</f>
        <v>0</v>
      </c>
      <c r="X122" s="8">
        <f>IF($D122="","",'HK1'!X122+'HK2'!X122)</f>
        <v>0</v>
      </c>
      <c r="Y122" s="21">
        <f t="shared" si="21"/>
        <v>0</v>
      </c>
      <c r="Z122" s="8">
        <f>IF($D122="","",'HK1'!Z122+'HK2'!Z122)</f>
        <v>0</v>
      </c>
      <c r="AA122" s="8">
        <f>IF($D122="","",'HK1'!AA122+'HK2'!AA122)</f>
        <v>0</v>
      </c>
      <c r="AB122" s="21">
        <f t="shared" si="22"/>
        <v>0</v>
      </c>
      <c r="AC122" s="8">
        <f>IF($D122="","",'HK1'!AC122+'HK2'!AC122)</f>
        <v>0</v>
      </c>
      <c r="AD122" s="8">
        <f>IF($D122="","",'HK1'!AD122+'HK2'!AD122)</f>
        <v>0</v>
      </c>
      <c r="AE122" s="21">
        <f t="shared" si="23"/>
        <v>0</v>
      </c>
      <c r="AF122" s="8">
        <f>IF($D122="","",'HK1'!AF122+'HK2'!AF122)</f>
        <v>0</v>
      </c>
      <c r="AG122" s="8">
        <f>IF($D122="","",'HK1'!AG122+'HK2'!AG122)</f>
        <v>3.6</v>
      </c>
      <c r="AH122" s="64">
        <f t="shared" si="24"/>
        <v>3.6</v>
      </c>
      <c r="AI122" s="14">
        <f t="shared" si="25"/>
        <v>12</v>
      </c>
    </row>
    <row r="123" spans="1:35">
      <c r="A123" s="55">
        <f>IF(D123="","",SUBTOTAL(3,$D$4:$D123))</f>
        <v>120</v>
      </c>
      <c r="B123" s="57" t="s">
        <v>400</v>
      </c>
      <c r="C123" s="58" t="s">
        <v>136</v>
      </c>
      <c r="D123" s="59" t="s">
        <v>161</v>
      </c>
      <c r="E123" s="8">
        <f>IF($D123="","",'HK1'!E123+'HK2'!E123)</f>
        <v>10</v>
      </c>
      <c r="F123" s="8">
        <f>IF($D123="","",'HK1'!F123+'HK2'!F123)</f>
        <v>0</v>
      </c>
      <c r="G123" s="8">
        <f>IF($D123="","",'HK1'!G123+'HK2'!G123)</f>
        <v>0</v>
      </c>
      <c r="H123" s="8">
        <f>IF($D123="","",'HK1'!H123+'HK2'!H123)</f>
        <v>0</v>
      </c>
      <c r="I123" s="76">
        <f t="shared" si="17"/>
        <v>10</v>
      </c>
      <c r="J123" s="8">
        <f>IF($D123="","",'HK1'!J123+'HK2'!J123)</f>
        <v>1.2</v>
      </c>
      <c r="K123" s="8">
        <f>IF($D123="","",'HK1'!K123+'HK2'!K123)</f>
        <v>7.6</v>
      </c>
      <c r="L123" s="8">
        <f>IF($D123="","",'HK1'!L123+'HK2'!L123)</f>
        <v>0</v>
      </c>
      <c r="M123" s="8">
        <f>IF($D123="","",'HK1'!M123+'HK2'!M123)</f>
        <v>0</v>
      </c>
      <c r="N123" s="21">
        <f t="shared" si="18"/>
        <v>8.7999999999999989</v>
      </c>
      <c r="O123" s="8">
        <f>IF($D123="","",'HK1'!O123+'HK2'!O123)</f>
        <v>235</v>
      </c>
      <c r="P123" s="8">
        <f>IF($D123="","",'HK1'!P123+'HK2'!P123)</f>
        <v>180</v>
      </c>
      <c r="Q123" s="8">
        <f>IF($D123="","",'HK1'!Q123+'HK2'!Q123)</f>
        <v>273</v>
      </c>
      <c r="R123" s="21">
        <f t="shared" si="19"/>
        <v>7.1</v>
      </c>
      <c r="S123" s="8">
        <f>IF($D123="","",'HK1'!S123+'HK2'!S123)</f>
        <v>0</v>
      </c>
      <c r="T123" s="8">
        <f>IF($D123="","",'HK1'!T123+'HK2'!T123)</f>
        <v>0</v>
      </c>
      <c r="U123" s="8">
        <f>IF($D123="","",'HK1'!U123+'HK2'!U123)</f>
        <v>0</v>
      </c>
      <c r="V123" s="21">
        <f t="shared" si="20"/>
        <v>0</v>
      </c>
      <c r="W123" s="8">
        <f>IF($D123="","",'HK1'!W123+'HK2'!W123)</f>
        <v>0</v>
      </c>
      <c r="X123" s="8">
        <f>IF($D123="","",'HK1'!X123+'HK2'!X123)</f>
        <v>0</v>
      </c>
      <c r="Y123" s="21">
        <f t="shared" si="21"/>
        <v>0</v>
      </c>
      <c r="Z123" s="8">
        <f>IF($D123="","",'HK1'!Z123+'HK2'!Z123)</f>
        <v>0</v>
      </c>
      <c r="AA123" s="8">
        <f>IF($D123="","",'HK1'!AA123+'HK2'!AA123)</f>
        <v>0</v>
      </c>
      <c r="AB123" s="21">
        <f t="shared" si="22"/>
        <v>0</v>
      </c>
      <c r="AC123" s="8">
        <f>IF($D123="","",'HK1'!AC123+'HK2'!AC123)</f>
        <v>0</v>
      </c>
      <c r="AD123" s="8">
        <f>IF($D123="","",'HK1'!AD123+'HK2'!AD123)</f>
        <v>0</v>
      </c>
      <c r="AE123" s="21">
        <f t="shared" si="23"/>
        <v>0</v>
      </c>
      <c r="AF123" s="8">
        <f>IF($D123="","",'HK1'!AF123+'HK2'!AF123)</f>
        <v>0</v>
      </c>
      <c r="AG123" s="8">
        <f>IF($D123="","",'HK1'!AG123+'HK2'!AG123)</f>
        <v>0</v>
      </c>
      <c r="AH123" s="64">
        <f t="shared" si="24"/>
        <v>25.9</v>
      </c>
      <c r="AI123" s="14">
        <f t="shared" si="25"/>
        <v>86.3</v>
      </c>
    </row>
    <row r="124" spans="1:35">
      <c r="A124" s="55">
        <f>IF(D124="","",SUBTOTAL(3,$D$4:$D124))</f>
        <v>121</v>
      </c>
      <c r="B124" s="57" t="s">
        <v>401</v>
      </c>
      <c r="C124" s="58" t="s">
        <v>136</v>
      </c>
      <c r="D124" s="59" t="s">
        <v>162</v>
      </c>
      <c r="E124" s="8">
        <f>IF($D124="","",'HK1'!E124+'HK2'!E124)</f>
        <v>7</v>
      </c>
      <c r="F124" s="8">
        <f>IF($D124="","",'HK1'!F124+'HK2'!F124)</f>
        <v>0</v>
      </c>
      <c r="G124" s="8">
        <f>IF($D124="","",'HK1'!G124+'HK2'!G124)</f>
        <v>0</v>
      </c>
      <c r="H124" s="8">
        <f>IF($D124="","",'HK1'!H124+'HK2'!H124)</f>
        <v>0</v>
      </c>
      <c r="I124" s="76">
        <f t="shared" si="17"/>
        <v>7</v>
      </c>
      <c r="J124" s="8">
        <f>IF($D124="","",'HK1'!J124+'HK2'!J124)</f>
        <v>24.4</v>
      </c>
      <c r="K124" s="8">
        <f>IF($D124="","",'HK1'!K124+'HK2'!K124)</f>
        <v>4.8</v>
      </c>
      <c r="L124" s="8">
        <f>IF($D124="","",'HK1'!L124+'HK2'!L124)</f>
        <v>0</v>
      </c>
      <c r="M124" s="8">
        <f>IF($D124="","",'HK1'!M124+'HK2'!M124)</f>
        <v>0</v>
      </c>
      <c r="N124" s="21">
        <f t="shared" si="18"/>
        <v>29.2</v>
      </c>
      <c r="O124" s="8">
        <f>IF($D124="","",'HK1'!O124+'HK2'!O124)</f>
        <v>258</v>
      </c>
      <c r="P124" s="8">
        <f>IF($D124="","",'HK1'!P124+'HK2'!P124)</f>
        <v>285</v>
      </c>
      <c r="Q124" s="8">
        <f>IF($D124="","",'HK1'!Q124+'HK2'!Q124)</f>
        <v>309</v>
      </c>
      <c r="R124" s="21">
        <f t="shared" si="19"/>
        <v>11.7</v>
      </c>
      <c r="S124" s="8">
        <f>IF($D124="","",'HK1'!S124+'HK2'!S124)</f>
        <v>0</v>
      </c>
      <c r="T124" s="8">
        <f>IF($D124="","",'HK1'!T124+'HK2'!T124)</f>
        <v>0</v>
      </c>
      <c r="U124" s="8">
        <f>IF($D124="","",'HK1'!U124+'HK2'!U124)</f>
        <v>0</v>
      </c>
      <c r="V124" s="21">
        <f t="shared" si="20"/>
        <v>0</v>
      </c>
      <c r="W124" s="8">
        <f>IF($D124="","",'HK1'!W124+'HK2'!W124)</f>
        <v>0</v>
      </c>
      <c r="X124" s="8">
        <f>IF($D124="","",'HK1'!X124+'HK2'!X124)</f>
        <v>0</v>
      </c>
      <c r="Y124" s="21">
        <f t="shared" si="21"/>
        <v>0</v>
      </c>
      <c r="Z124" s="8">
        <f>IF($D124="","",'HK1'!Z124+'HK2'!Z124)</f>
        <v>0</v>
      </c>
      <c r="AA124" s="8">
        <f>IF($D124="","",'HK1'!AA124+'HK2'!AA124)</f>
        <v>0</v>
      </c>
      <c r="AB124" s="21">
        <f t="shared" si="22"/>
        <v>0</v>
      </c>
      <c r="AC124" s="8">
        <f>IF($D124="","",'HK1'!AC124+'HK2'!AC124)</f>
        <v>0</v>
      </c>
      <c r="AD124" s="8">
        <f>IF($D124="","",'HK1'!AD124+'HK2'!AD124)</f>
        <v>0</v>
      </c>
      <c r="AE124" s="21">
        <f t="shared" si="23"/>
        <v>0</v>
      </c>
      <c r="AF124" s="8">
        <f>IF($D124="","",'HK1'!AF124+'HK2'!AF124)</f>
        <v>0</v>
      </c>
      <c r="AG124" s="8">
        <f>IF($D124="","",'HK1'!AG124+'HK2'!AG124)</f>
        <v>0</v>
      </c>
      <c r="AH124" s="64">
        <f t="shared" si="24"/>
        <v>47.9</v>
      </c>
      <c r="AI124" s="14">
        <f t="shared" si="25"/>
        <v>159.69999999999999</v>
      </c>
    </row>
    <row r="125" spans="1:35">
      <c r="A125" s="55">
        <f>IF(D125="","",SUBTOTAL(3,$D$4:$D125))</f>
        <v>122</v>
      </c>
      <c r="B125" s="57" t="s">
        <v>402</v>
      </c>
      <c r="C125" s="58" t="s">
        <v>136</v>
      </c>
      <c r="D125" s="59" t="s">
        <v>163</v>
      </c>
      <c r="E125" s="8">
        <f>IF($D125="","",'HK1'!E125+'HK2'!E125)</f>
        <v>2</v>
      </c>
      <c r="F125" s="8">
        <f>IF($D125="","",'HK1'!F125+'HK2'!F125)</f>
        <v>0</v>
      </c>
      <c r="G125" s="8">
        <f>IF($D125="","",'HK1'!G125+'HK2'!G125)</f>
        <v>0</v>
      </c>
      <c r="H125" s="8">
        <f>IF($D125="","",'HK1'!H125+'HK2'!H125)</f>
        <v>0</v>
      </c>
      <c r="I125" s="76">
        <f t="shared" si="17"/>
        <v>2</v>
      </c>
      <c r="J125" s="8">
        <f>IF($D125="","",'HK1'!J125+'HK2'!J125)</f>
        <v>12</v>
      </c>
      <c r="K125" s="8">
        <f>IF($D125="","",'HK1'!K125+'HK2'!K125)</f>
        <v>20.8</v>
      </c>
      <c r="L125" s="8">
        <f>IF($D125="","",'HK1'!L125+'HK2'!L125)</f>
        <v>0</v>
      </c>
      <c r="M125" s="8">
        <f>IF($D125="","",'HK1'!M125+'HK2'!M125)</f>
        <v>0</v>
      </c>
      <c r="N125" s="21">
        <f t="shared" si="18"/>
        <v>32.799999999999997</v>
      </c>
      <c r="O125" s="8">
        <f>IF($D125="","",'HK1'!O125+'HK2'!O125)</f>
        <v>208</v>
      </c>
      <c r="P125" s="8">
        <f>IF($D125="","",'HK1'!P125+'HK2'!P125)</f>
        <v>168</v>
      </c>
      <c r="Q125" s="8">
        <f>IF($D125="","",'HK1'!Q125+'HK2'!Q125)</f>
        <v>258</v>
      </c>
      <c r="R125" s="21">
        <f t="shared" si="19"/>
        <v>5.9</v>
      </c>
      <c r="S125" s="8">
        <f>IF($D125="","",'HK1'!S125+'HK2'!S125)</f>
        <v>20</v>
      </c>
      <c r="T125" s="8">
        <f>IF($D125="","",'HK1'!T125+'HK2'!T125)</f>
        <v>0</v>
      </c>
      <c r="U125" s="8">
        <f>IF($D125="","",'HK1'!U125+'HK2'!U125)</f>
        <v>20</v>
      </c>
      <c r="V125" s="21">
        <f t="shared" si="20"/>
        <v>0</v>
      </c>
      <c r="W125" s="8">
        <f>IF($D125="","",'HK1'!W125+'HK2'!W125)</f>
        <v>0</v>
      </c>
      <c r="X125" s="8">
        <f>IF($D125="","",'HK1'!X125+'HK2'!X125)</f>
        <v>0</v>
      </c>
      <c r="Y125" s="21">
        <f t="shared" si="21"/>
        <v>0</v>
      </c>
      <c r="Z125" s="8">
        <f>IF($D125="","",'HK1'!Z125+'HK2'!Z125)</f>
        <v>0</v>
      </c>
      <c r="AA125" s="8">
        <f>IF($D125="","",'HK1'!AA125+'HK2'!AA125)</f>
        <v>0</v>
      </c>
      <c r="AB125" s="21">
        <f t="shared" si="22"/>
        <v>0</v>
      </c>
      <c r="AC125" s="8">
        <f>IF($D125="","",'HK1'!AC125+'HK2'!AC125)</f>
        <v>0</v>
      </c>
      <c r="AD125" s="8">
        <f>IF($D125="","",'HK1'!AD125+'HK2'!AD125)</f>
        <v>0</v>
      </c>
      <c r="AE125" s="21">
        <f t="shared" si="23"/>
        <v>0</v>
      </c>
      <c r="AF125" s="8">
        <f>IF($D125="","",'HK1'!AF125+'HK2'!AF125)</f>
        <v>0</v>
      </c>
      <c r="AG125" s="8">
        <f>IF($D125="","",'HK1'!AG125+'HK2'!AG125)</f>
        <v>0</v>
      </c>
      <c r="AH125" s="64">
        <f t="shared" si="24"/>
        <v>40.700000000000003</v>
      </c>
      <c r="AI125" s="14">
        <f t="shared" si="25"/>
        <v>135.69999999999999</v>
      </c>
    </row>
    <row r="126" spans="1:35">
      <c r="A126" s="55">
        <f>IF(D126="","",SUBTOTAL(3,$D$4:$D126))</f>
        <v>123</v>
      </c>
      <c r="B126" s="57" t="s">
        <v>416</v>
      </c>
      <c r="C126" s="58" t="s">
        <v>136</v>
      </c>
      <c r="D126" s="59" t="s">
        <v>159</v>
      </c>
      <c r="E126" s="8">
        <f>IF($D126="","",'HK1'!E126+'HK2'!E126)</f>
        <v>8</v>
      </c>
      <c r="F126" s="8">
        <f>IF($D126="","",'HK1'!F126+'HK2'!F126)</f>
        <v>0</v>
      </c>
      <c r="G126" s="8">
        <f>IF($D126="","",'HK1'!G126+'HK2'!G126)</f>
        <v>0</v>
      </c>
      <c r="H126" s="8">
        <f>IF($D126="","",'HK1'!H126+'HK2'!H126)</f>
        <v>0</v>
      </c>
      <c r="I126" s="76">
        <f t="shared" si="17"/>
        <v>8</v>
      </c>
      <c r="J126" s="8">
        <f>IF($D126="","",'HK1'!J126+'HK2'!J126)</f>
        <v>0</v>
      </c>
      <c r="K126" s="8">
        <f>IF($D126="","",'HK1'!K126+'HK2'!K126)</f>
        <v>2.4</v>
      </c>
      <c r="L126" s="8">
        <f>IF($D126="","",'HK1'!L126+'HK2'!L126)</f>
        <v>0</v>
      </c>
      <c r="M126" s="8">
        <f>IF($D126="","",'HK1'!M126+'HK2'!M126)</f>
        <v>0</v>
      </c>
      <c r="N126" s="21">
        <f t="shared" si="18"/>
        <v>2.4</v>
      </c>
      <c r="O126" s="8">
        <f>IF($D126="","",'HK1'!O126+'HK2'!O126)</f>
        <v>183</v>
      </c>
      <c r="P126" s="8">
        <f>IF($D126="","",'HK1'!P126+'HK2'!P126)</f>
        <v>305</v>
      </c>
      <c r="Q126" s="8">
        <f>IF($D126="","",'HK1'!Q126+'HK2'!Q126)</f>
        <v>265</v>
      </c>
      <c r="R126" s="21">
        <f t="shared" si="19"/>
        <v>11.15</v>
      </c>
      <c r="S126" s="8">
        <f>IF($D126="","",'HK1'!S126+'HK2'!S126)</f>
        <v>0</v>
      </c>
      <c r="T126" s="8">
        <f>IF($D126="","",'HK1'!T126+'HK2'!T126)</f>
        <v>0</v>
      </c>
      <c r="U126" s="8">
        <f>IF($D126="","",'HK1'!U126+'HK2'!U126)</f>
        <v>0</v>
      </c>
      <c r="V126" s="21">
        <f t="shared" si="20"/>
        <v>0</v>
      </c>
      <c r="W126" s="8">
        <f>IF($D126="","",'HK1'!W126+'HK2'!W126)</f>
        <v>0</v>
      </c>
      <c r="X126" s="8">
        <f>IF($D126="","",'HK1'!X126+'HK2'!X126)</f>
        <v>0</v>
      </c>
      <c r="Y126" s="21">
        <f t="shared" si="21"/>
        <v>0</v>
      </c>
      <c r="Z126" s="8">
        <f>IF($D126="","",'HK1'!Z126+'HK2'!Z126)</f>
        <v>0</v>
      </c>
      <c r="AA126" s="8">
        <f>IF($D126="","",'HK1'!AA126+'HK2'!AA126)</f>
        <v>0</v>
      </c>
      <c r="AB126" s="21">
        <f t="shared" si="22"/>
        <v>0</v>
      </c>
      <c r="AC126" s="8">
        <f>IF($D126="","",'HK1'!AC126+'HK2'!AC126)</f>
        <v>0</v>
      </c>
      <c r="AD126" s="8">
        <f>IF($D126="","",'HK1'!AD126+'HK2'!AD126)</f>
        <v>0</v>
      </c>
      <c r="AE126" s="21">
        <f t="shared" si="23"/>
        <v>0</v>
      </c>
      <c r="AF126" s="8">
        <f>IF($D126="","",'HK1'!AF126+'HK2'!AF126)</f>
        <v>0</v>
      </c>
      <c r="AG126" s="8">
        <f>IF($D126="","",'HK1'!AG126+'HK2'!AG126)</f>
        <v>13.2</v>
      </c>
      <c r="AH126" s="64">
        <f t="shared" si="24"/>
        <v>34.799999999999997</v>
      </c>
      <c r="AI126" s="14">
        <f t="shared" si="25"/>
        <v>116</v>
      </c>
    </row>
    <row r="127" spans="1:35">
      <c r="A127" s="55">
        <f>IF(D127="","",SUBTOTAL(3,$D$4:$D127))</f>
        <v>124</v>
      </c>
      <c r="B127" s="57" t="s">
        <v>403</v>
      </c>
      <c r="C127" s="58" t="s">
        <v>136</v>
      </c>
      <c r="D127" s="59" t="s">
        <v>154</v>
      </c>
      <c r="E127" s="8">
        <f>IF($D127="","",'HK1'!E127+'HK2'!E127)</f>
        <v>4</v>
      </c>
      <c r="F127" s="8">
        <f>IF($D127="","",'HK1'!F127+'HK2'!F127)</f>
        <v>0</v>
      </c>
      <c r="G127" s="8">
        <f>IF($D127="","",'HK1'!G127+'HK2'!G127)</f>
        <v>0</v>
      </c>
      <c r="H127" s="8">
        <f>IF($D127="","",'HK1'!H127+'HK2'!H127)</f>
        <v>0</v>
      </c>
      <c r="I127" s="76">
        <f t="shared" si="17"/>
        <v>4</v>
      </c>
      <c r="J127" s="8">
        <f>IF($D127="","",'HK1'!J127+'HK2'!J127)</f>
        <v>12.8</v>
      </c>
      <c r="K127" s="8">
        <f>IF($D127="","",'HK1'!K127+'HK2'!K127)</f>
        <v>36.799999999999997</v>
      </c>
      <c r="L127" s="8">
        <f>IF($D127="","",'HK1'!L127+'HK2'!L127)</f>
        <v>0</v>
      </c>
      <c r="M127" s="8">
        <f>IF($D127="","",'HK1'!M127+'HK2'!M127)</f>
        <v>0</v>
      </c>
      <c r="N127" s="21">
        <f t="shared" si="18"/>
        <v>49.599999999999994</v>
      </c>
      <c r="O127" s="8">
        <f>IF($D127="","",'HK1'!O127+'HK2'!O127)</f>
        <v>185</v>
      </c>
      <c r="P127" s="8">
        <f>IF($D127="","",'HK1'!P127+'HK2'!P127)</f>
        <v>229</v>
      </c>
      <c r="Q127" s="8">
        <f>IF($D127="","",'HK1'!Q127+'HK2'!Q127)</f>
        <v>222</v>
      </c>
      <c r="R127" s="21">
        <f t="shared" si="19"/>
        <v>9.6</v>
      </c>
      <c r="S127" s="8">
        <f>IF($D127="","",'HK1'!S127+'HK2'!S127)</f>
        <v>0</v>
      </c>
      <c r="T127" s="8">
        <f>IF($D127="","",'HK1'!T127+'HK2'!T127)</f>
        <v>0</v>
      </c>
      <c r="U127" s="8">
        <f>IF($D127="","",'HK1'!U127+'HK2'!U127)</f>
        <v>0</v>
      </c>
      <c r="V127" s="21">
        <f t="shared" si="20"/>
        <v>0</v>
      </c>
      <c r="W127" s="8">
        <f>IF($D127="","",'HK1'!W127+'HK2'!W127)</f>
        <v>0</v>
      </c>
      <c r="X127" s="8">
        <f>IF($D127="","",'HK1'!X127+'HK2'!X127)</f>
        <v>0</v>
      </c>
      <c r="Y127" s="21">
        <f t="shared" si="21"/>
        <v>0</v>
      </c>
      <c r="Z127" s="8">
        <f>IF($D127="","",'HK1'!Z127+'HK2'!Z127)</f>
        <v>0</v>
      </c>
      <c r="AA127" s="8">
        <f>IF($D127="","",'HK1'!AA127+'HK2'!AA127)</f>
        <v>0</v>
      </c>
      <c r="AB127" s="21">
        <f t="shared" si="22"/>
        <v>0</v>
      </c>
      <c r="AC127" s="8">
        <f>IF($D127="","",'HK1'!AC127+'HK2'!AC127)</f>
        <v>0</v>
      </c>
      <c r="AD127" s="8">
        <f>IF($D127="","",'HK1'!AD127+'HK2'!AD127)</f>
        <v>0</v>
      </c>
      <c r="AE127" s="21">
        <f t="shared" si="23"/>
        <v>0</v>
      </c>
      <c r="AF127" s="8">
        <f>IF($D127="","",'HK1'!AF127+'HK2'!AF127)</f>
        <v>1.2</v>
      </c>
      <c r="AG127" s="8">
        <f>IF($D127="","",'HK1'!AG127+'HK2'!AG127)</f>
        <v>0</v>
      </c>
      <c r="AH127" s="64">
        <f t="shared" si="24"/>
        <v>64.400000000000006</v>
      </c>
      <c r="AI127" s="14">
        <f t="shared" si="25"/>
        <v>214.7</v>
      </c>
    </row>
    <row r="128" spans="1:35" ht="37.5">
      <c r="A128" s="55">
        <f>IF(D128="","",SUBTOTAL(3,$D$4:$D128))</f>
        <v>125</v>
      </c>
      <c r="B128" s="57" t="s">
        <v>404</v>
      </c>
      <c r="C128" s="58" t="s">
        <v>136</v>
      </c>
      <c r="D128" s="59" t="s">
        <v>140</v>
      </c>
      <c r="E128" s="8">
        <f>IF($D128="","",'HK1'!E128+'HK2'!E128)</f>
        <v>0</v>
      </c>
      <c r="F128" s="8">
        <f>IF($D128="","",'HK1'!F128+'HK2'!F128)</f>
        <v>0</v>
      </c>
      <c r="G128" s="8">
        <f>IF($D128="","",'HK1'!G128+'HK2'!G128)</f>
        <v>0</v>
      </c>
      <c r="H128" s="8">
        <f>IF($D128="","",'HK1'!H128+'HK2'!H128)</f>
        <v>0</v>
      </c>
      <c r="I128" s="76">
        <f t="shared" si="17"/>
        <v>0</v>
      </c>
      <c r="J128" s="8">
        <f>IF($D128="","",'HK1'!J128+'HK2'!J128)</f>
        <v>10</v>
      </c>
      <c r="K128" s="8">
        <f>IF($D128="","",'HK1'!K128+'HK2'!K128)</f>
        <v>19.2</v>
      </c>
      <c r="L128" s="8">
        <f>IF($D128="","",'HK1'!L128+'HK2'!L128)</f>
        <v>0</v>
      </c>
      <c r="M128" s="8">
        <f>IF($D128="","",'HK1'!M128+'HK2'!M128)</f>
        <v>0</v>
      </c>
      <c r="N128" s="21">
        <f t="shared" si="18"/>
        <v>29.2</v>
      </c>
      <c r="O128" s="8">
        <f>IF($D128="","",'HK1'!O128+'HK2'!O128)</f>
        <v>229</v>
      </c>
      <c r="P128" s="8">
        <f>IF($D128="","",'HK1'!P128+'HK2'!P128)</f>
        <v>242</v>
      </c>
      <c r="Q128" s="8">
        <f>IF($D128="","",'HK1'!Q128+'HK2'!Q128)</f>
        <v>234</v>
      </c>
      <c r="R128" s="21">
        <f t="shared" si="19"/>
        <v>11.85</v>
      </c>
      <c r="S128" s="8">
        <f>IF($D128="","",'HK1'!S128+'HK2'!S128)</f>
        <v>51</v>
      </c>
      <c r="T128" s="8">
        <f>IF($D128="","",'HK1'!T128+'HK2'!T128)</f>
        <v>0</v>
      </c>
      <c r="U128" s="8">
        <f>IF($D128="","",'HK1'!U128+'HK2'!U128)</f>
        <v>51</v>
      </c>
      <c r="V128" s="21">
        <f t="shared" si="20"/>
        <v>0</v>
      </c>
      <c r="W128" s="8">
        <f>IF($D128="","",'HK1'!W128+'HK2'!W128)</f>
        <v>0</v>
      </c>
      <c r="X128" s="8">
        <f>IF($D128="","",'HK1'!X128+'HK2'!X128)</f>
        <v>0</v>
      </c>
      <c r="Y128" s="21">
        <f t="shared" si="21"/>
        <v>0</v>
      </c>
      <c r="Z128" s="8">
        <f>IF($D128="","",'HK1'!Z128+'HK2'!Z128)</f>
        <v>0</v>
      </c>
      <c r="AA128" s="8">
        <f>IF($D128="","",'HK1'!AA128+'HK2'!AA128)</f>
        <v>0</v>
      </c>
      <c r="AB128" s="21">
        <f t="shared" si="22"/>
        <v>0</v>
      </c>
      <c r="AC128" s="8">
        <f>IF($D128="","",'HK1'!AC128+'HK2'!AC128)</f>
        <v>0</v>
      </c>
      <c r="AD128" s="8">
        <f>IF($D128="","",'HK1'!AD128+'HK2'!AD128)</f>
        <v>0</v>
      </c>
      <c r="AE128" s="21">
        <f t="shared" si="23"/>
        <v>0</v>
      </c>
      <c r="AF128" s="8">
        <f>IF($D128="","",'HK1'!AF128+'HK2'!AF128)</f>
        <v>1.6</v>
      </c>
      <c r="AG128" s="8">
        <f>IF($D128="","",'HK1'!AG128+'HK2'!AG128)</f>
        <v>0</v>
      </c>
      <c r="AH128" s="64">
        <f t="shared" si="24"/>
        <v>42.7</v>
      </c>
      <c r="AI128" s="14">
        <f t="shared" si="25"/>
        <v>142.30000000000001</v>
      </c>
    </row>
    <row r="129" spans="1:35">
      <c r="A129" s="55">
        <f>IF(D129="","",SUBTOTAL(3,$D$4:$D129))</f>
        <v>126</v>
      </c>
      <c r="B129" s="57" t="s">
        <v>405</v>
      </c>
      <c r="C129" s="58" t="s">
        <v>136</v>
      </c>
      <c r="D129" s="59" t="s">
        <v>141</v>
      </c>
      <c r="E129" s="8">
        <f>IF($D129="","",'HK1'!E129+'HK2'!E129)</f>
        <v>6</v>
      </c>
      <c r="F129" s="8">
        <f>IF($D129="","",'HK1'!F129+'HK2'!F129)</f>
        <v>0</v>
      </c>
      <c r="G129" s="8">
        <f>IF($D129="","",'HK1'!G129+'HK2'!G129)</f>
        <v>0</v>
      </c>
      <c r="H129" s="8">
        <f>IF($D129="","",'HK1'!H129+'HK2'!H129)</f>
        <v>0</v>
      </c>
      <c r="I129" s="76">
        <f t="shared" si="17"/>
        <v>6</v>
      </c>
      <c r="J129" s="8">
        <f>IF($D129="","",'HK1'!J129+'HK2'!J129)</f>
        <v>27.999999999999996</v>
      </c>
      <c r="K129" s="8">
        <f>IF($D129="","",'HK1'!K129+'HK2'!K129)</f>
        <v>2.8</v>
      </c>
      <c r="L129" s="8">
        <f>IF($D129="","",'HK1'!L129+'HK2'!L129)</f>
        <v>0</v>
      </c>
      <c r="M129" s="8">
        <f>IF($D129="","",'HK1'!M129+'HK2'!M129)</f>
        <v>0</v>
      </c>
      <c r="N129" s="21">
        <f t="shared" si="18"/>
        <v>30.799999999999997</v>
      </c>
      <c r="O129" s="8">
        <f>IF($D129="","",'HK1'!O129+'HK2'!O129)</f>
        <v>236</v>
      </c>
      <c r="P129" s="8">
        <f>IF($D129="","",'HK1'!P129+'HK2'!P129)</f>
        <v>124</v>
      </c>
      <c r="Q129" s="8">
        <f>IF($D129="","",'HK1'!Q129+'HK2'!Q129)</f>
        <v>180</v>
      </c>
      <c r="R129" s="21">
        <f t="shared" si="19"/>
        <v>9</v>
      </c>
      <c r="S129" s="8">
        <f>IF($D129="","",'HK1'!S129+'HK2'!S129)</f>
        <v>0</v>
      </c>
      <c r="T129" s="8">
        <f>IF($D129="","",'HK1'!T129+'HK2'!T129)</f>
        <v>0</v>
      </c>
      <c r="U129" s="8">
        <f>IF($D129="","",'HK1'!U129+'HK2'!U129)</f>
        <v>0</v>
      </c>
      <c r="V129" s="21">
        <f t="shared" si="20"/>
        <v>0</v>
      </c>
      <c r="W129" s="8">
        <f>IF($D129="","",'HK1'!W129+'HK2'!W129)</f>
        <v>0</v>
      </c>
      <c r="X129" s="8">
        <f>IF($D129="","",'HK1'!X129+'HK2'!X129)</f>
        <v>0</v>
      </c>
      <c r="Y129" s="21">
        <f t="shared" si="21"/>
        <v>0</v>
      </c>
      <c r="Z129" s="8">
        <f>IF($D129="","",'HK1'!Z129+'HK2'!Z129)</f>
        <v>0</v>
      </c>
      <c r="AA129" s="8">
        <f>IF($D129="","",'HK1'!AA129+'HK2'!AA129)</f>
        <v>0</v>
      </c>
      <c r="AB129" s="21">
        <f t="shared" si="22"/>
        <v>0</v>
      </c>
      <c r="AC129" s="8">
        <f>IF($D129="","",'HK1'!AC129+'HK2'!AC129)</f>
        <v>0</v>
      </c>
      <c r="AD129" s="8">
        <f>IF($D129="","",'HK1'!AD129+'HK2'!AD129)</f>
        <v>0</v>
      </c>
      <c r="AE129" s="21">
        <f t="shared" si="23"/>
        <v>0</v>
      </c>
      <c r="AF129" s="8">
        <f>IF($D129="","",'HK1'!AF129+'HK2'!AF129)</f>
        <v>0</v>
      </c>
      <c r="AG129" s="8">
        <f>IF($D129="","",'HK1'!AG129+'HK2'!AG129)</f>
        <v>2.8</v>
      </c>
      <c r="AH129" s="64">
        <f t="shared" si="24"/>
        <v>48.6</v>
      </c>
      <c r="AI129" s="14">
        <f t="shared" si="25"/>
        <v>162</v>
      </c>
    </row>
    <row r="130" spans="1:35">
      <c r="A130" s="55">
        <f>IF(D130="","",SUBTOTAL(3,$D$4:$D130))</f>
        <v>127</v>
      </c>
      <c r="B130" s="57" t="s">
        <v>412</v>
      </c>
      <c r="C130" s="58" t="s">
        <v>136</v>
      </c>
      <c r="D130" s="59" t="s">
        <v>137</v>
      </c>
      <c r="E130" s="8">
        <f>IF($D130="","",'HK1'!E130+'HK2'!E130)</f>
        <v>0</v>
      </c>
      <c r="F130" s="8">
        <f>IF($D130="","",'HK1'!F130+'HK2'!F130)</f>
        <v>0</v>
      </c>
      <c r="G130" s="8">
        <f>IF($D130="","",'HK1'!G130+'HK2'!G130)</f>
        <v>0</v>
      </c>
      <c r="H130" s="8">
        <f>IF($D130="","",'HK1'!H130+'HK2'!H130)</f>
        <v>0</v>
      </c>
      <c r="I130" s="76">
        <f t="shared" si="17"/>
        <v>0</v>
      </c>
      <c r="J130" s="8">
        <f>IF($D130="","",'HK1'!J130+'HK2'!J130)</f>
        <v>0</v>
      </c>
      <c r="K130" s="8">
        <f>IF($D130="","",'HK1'!K130+'HK2'!K130)</f>
        <v>1.2</v>
      </c>
      <c r="L130" s="8">
        <f>IF($D130="","",'HK1'!L130+'HK2'!L130)</f>
        <v>0</v>
      </c>
      <c r="M130" s="8">
        <f>IF($D130="","",'HK1'!M130+'HK2'!M130)</f>
        <v>0</v>
      </c>
      <c r="N130" s="21">
        <f t="shared" si="18"/>
        <v>1.2</v>
      </c>
      <c r="O130" s="8">
        <f>IF($D130="","",'HK1'!O130+'HK2'!O130)</f>
        <v>0</v>
      </c>
      <c r="P130" s="8">
        <f>IF($D130="","",'HK1'!P130+'HK2'!P130)</f>
        <v>0</v>
      </c>
      <c r="Q130" s="8">
        <f>IF($D130="","",'HK1'!Q130+'HK2'!Q130)</f>
        <v>0</v>
      </c>
      <c r="R130" s="21">
        <f t="shared" si="19"/>
        <v>0</v>
      </c>
      <c r="S130" s="8">
        <f>IF($D130="","",'HK1'!S130+'HK2'!S130)</f>
        <v>0</v>
      </c>
      <c r="T130" s="8">
        <f>IF($D130="","",'HK1'!T130+'HK2'!T130)</f>
        <v>0</v>
      </c>
      <c r="U130" s="8">
        <f>IF($D130="","",'HK1'!U130+'HK2'!U130)</f>
        <v>0</v>
      </c>
      <c r="V130" s="21">
        <f t="shared" si="20"/>
        <v>0</v>
      </c>
      <c r="W130" s="8">
        <f>IF($D130="","",'HK1'!W130+'HK2'!W130)</f>
        <v>0</v>
      </c>
      <c r="X130" s="8">
        <f>IF($D130="","",'HK1'!X130+'HK2'!X130)</f>
        <v>0</v>
      </c>
      <c r="Y130" s="21">
        <f t="shared" si="21"/>
        <v>0</v>
      </c>
      <c r="Z130" s="8">
        <f>IF($D130="","",'HK1'!Z130+'HK2'!Z130)</f>
        <v>0</v>
      </c>
      <c r="AA130" s="8">
        <f>IF($D130="","",'HK1'!AA130+'HK2'!AA130)</f>
        <v>0</v>
      </c>
      <c r="AB130" s="21">
        <f t="shared" si="22"/>
        <v>0</v>
      </c>
      <c r="AC130" s="8">
        <f>IF($D130="","",'HK1'!AC130+'HK2'!AC130)</f>
        <v>0</v>
      </c>
      <c r="AD130" s="8">
        <f>IF($D130="","",'HK1'!AD130+'HK2'!AD130)</f>
        <v>0</v>
      </c>
      <c r="AE130" s="21">
        <f t="shared" si="23"/>
        <v>0</v>
      </c>
      <c r="AF130" s="8">
        <f>IF($D130="","",'HK1'!AF130+'HK2'!AF130)</f>
        <v>0</v>
      </c>
      <c r="AG130" s="8">
        <f>IF($D130="","",'HK1'!AG130+'HK2'!AG130)</f>
        <v>0</v>
      </c>
      <c r="AH130" s="64">
        <f t="shared" si="24"/>
        <v>1.2</v>
      </c>
      <c r="AI130" s="14">
        <f t="shared" si="25"/>
        <v>4</v>
      </c>
    </row>
    <row r="131" spans="1:35">
      <c r="A131" s="55">
        <f>IF(D131="","",SUBTOTAL(3,$D$4:$D131))</f>
        <v>128</v>
      </c>
      <c r="B131" s="57" t="s">
        <v>406</v>
      </c>
      <c r="C131" s="58" t="s">
        <v>136</v>
      </c>
      <c r="D131" s="59" t="s">
        <v>157</v>
      </c>
      <c r="E131" s="8">
        <f>IF($D131="","",'HK1'!E131+'HK2'!E131)</f>
        <v>5</v>
      </c>
      <c r="F131" s="8">
        <f>IF($D131="","",'HK1'!F131+'HK2'!F131)</f>
        <v>0</v>
      </c>
      <c r="G131" s="8">
        <f>IF($D131="","",'HK1'!G131+'HK2'!G131)</f>
        <v>0</v>
      </c>
      <c r="H131" s="8">
        <f>IF($D131="","",'HK1'!H131+'HK2'!H131)</f>
        <v>0</v>
      </c>
      <c r="I131" s="76">
        <f t="shared" si="17"/>
        <v>5</v>
      </c>
      <c r="J131" s="8">
        <f>IF($D131="","",'HK1'!J131+'HK2'!J131)</f>
        <v>30.799999999999994</v>
      </c>
      <c r="K131" s="8">
        <f>IF($D131="","",'HK1'!K131+'HK2'!K131)</f>
        <v>18.399999999999999</v>
      </c>
      <c r="L131" s="8">
        <f>IF($D131="","",'HK1'!L131+'HK2'!L131)</f>
        <v>0</v>
      </c>
      <c r="M131" s="8">
        <f>IF($D131="","",'HK1'!M131+'HK2'!M131)</f>
        <v>0</v>
      </c>
      <c r="N131" s="21">
        <f t="shared" si="18"/>
        <v>49.199999999999989</v>
      </c>
      <c r="O131" s="8">
        <f>IF($D131="","",'HK1'!O131+'HK2'!O131)</f>
        <v>290</v>
      </c>
      <c r="P131" s="8">
        <f>IF($D131="","",'HK1'!P131+'HK2'!P131)</f>
        <v>294</v>
      </c>
      <c r="Q131" s="8">
        <f>IF($D131="","",'HK1'!Q131+'HK2'!Q131)</f>
        <v>289</v>
      </c>
      <c r="R131" s="21">
        <f t="shared" si="19"/>
        <v>14.75</v>
      </c>
      <c r="S131" s="8">
        <f>IF($D131="","",'HK1'!S131+'HK2'!S131)</f>
        <v>0</v>
      </c>
      <c r="T131" s="8">
        <f>IF($D131="","",'HK1'!T131+'HK2'!T131)</f>
        <v>0</v>
      </c>
      <c r="U131" s="8">
        <f>IF($D131="","",'HK1'!U131+'HK2'!U131)</f>
        <v>0</v>
      </c>
      <c r="V131" s="21">
        <f t="shared" si="20"/>
        <v>0</v>
      </c>
      <c r="W131" s="8">
        <f>IF($D131="","",'HK1'!W131+'HK2'!W131)</f>
        <v>0</v>
      </c>
      <c r="X131" s="8">
        <f>IF($D131="","",'HK1'!X131+'HK2'!X131)</f>
        <v>0</v>
      </c>
      <c r="Y131" s="21">
        <f t="shared" si="21"/>
        <v>0</v>
      </c>
      <c r="Z131" s="8">
        <f>IF($D131="","",'HK1'!Z131+'HK2'!Z131)</f>
        <v>0</v>
      </c>
      <c r="AA131" s="8">
        <f>IF($D131="","",'HK1'!AA131+'HK2'!AA131)</f>
        <v>0</v>
      </c>
      <c r="AB131" s="21">
        <f t="shared" si="22"/>
        <v>0</v>
      </c>
      <c r="AC131" s="8">
        <f>IF($D131="","",'HK1'!AC131+'HK2'!AC131)</f>
        <v>0</v>
      </c>
      <c r="AD131" s="8">
        <f>IF($D131="","",'HK1'!AD131+'HK2'!AD131)</f>
        <v>0</v>
      </c>
      <c r="AE131" s="21">
        <f t="shared" si="23"/>
        <v>0</v>
      </c>
      <c r="AF131" s="8">
        <f>IF($D131="","",'HK1'!AF131+'HK2'!AF131)</f>
        <v>1.2</v>
      </c>
      <c r="AG131" s="8">
        <f>IF($D131="","",'HK1'!AG131+'HK2'!AG131)</f>
        <v>0</v>
      </c>
      <c r="AH131" s="64">
        <f t="shared" si="24"/>
        <v>70.2</v>
      </c>
      <c r="AI131" s="14">
        <f t="shared" si="25"/>
        <v>234</v>
      </c>
    </row>
    <row r="132" spans="1:35">
      <c r="A132" s="55">
        <f>IF(D132="","",SUBTOTAL(3,$D$4:$D132))</f>
        <v>129</v>
      </c>
      <c r="B132" s="57" t="s">
        <v>407</v>
      </c>
      <c r="C132" s="58" t="s">
        <v>136</v>
      </c>
      <c r="D132" s="59" t="s">
        <v>158</v>
      </c>
      <c r="E132" s="8">
        <f>IF($D132="","",'HK1'!E132+'HK2'!E132)</f>
        <v>7</v>
      </c>
      <c r="F132" s="8">
        <f>IF($D132="","",'HK1'!F132+'HK2'!F132)</f>
        <v>0</v>
      </c>
      <c r="G132" s="8">
        <f>IF($D132="","",'HK1'!G132+'HK2'!G132)</f>
        <v>0</v>
      </c>
      <c r="H132" s="8">
        <f>IF($D132="","",'HK1'!H132+'HK2'!H132)</f>
        <v>0</v>
      </c>
      <c r="I132" s="76">
        <f t="shared" si="17"/>
        <v>7</v>
      </c>
      <c r="J132" s="8">
        <f>IF($D132="","",'HK1'!J132+'HK2'!J132)</f>
        <v>6</v>
      </c>
      <c r="K132" s="8">
        <f>IF($D132="","",'HK1'!K132+'HK2'!K132)</f>
        <v>29.2</v>
      </c>
      <c r="L132" s="8">
        <f>IF($D132="","",'HK1'!L132+'HK2'!L132)</f>
        <v>0</v>
      </c>
      <c r="M132" s="8">
        <f>IF($D132="","",'HK1'!M132+'HK2'!M132)</f>
        <v>0</v>
      </c>
      <c r="N132" s="21">
        <f t="shared" si="18"/>
        <v>35.200000000000003</v>
      </c>
      <c r="O132" s="8">
        <f>IF($D132="","",'HK1'!O132+'HK2'!O132)</f>
        <v>273</v>
      </c>
      <c r="P132" s="8">
        <f>IF($D132="","",'HK1'!P132+'HK2'!P132)</f>
        <v>267</v>
      </c>
      <c r="Q132" s="8">
        <f>IF($D132="","",'HK1'!Q132+'HK2'!Q132)</f>
        <v>262</v>
      </c>
      <c r="R132" s="21">
        <f t="shared" si="19"/>
        <v>13.9</v>
      </c>
      <c r="S132" s="8">
        <f>IF($D132="","",'HK1'!S132+'HK2'!S132)</f>
        <v>0</v>
      </c>
      <c r="T132" s="8">
        <f>IF($D132="","",'HK1'!T132+'HK2'!T132)</f>
        <v>0</v>
      </c>
      <c r="U132" s="8">
        <f>IF($D132="","",'HK1'!U132+'HK2'!U132)</f>
        <v>0</v>
      </c>
      <c r="V132" s="21">
        <f t="shared" si="20"/>
        <v>0</v>
      </c>
      <c r="W132" s="8">
        <f>IF($D132="","",'HK1'!W132+'HK2'!W132)</f>
        <v>0</v>
      </c>
      <c r="X132" s="8">
        <f>IF($D132="","",'HK1'!X132+'HK2'!X132)</f>
        <v>0</v>
      </c>
      <c r="Y132" s="21">
        <f t="shared" si="21"/>
        <v>0</v>
      </c>
      <c r="Z132" s="8">
        <f>IF($D132="","",'HK1'!Z132+'HK2'!Z132)</f>
        <v>0</v>
      </c>
      <c r="AA132" s="8">
        <f>IF($D132="","",'HK1'!AA132+'HK2'!AA132)</f>
        <v>0</v>
      </c>
      <c r="AB132" s="21">
        <f t="shared" si="22"/>
        <v>0</v>
      </c>
      <c r="AC132" s="8">
        <f>IF($D132="","",'HK1'!AC132+'HK2'!AC132)</f>
        <v>0</v>
      </c>
      <c r="AD132" s="8">
        <f>IF($D132="","",'HK1'!AD132+'HK2'!AD132)</f>
        <v>0</v>
      </c>
      <c r="AE132" s="21">
        <f t="shared" si="23"/>
        <v>0</v>
      </c>
      <c r="AF132" s="8">
        <f>IF($D132="","",'HK1'!AF132+'HK2'!AF132)</f>
        <v>1.2</v>
      </c>
      <c r="AG132" s="8">
        <f>IF($D132="","",'HK1'!AG132+'HK2'!AG132)</f>
        <v>0</v>
      </c>
      <c r="AH132" s="64">
        <f t="shared" si="24"/>
        <v>57.3</v>
      </c>
      <c r="AI132" s="14">
        <f t="shared" si="25"/>
        <v>191</v>
      </c>
    </row>
    <row r="133" spans="1:35">
      <c r="A133" s="55">
        <f>IF(D133="","",SUBTOTAL(3,$D$4:$D133))</f>
        <v>130</v>
      </c>
      <c r="B133" s="57" t="s">
        <v>408</v>
      </c>
      <c r="C133" s="58" t="s">
        <v>136</v>
      </c>
      <c r="D133" s="59" t="s">
        <v>164</v>
      </c>
      <c r="E133" s="8">
        <f>IF($D133="","",'HK1'!E133+'HK2'!E133)</f>
        <v>4</v>
      </c>
      <c r="F133" s="8">
        <f>IF($D133="","",'HK1'!F133+'HK2'!F133)</f>
        <v>0</v>
      </c>
      <c r="G133" s="8">
        <f>IF($D133="","",'HK1'!G133+'HK2'!G133)</f>
        <v>0</v>
      </c>
      <c r="H133" s="8">
        <f>IF($D133="","",'HK1'!H133+'HK2'!H133)</f>
        <v>0</v>
      </c>
      <c r="I133" s="76">
        <f t="shared" ref="I133:I196" si="26">IF(D133="","",(E133+F133*2+G133*3+H133*2))</f>
        <v>4</v>
      </c>
      <c r="J133" s="8">
        <f>IF($D133="","",'HK1'!J133+'HK2'!J133)</f>
        <v>30.399999999999995</v>
      </c>
      <c r="K133" s="8">
        <f>IF($D133="","",'HK1'!K133+'HK2'!K133)</f>
        <v>15.200000000000001</v>
      </c>
      <c r="L133" s="8">
        <f>IF($D133="","",'HK1'!L133+'HK2'!L133)</f>
        <v>0</v>
      </c>
      <c r="M133" s="8">
        <f>IF($D133="","",'HK1'!M133+'HK2'!M133)</f>
        <v>0</v>
      </c>
      <c r="N133" s="21">
        <f t="shared" ref="N133:N196" si="27">IF(D133="","",SUM(J133:M133))</f>
        <v>45.599999999999994</v>
      </c>
      <c r="O133" s="8">
        <f>IF($D133="","",'HK1'!O133+'HK2'!O133)</f>
        <v>231</v>
      </c>
      <c r="P133" s="8">
        <f>IF($D133="","",'HK1'!P133+'HK2'!P133)</f>
        <v>407</v>
      </c>
      <c r="Q133" s="8">
        <f>IF($D133="","",'HK1'!Q133+'HK2'!Q133)</f>
        <v>198</v>
      </c>
      <c r="R133" s="21">
        <f t="shared" ref="R133:R196" si="28">IF(D133="","",(SUM(O133:P133)-Q133)/20)</f>
        <v>22</v>
      </c>
      <c r="S133" s="8">
        <f>IF($D133="","",'HK1'!S133+'HK2'!S133)</f>
        <v>0</v>
      </c>
      <c r="T133" s="8">
        <f>IF($D133="","",'HK1'!T133+'HK2'!T133)</f>
        <v>0</v>
      </c>
      <c r="U133" s="8">
        <f>IF($D133="","",'HK1'!U133+'HK2'!U133)</f>
        <v>0</v>
      </c>
      <c r="V133" s="21">
        <f t="shared" ref="V133:V196" si="29">IF(D133="","",(SUM(S133:T133)-U133)/10)</f>
        <v>0</v>
      </c>
      <c r="W133" s="8">
        <f>IF($D133="","",'HK1'!W133+'HK2'!W133)</f>
        <v>0</v>
      </c>
      <c r="X133" s="8">
        <f>IF($D133="","",'HK1'!X133+'HK2'!X133)</f>
        <v>0</v>
      </c>
      <c r="Y133" s="21">
        <f t="shared" ref="Y133:Y196" si="30">IF(D133="","",SUM(W133:X133)/14)</f>
        <v>0</v>
      </c>
      <c r="Z133" s="8">
        <f>IF($D133="","",'HK1'!Z133+'HK2'!Z133)</f>
        <v>0</v>
      </c>
      <c r="AA133" s="8">
        <f>IF($D133="","",'HK1'!AA133+'HK2'!AA133)</f>
        <v>0</v>
      </c>
      <c r="AB133" s="21">
        <f t="shared" ref="AB133:AB196" si="31">IF(D133="","",SUM(Z133:AA133)/10)</f>
        <v>0</v>
      </c>
      <c r="AC133" s="8">
        <f>IF($D133="","",'HK1'!AC133+'HK2'!AC133)</f>
        <v>0</v>
      </c>
      <c r="AD133" s="8">
        <f>IF($D133="","",'HK1'!AD133+'HK2'!AD133)</f>
        <v>0</v>
      </c>
      <c r="AE133" s="21">
        <f t="shared" ref="AE133:AE196" si="32">IF(D133="","",SUM(AC133:AD133)/20)</f>
        <v>0</v>
      </c>
      <c r="AF133" s="8">
        <f>IF($D133="","",'HK1'!AF133+'HK2'!AF133)</f>
        <v>1.2</v>
      </c>
      <c r="AG133" s="8">
        <f>IF($D133="","",'HK1'!AG133+'HK2'!AG133)</f>
        <v>2.4</v>
      </c>
      <c r="AH133" s="64">
        <f t="shared" ref="AH133:AH196" si="33">IF(D133="","",ROUND(I133+N133+R133+V133+Y133+AB133+AE133+SUM(AF133:AG133),1))</f>
        <v>75.2</v>
      </c>
      <c r="AI133" s="14">
        <f t="shared" ref="AI133:AI196" si="34">IF(AH133="","",ROUND(AH133*10/3,1))</f>
        <v>250.7</v>
      </c>
    </row>
    <row r="134" spans="1:35">
      <c r="A134" s="55">
        <f>IF(D134="","",SUBTOTAL(3,$D$4:$D134))</f>
        <v>131</v>
      </c>
      <c r="B134" s="57" t="s">
        <v>415</v>
      </c>
      <c r="C134" s="58" t="s">
        <v>136</v>
      </c>
      <c r="D134" s="59" t="s">
        <v>168</v>
      </c>
      <c r="E134" s="8">
        <f>IF($D134="","",'HK1'!E134+'HK2'!E134)</f>
        <v>0</v>
      </c>
      <c r="F134" s="8">
        <f>IF($D134="","",'HK1'!F134+'HK2'!F134)</f>
        <v>0</v>
      </c>
      <c r="G134" s="8">
        <f>IF($D134="","",'HK1'!G134+'HK2'!G134)</f>
        <v>0</v>
      </c>
      <c r="H134" s="8">
        <f>IF($D134="","",'HK1'!H134+'HK2'!H134)</f>
        <v>0</v>
      </c>
      <c r="I134" s="76">
        <f t="shared" si="26"/>
        <v>0</v>
      </c>
      <c r="J134" s="8">
        <f>IF($D134="","",'HK1'!J134+'HK2'!J134)</f>
        <v>0</v>
      </c>
      <c r="K134" s="8">
        <f>IF($D134="","",'HK1'!K134+'HK2'!K134)</f>
        <v>0</v>
      </c>
      <c r="L134" s="8">
        <f>IF($D134="","",'HK1'!L134+'HK2'!L134)</f>
        <v>0</v>
      </c>
      <c r="M134" s="8">
        <f>IF($D134="","",'HK1'!M134+'HK2'!M134)</f>
        <v>0</v>
      </c>
      <c r="N134" s="21">
        <f t="shared" si="27"/>
        <v>0</v>
      </c>
      <c r="O134" s="8">
        <f>IF($D134="","",'HK1'!O134+'HK2'!O134)</f>
        <v>0</v>
      </c>
      <c r="P134" s="8">
        <f>IF($D134="","",'HK1'!P134+'HK2'!P134)</f>
        <v>0</v>
      </c>
      <c r="Q134" s="8">
        <f>IF($D134="","",'HK1'!Q134+'HK2'!Q134)</f>
        <v>0</v>
      </c>
      <c r="R134" s="21">
        <f t="shared" si="28"/>
        <v>0</v>
      </c>
      <c r="S134" s="8">
        <f>IF($D134="","",'HK1'!S134+'HK2'!S134)</f>
        <v>0</v>
      </c>
      <c r="T134" s="8">
        <f>IF($D134="","",'HK1'!T134+'HK2'!T134)</f>
        <v>0</v>
      </c>
      <c r="U134" s="8">
        <f>IF($D134="","",'HK1'!U134+'HK2'!U134)</f>
        <v>0</v>
      </c>
      <c r="V134" s="21">
        <f t="shared" si="29"/>
        <v>0</v>
      </c>
      <c r="W134" s="8">
        <f>IF($D134="","",'HK1'!W134+'HK2'!W134)</f>
        <v>0</v>
      </c>
      <c r="X134" s="8">
        <f>IF($D134="","",'HK1'!X134+'HK2'!X134)</f>
        <v>0</v>
      </c>
      <c r="Y134" s="21">
        <f t="shared" si="30"/>
        <v>0</v>
      </c>
      <c r="Z134" s="8">
        <f>IF($D134="","",'HK1'!Z134+'HK2'!Z134)</f>
        <v>0</v>
      </c>
      <c r="AA134" s="8">
        <f>IF($D134="","",'HK1'!AA134+'HK2'!AA134)</f>
        <v>0</v>
      </c>
      <c r="AB134" s="21">
        <f t="shared" si="31"/>
        <v>0</v>
      </c>
      <c r="AC134" s="8">
        <f>IF($D134="","",'HK1'!AC134+'HK2'!AC134)</f>
        <v>0</v>
      </c>
      <c r="AD134" s="8">
        <f>IF($D134="","",'HK1'!AD134+'HK2'!AD134)</f>
        <v>0</v>
      </c>
      <c r="AE134" s="21">
        <f t="shared" si="32"/>
        <v>0</v>
      </c>
      <c r="AF134" s="8">
        <f>IF($D134="","",'HK1'!AF134+'HK2'!AF134)</f>
        <v>0</v>
      </c>
      <c r="AG134" s="8">
        <f>IF($D134="","",'HK1'!AG134+'HK2'!AG134)</f>
        <v>0</v>
      </c>
      <c r="AH134" s="64">
        <f t="shared" si="33"/>
        <v>0</v>
      </c>
      <c r="AI134" s="14">
        <f t="shared" si="34"/>
        <v>0</v>
      </c>
    </row>
    <row r="135" spans="1:35">
      <c r="A135" s="55">
        <f>IF(D135="","",SUBTOTAL(3,$D$4:$D135))</f>
        <v>132</v>
      </c>
      <c r="B135" s="57" t="s">
        <v>409</v>
      </c>
      <c r="C135" s="58" t="s">
        <v>136</v>
      </c>
      <c r="D135" s="59" t="s">
        <v>145</v>
      </c>
      <c r="E135" s="8">
        <f>IF($D135="","",'HK1'!E135+'HK2'!E135)</f>
        <v>2</v>
      </c>
      <c r="F135" s="8">
        <f>IF($D135="","",'HK1'!F135+'HK2'!F135)</f>
        <v>0</v>
      </c>
      <c r="G135" s="8">
        <f>IF($D135="","",'HK1'!G135+'HK2'!G135)</f>
        <v>0</v>
      </c>
      <c r="H135" s="8">
        <f>IF($D135="","",'HK1'!H135+'HK2'!H135)</f>
        <v>0</v>
      </c>
      <c r="I135" s="76">
        <f t="shared" si="26"/>
        <v>2</v>
      </c>
      <c r="J135" s="8">
        <f>IF($D135="","",'HK1'!J135+'HK2'!J135)</f>
        <v>15.2</v>
      </c>
      <c r="K135" s="8">
        <f>IF($D135="","",'HK1'!K135+'HK2'!K135)</f>
        <v>6</v>
      </c>
      <c r="L135" s="8">
        <f>IF($D135="","",'HK1'!L135+'HK2'!L135)</f>
        <v>0</v>
      </c>
      <c r="M135" s="8">
        <f>IF($D135="","",'HK1'!M135+'HK2'!M135)</f>
        <v>0</v>
      </c>
      <c r="N135" s="21">
        <f t="shared" si="27"/>
        <v>21.2</v>
      </c>
      <c r="O135" s="8">
        <f>IF($D135="","",'HK1'!O135+'HK2'!O135)</f>
        <v>87</v>
      </c>
      <c r="P135" s="8">
        <f>IF($D135="","",'HK1'!P135+'HK2'!P135)</f>
        <v>208</v>
      </c>
      <c r="Q135" s="8">
        <f>IF($D135="","",'HK1'!Q135+'HK2'!Q135)</f>
        <v>80</v>
      </c>
      <c r="R135" s="21">
        <f t="shared" si="28"/>
        <v>10.75</v>
      </c>
      <c r="S135" s="8">
        <f>IF($D135="","",'HK1'!S135+'HK2'!S135)</f>
        <v>132</v>
      </c>
      <c r="T135" s="8">
        <f>IF($D135="","",'HK1'!T135+'HK2'!T135)</f>
        <v>256</v>
      </c>
      <c r="U135" s="8">
        <f>IF($D135="","",'HK1'!U135+'HK2'!U135)</f>
        <v>132</v>
      </c>
      <c r="V135" s="21">
        <f t="shared" si="29"/>
        <v>25.6</v>
      </c>
      <c r="W135" s="8">
        <f>IF($D135="","",'HK1'!W135+'HK2'!W135)</f>
        <v>0</v>
      </c>
      <c r="X135" s="8">
        <f>IF($D135="","",'HK1'!X135+'HK2'!X135)</f>
        <v>0</v>
      </c>
      <c r="Y135" s="21">
        <f t="shared" si="30"/>
        <v>0</v>
      </c>
      <c r="Z135" s="8">
        <f>IF($D135="","",'HK1'!Z135+'HK2'!Z135)</f>
        <v>0</v>
      </c>
      <c r="AA135" s="8">
        <f>IF($D135="","",'HK1'!AA135+'HK2'!AA135)</f>
        <v>0</v>
      </c>
      <c r="AB135" s="21">
        <f t="shared" si="31"/>
        <v>0</v>
      </c>
      <c r="AC135" s="8">
        <f>IF($D135="","",'HK1'!AC135+'HK2'!AC135)</f>
        <v>0</v>
      </c>
      <c r="AD135" s="8">
        <f>IF($D135="","",'HK1'!AD135+'HK2'!AD135)</f>
        <v>0</v>
      </c>
      <c r="AE135" s="21">
        <f t="shared" si="32"/>
        <v>0</v>
      </c>
      <c r="AF135" s="8">
        <f>IF($D135="","",'HK1'!AF135+'HK2'!AF135)</f>
        <v>0</v>
      </c>
      <c r="AG135" s="8">
        <f>IF($D135="","",'HK1'!AG135+'HK2'!AG135)</f>
        <v>0</v>
      </c>
      <c r="AH135" s="64">
        <f t="shared" si="33"/>
        <v>59.6</v>
      </c>
      <c r="AI135" s="14">
        <f t="shared" si="34"/>
        <v>198.7</v>
      </c>
    </row>
    <row r="136" spans="1:35">
      <c r="A136" s="55">
        <f>IF(D136="","",SUBTOTAL(3,$D$4:$D136))</f>
        <v>133</v>
      </c>
      <c r="B136" s="57" t="s">
        <v>418</v>
      </c>
      <c r="C136" s="58" t="s">
        <v>136</v>
      </c>
      <c r="D136" s="59" t="s">
        <v>155</v>
      </c>
      <c r="E136" s="8">
        <f>IF($D136="","",'HK1'!E136+'HK2'!E136)</f>
        <v>11</v>
      </c>
      <c r="F136" s="8">
        <f>IF($D136="","",'HK1'!F136+'HK2'!F136)</f>
        <v>10</v>
      </c>
      <c r="G136" s="8">
        <f>IF($D136="","",'HK1'!G136+'HK2'!G136)</f>
        <v>0</v>
      </c>
      <c r="H136" s="8">
        <f>IF($D136="","",'HK1'!H136+'HK2'!H136)</f>
        <v>0</v>
      </c>
      <c r="I136" s="76">
        <f t="shared" si="26"/>
        <v>31</v>
      </c>
      <c r="J136" s="8">
        <f>IF($D136="","",'HK1'!J136+'HK2'!J136)</f>
        <v>20.399999999999999</v>
      </c>
      <c r="K136" s="8">
        <f>IF($D136="","",'HK1'!K136+'HK2'!K136)</f>
        <v>2.4</v>
      </c>
      <c r="L136" s="8">
        <f>IF($D136="","",'HK1'!L136+'HK2'!L136)</f>
        <v>0</v>
      </c>
      <c r="M136" s="8">
        <f>IF($D136="","",'HK1'!M136+'HK2'!M136)</f>
        <v>0</v>
      </c>
      <c r="N136" s="21">
        <f t="shared" si="27"/>
        <v>22.799999999999997</v>
      </c>
      <c r="O136" s="8">
        <f>IF($D136="","",'HK1'!O136+'HK2'!O136)</f>
        <v>285</v>
      </c>
      <c r="P136" s="8">
        <f>IF($D136="","",'HK1'!P136+'HK2'!P136)</f>
        <v>164</v>
      </c>
      <c r="Q136" s="8">
        <f>IF($D136="","",'HK1'!Q136+'HK2'!Q136)</f>
        <v>230</v>
      </c>
      <c r="R136" s="21">
        <f t="shared" si="28"/>
        <v>10.95</v>
      </c>
      <c r="S136" s="8">
        <f>IF($D136="","",'HK1'!S136+'HK2'!S136)</f>
        <v>0</v>
      </c>
      <c r="T136" s="8">
        <f>IF($D136="","",'HK1'!T136+'HK2'!T136)</f>
        <v>0</v>
      </c>
      <c r="U136" s="8">
        <f>IF($D136="","",'HK1'!U136+'HK2'!U136)</f>
        <v>0</v>
      </c>
      <c r="V136" s="21">
        <f t="shared" si="29"/>
        <v>0</v>
      </c>
      <c r="W136" s="8">
        <f>IF($D136="","",'HK1'!W136+'HK2'!W136)</f>
        <v>0</v>
      </c>
      <c r="X136" s="8">
        <f>IF($D136="","",'HK1'!X136+'HK2'!X136)</f>
        <v>0</v>
      </c>
      <c r="Y136" s="21">
        <f t="shared" si="30"/>
        <v>0</v>
      </c>
      <c r="Z136" s="8">
        <f>IF($D136="","",'HK1'!Z136+'HK2'!Z136)</f>
        <v>0</v>
      </c>
      <c r="AA136" s="8">
        <f>IF($D136="","",'HK1'!AA136+'HK2'!AA136)</f>
        <v>0</v>
      </c>
      <c r="AB136" s="21">
        <f t="shared" si="31"/>
        <v>0</v>
      </c>
      <c r="AC136" s="8">
        <f>IF($D136="","",'HK1'!AC136+'HK2'!AC136)</f>
        <v>0</v>
      </c>
      <c r="AD136" s="8">
        <f>IF($D136="","",'HK1'!AD136+'HK2'!AD136)</f>
        <v>0</v>
      </c>
      <c r="AE136" s="21">
        <f t="shared" si="32"/>
        <v>0</v>
      </c>
      <c r="AF136" s="8">
        <f>IF($D136="","",'HK1'!AF136+'HK2'!AF136)</f>
        <v>0</v>
      </c>
      <c r="AG136" s="8">
        <f>IF($D136="","",'HK1'!AG136+'HK2'!AG136)</f>
        <v>7.1999999999999993</v>
      </c>
      <c r="AH136" s="64">
        <f t="shared" si="33"/>
        <v>72</v>
      </c>
      <c r="AI136" s="14">
        <f t="shared" si="34"/>
        <v>240</v>
      </c>
    </row>
    <row r="137" spans="1:35">
      <c r="A137" s="55">
        <f>IF(D137="","",SUBTOTAL(3,$D$4:$D137))</f>
        <v>134</v>
      </c>
      <c r="B137" s="57" t="s">
        <v>417</v>
      </c>
      <c r="C137" s="58" t="s">
        <v>136</v>
      </c>
      <c r="D137" s="59" t="s">
        <v>147</v>
      </c>
      <c r="E137" s="8">
        <f>IF($D137="","",'HK1'!E137+'HK2'!E137)</f>
        <v>8</v>
      </c>
      <c r="F137" s="8">
        <f>IF($D137="","",'HK1'!F137+'HK2'!F137)</f>
        <v>0</v>
      </c>
      <c r="G137" s="8">
        <f>IF($D137="","",'HK1'!G137+'HK2'!G137)</f>
        <v>0</v>
      </c>
      <c r="H137" s="8">
        <f>IF($D137="","",'HK1'!H137+'HK2'!H137)</f>
        <v>0</v>
      </c>
      <c r="I137" s="76">
        <f t="shared" si="26"/>
        <v>8</v>
      </c>
      <c r="J137" s="8">
        <f>IF($D137="","",'HK1'!J137+'HK2'!J137)</f>
        <v>4</v>
      </c>
      <c r="K137" s="8">
        <f>IF($D137="","",'HK1'!K137+'HK2'!K137)</f>
        <v>4.8</v>
      </c>
      <c r="L137" s="8">
        <f>IF($D137="","",'HK1'!L137+'HK2'!L137)</f>
        <v>0</v>
      </c>
      <c r="M137" s="8">
        <f>IF($D137="","",'HK1'!M137+'HK2'!M137)</f>
        <v>0</v>
      </c>
      <c r="N137" s="21">
        <f t="shared" si="27"/>
        <v>8.8000000000000007</v>
      </c>
      <c r="O137" s="8">
        <f>IF($D137="","",'HK1'!O137+'HK2'!O137)</f>
        <v>275</v>
      </c>
      <c r="P137" s="8">
        <f>IF($D137="","",'HK1'!P137+'HK2'!P137)</f>
        <v>190</v>
      </c>
      <c r="Q137" s="8">
        <f>IF($D137="","",'HK1'!Q137+'HK2'!Q137)</f>
        <v>275</v>
      </c>
      <c r="R137" s="21">
        <f t="shared" si="28"/>
        <v>9.5</v>
      </c>
      <c r="S137" s="8">
        <f>IF($D137="","",'HK1'!S137+'HK2'!S137)</f>
        <v>0</v>
      </c>
      <c r="T137" s="8">
        <f>IF($D137="","",'HK1'!T137+'HK2'!T137)</f>
        <v>0</v>
      </c>
      <c r="U137" s="8">
        <f>IF($D137="","",'HK1'!U137+'HK2'!U137)</f>
        <v>0</v>
      </c>
      <c r="V137" s="21">
        <f t="shared" si="29"/>
        <v>0</v>
      </c>
      <c r="W137" s="8">
        <f>IF($D137="","",'HK1'!W137+'HK2'!W137)</f>
        <v>0</v>
      </c>
      <c r="X137" s="8">
        <f>IF($D137="","",'HK1'!X137+'HK2'!X137)</f>
        <v>0</v>
      </c>
      <c r="Y137" s="21">
        <f t="shared" si="30"/>
        <v>0</v>
      </c>
      <c r="Z137" s="8">
        <f>IF($D137="","",'HK1'!Z137+'HK2'!Z137)</f>
        <v>0</v>
      </c>
      <c r="AA137" s="8">
        <f>IF($D137="","",'HK1'!AA137+'HK2'!AA137)</f>
        <v>0</v>
      </c>
      <c r="AB137" s="21">
        <f t="shared" si="31"/>
        <v>0</v>
      </c>
      <c r="AC137" s="8">
        <f>IF($D137="","",'HK1'!AC137+'HK2'!AC137)</f>
        <v>0</v>
      </c>
      <c r="AD137" s="8">
        <f>IF($D137="","",'HK1'!AD137+'HK2'!AD137)</f>
        <v>0</v>
      </c>
      <c r="AE137" s="21">
        <f t="shared" si="32"/>
        <v>0</v>
      </c>
      <c r="AF137" s="8">
        <f>IF($D137="","",'HK1'!AF137+'HK2'!AF137)</f>
        <v>8.4</v>
      </c>
      <c r="AG137" s="8">
        <f>IF($D137="","",'HK1'!AG137+'HK2'!AG137)</f>
        <v>20.8</v>
      </c>
      <c r="AH137" s="64">
        <f t="shared" si="33"/>
        <v>55.5</v>
      </c>
      <c r="AI137" s="14">
        <f t="shared" si="34"/>
        <v>185</v>
      </c>
    </row>
    <row r="138" spans="1:35">
      <c r="A138" s="55">
        <f>IF(D138="","",SUBTOTAL(3,$D$4:$D138))</f>
        <v>135</v>
      </c>
      <c r="B138" s="57" t="s">
        <v>421</v>
      </c>
      <c r="C138" s="58" t="s">
        <v>136</v>
      </c>
      <c r="D138" s="59" t="s">
        <v>165</v>
      </c>
      <c r="E138" s="8">
        <f>IF($D138="","",'HK1'!E138+'HK2'!E138)</f>
        <v>0</v>
      </c>
      <c r="F138" s="8">
        <f>IF($D138="","",'HK1'!F138+'HK2'!F138)</f>
        <v>0</v>
      </c>
      <c r="G138" s="8">
        <f>IF($D138="","",'HK1'!G138+'HK2'!G138)</f>
        <v>0</v>
      </c>
      <c r="H138" s="8">
        <f>IF($D138="","",'HK1'!H138+'HK2'!H138)</f>
        <v>0</v>
      </c>
      <c r="I138" s="76">
        <f t="shared" si="26"/>
        <v>0</v>
      </c>
      <c r="J138" s="8">
        <f>IF($D138="","",'HK1'!J138+'HK2'!J138)</f>
        <v>0</v>
      </c>
      <c r="K138" s="8">
        <f>IF($D138="","",'HK1'!K138+'HK2'!K138)</f>
        <v>0</v>
      </c>
      <c r="L138" s="8">
        <f>IF($D138="","",'HK1'!L138+'HK2'!L138)</f>
        <v>0</v>
      </c>
      <c r="M138" s="8">
        <f>IF($D138="","",'HK1'!M138+'HK2'!M138)</f>
        <v>0</v>
      </c>
      <c r="N138" s="21">
        <f t="shared" si="27"/>
        <v>0</v>
      </c>
      <c r="O138" s="8">
        <f>IF($D138="","",'HK1'!O138+'HK2'!O138)</f>
        <v>229</v>
      </c>
      <c r="P138" s="8">
        <f>IF($D138="","",'HK1'!P138+'HK2'!P138)</f>
        <v>417</v>
      </c>
      <c r="Q138" s="8">
        <f>IF($D138="","",'HK1'!Q138+'HK2'!Q138)</f>
        <v>327</v>
      </c>
      <c r="R138" s="21">
        <f t="shared" si="28"/>
        <v>15.95</v>
      </c>
      <c r="S138" s="8">
        <f>IF($D138="","",'HK1'!S138+'HK2'!S138)</f>
        <v>0</v>
      </c>
      <c r="T138" s="8">
        <f>IF($D138="","",'HK1'!T138+'HK2'!T138)</f>
        <v>0</v>
      </c>
      <c r="U138" s="8">
        <f>IF($D138="","",'HK1'!U138+'HK2'!U138)</f>
        <v>0</v>
      </c>
      <c r="V138" s="21">
        <f t="shared" si="29"/>
        <v>0</v>
      </c>
      <c r="W138" s="8">
        <f>IF($D138="","",'HK1'!W138+'HK2'!W138)</f>
        <v>0</v>
      </c>
      <c r="X138" s="8">
        <f>IF($D138="","",'HK1'!X138+'HK2'!X138)</f>
        <v>0</v>
      </c>
      <c r="Y138" s="21">
        <f t="shared" si="30"/>
        <v>0</v>
      </c>
      <c r="Z138" s="8">
        <f>IF($D138="","",'HK1'!Z138+'HK2'!Z138)</f>
        <v>0</v>
      </c>
      <c r="AA138" s="8">
        <f>IF($D138="","",'HK1'!AA138+'HK2'!AA138)</f>
        <v>0</v>
      </c>
      <c r="AB138" s="21">
        <f t="shared" si="31"/>
        <v>0</v>
      </c>
      <c r="AC138" s="8">
        <f>IF($D138="","",'HK1'!AC138+'HK2'!AC138)</f>
        <v>0</v>
      </c>
      <c r="AD138" s="8">
        <f>IF($D138="","",'HK1'!AD138+'HK2'!AD138)</f>
        <v>0</v>
      </c>
      <c r="AE138" s="21">
        <f t="shared" si="32"/>
        <v>0</v>
      </c>
      <c r="AF138" s="8">
        <f>IF($D138="","",'HK1'!AF138+'HK2'!AF138)</f>
        <v>0</v>
      </c>
      <c r="AG138" s="8">
        <f>IF($D138="","",'HK1'!AG138+'HK2'!AG138)</f>
        <v>8.8000000000000007</v>
      </c>
      <c r="AH138" s="64">
        <f t="shared" si="33"/>
        <v>24.8</v>
      </c>
      <c r="AI138" s="14">
        <f t="shared" si="34"/>
        <v>82.7</v>
      </c>
    </row>
    <row r="139" spans="1:35">
      <c r="A139" s="55">
        <f>IF(D139="","",SUBTOTAL(3,$D$4:$D139))</f>
        <v>136</v>
      </c>
      <c r="B139" s="57" t="s">
        <v>419</v>
      </c>
      <c r="C139" s="58" t="s">
        <v>136</v>
      </c>
      <c r="D139" s="59" t="s">
        <v>142</v>
      </c>
      <c r="E139" s="8">
        <f>IF($D139="","",'HK1'!E139+'HK2'!E139)</f>
        <v>14</v>
      </c>
      <c r="F139" s="8">
        <f>IF($D139="","",'HK1'!F139+'HK2'!F139)</f>
        <v>0</v>
      </c>
      <c r="G139" s="8">
        <f>IF($D139="","",'HK1'!G139+'HK2'!G139)</f>
        <v>0</v>
      </c>
      <c r="H139" s="8">
        <f>IF($D139="","",'HK1'!H139+'HK2'!H139)</f>
        <v>0</v>
      </c>
      <c r="I139" s="76">
        <f t="shared" si="26"/>
        <v>14</v>
      </c>
      <c r="J139" s="8">
        <f>IF($D139="","",'HK1'!J139+'HK2'!J139)</f>
        <v>4.4000000000000004</v>
      </c>
      <c r="K139" s="8">
        <f>IF($D139="","",'HK1'!K139+'HK2'!K139)</f>
        <v>10</v>
      </c>
      <c r="L139" s="8">
        <f>IF($D139="","",'HK1'!L139+'HK2'!L139)</f>
        <v>0</v>
      </c>
      <c r="M139" s="8">
        <f>IF($D139="","",'HK1'!M139+'HK2'!M139)</f>
        <v>0</v>
      </c>
      <c r="N139" s="21">
        <f t="shared" si="27"/>
        <v>14.4</v>
      </c>
      <c r="O139" s="8">
        <f>IF($D139="","",'HK1'!O139+'HK2'!O139)</f>
        <v>343</v>
      </c>
      <c r="P139" s="8">
        <f>IF($D139="","",'HK1'!P139+'HK2'!P139)</f>
        <v>117</v>
      </c>
      <c r="Q139" s="8">
        <f>IF($D139="","",'HK1'!Q139+'HK2'!Q139)</f>
        <v>286</v>
      </c>
      <c r="R139" s="21">
        <f t="shared" si="28"/>
        <v>8.6999999999999993</v>
      </c>
      <c r="S139" s="8">
        <f>IF($D139="","",'HK1'!S139+'HK2'!S139)</f>
        <v>0</v>
      </c>
      <c r="T139" s="8">
        <f>IF($D139="","",'HK1'!T139+'HK2'!T139)</f>
        <v>230</v>
      </c>
      <c r="U139" s="8">
        <f>IF($D139="","",'HK1'!U139+'HK2'!U139)</f>
        <v>0</v>
      </c>
      <c r="V139" s="21">
        <f t="shared" si="29"/>
        <v>23</v>
      </c>
      <c r="W139" s="8">
        <f>IF($D139="","",'HK1'!W139+'HK2'!W139)</f>
        <v>0</v>
      </c>
      <c r="X139" s="8">
        <f>IF($D139="","",'HK1'!X139+'HK2'!X139)</f>
        <v>0</v>
      </c>
      <c r="Y139" s="21">
        <f t="shared" si="30"/>
        <v>0</v>
      </c>
      <c r="Z139" s="8">
        <f>IF($D139="","",'HK1'!Z139+'HK2'!Z139)</f>
        <v>0</v>
      </c>
      <c r="AA139" s="8">
        <f>IF($D139="","",'HK1'!AA139+'HK2'!AA139)</f>
        <v>0</v>
      </c>
      <c r="AB139" s="21">
        <f t="shared" si="31"/>
        <v>0</v>
      </c>
      <c r="AC139" s="8">
        <f>IF($D139="","",'HK1'!AC139+'HK2'!AC139)</f>
        <v>0</v>
      </c>
      <c r="AD139" s="8">
        <f>IF($D139="","",'HK1'!AD139+'HK2'!AD139)</f>
        <v>0</v>
      </c>
      <c r="AE139" s="21">
        <f t="shared" si="32"/>
        <v>0</v>
      </c>
      <c r="AF139" s="8">
        <f>IF($D139="","",'HK1'!AF139+'HK2'!AF139)</f>
        <v>0</v>
      </c>
      <c r="AG139" s="8">
        <f>IF($D139="","",'HK1'!AG139+'HK2'!AG139)</f>
        <v>17.600000000000001</v>
      </c>
      <c r="AH139" s="64">
        <f t="shared" si="33"/>
        <v>77.7</v>
      </c>
      <c r="AI139" s="14">
        <f t="shared" si="34"/>
        <v>259</v>
      </c>
    </row>
    <row r="140" spans="1:35">
      <c r="A140" s="55">
        <f>IF(D140="","",SUBTOTAL(3,$D$4:$D140))</f>
        <v>137</v>
      </c>
      <c r="B140" s="57" t="s">
        <v>410</v>
      </c>
      <c r="C140" s="58" t="s">
        <v>136</v>
      </c>
      <c r="D140" s="59" t="s">
        <v>143</v>
      </c>
      <c r="E140" s="8">
        <f>IF($D140="","",'HK1'!E140+'HK2'!E140)</f>
        <v>6</v>
      </c>
      <c r="F140" s="8">
        <f>IF($D140="","",'HK1'!F140+'HK2'!F140)</f>
        <v>0</v>
      </c>
      <c r="G140" s="8">
        <f>IF($D140="","",'HK1'!G140+'HK2'!G140)</f>
        <v>0</v>
      </c>
      <c r="H140" s="8">
        <f>IF($D140="","",'HK1'!H140+'HK2'!H140)</f>
        <v>0</v>
      </c>
      <c r="I140" s="76">
        <f t="shared" si="26"/>
        <v>6</v>
      </c>
      <c r="J140" s="8">
        <f>IF($D140="","",'HK1'!J140+'HK2'!J140)</f>
        <v>10</v>
      </c>
      <c r="K140" s="8">
        <f>IF($D140="","",'HK1'!K140+'HK2'!K140)</f>
        <v>4.4000000000000004</v>
      </c>
      <c r="L140" s="8">
        <f>IF($D140="","",'HK1'!L140+'HK2'!L140)</f>
        <v>0</v>
      </c>
      <c r="M140" s="8">
        <f>IF($D140="","",'HK1'!M140+'HK2'!M140)</f>
        <v>0</v>
      </c>
      <c r="N140" s="21">
        <f t="shared" si="27"/>
        <v>14.4</v>
      </c>
      <c r="O140" s="8">
        <f>IF($D140="","",'HK1'!O140+'HK2'!O140)</f>
        <v>266</v>
      </c>
      <c r="P140" s="8">
        <f>IF($D140="","",'HK1'!P140+'HK2'!P140)</f>
        <v>317</v>
      </c>
      <c r="Q140" s="8">
        <f>IF($D140="","",'HK1'!Q140+'HK2'!Q140)</f>
        <v>242</v>
      </c>
      <c r="R140" s="21">
        <f t="shared" si="28"/>
        <v>17.05</v>
      </c>
      <c r="S140" s="8">
        <f>IF($D140="","",'HK1'!S140+'HK2'!S140)</f>
        <v>0</v>
      </c>
      <c r="T140" s="8">
        <f>IF($D140="","",'HK1'!T140+'HK2'!T140)</f>
        <v>0</v>
      </c>
      <c r="U140" s="8">
        <f>IF($D140="","",'HK1'!U140+'HK2'!U140)</f>
        <v>0</v>
      </c>
      <c r="V140" s="21">
        <f t="shared" si="29"/>
        <v>0</v>
      </c>
      <c r="W140" s="8">
        <f>IF($D140="","",'HK1'!W140+'HK2'!W140)</f>
        <v>0</v>
      </c>
      <c r="X140" s="8">
        <f>IF($D140="","",'HK1'!X140+'HK2'!X140)</f>
        <v>0</v>
      </c>
      <c r="Y140" s="21">
        <f t="shared" si="30"/>
        <v>0</v>
      </c>
      <c r="Z140" s="8">
        <f>IF($D140="","",'HK1'!Z140+'HK2'!Z140)</f>
        <v>0</v>
      </c>
      <c r="AA140" s="8">
        <f>IF($D140="","",'HK1'!AA140+'HK2'!AA140)</f>
        <v>0</v>
      </c>
      <c r="AB140" s="21">
        <f t="shared" si="31"/>
        <v>0</v>
      </c>
      <c r="AC140" s="8">
        <f>IF($D140="","",'HK1'!AC140+'HK2'!AC140)</f>
        <v>0</v>
      </c>
      <c r="AD140" s="8">
        <f>IF($D140="","",'HK1'!AD140+'HK2'!AD140)</f>
        <v>0</v>
      </c>
      <c r="AE140" s="21">
        <f t="shared" si="32"/>
        <v>0</v>
      </c>
      <c r="AF140" s="8">
        <f>IF($D140="","",'HK1'!AF140+'HK2'!AF140)</f>
        <v>0</v>
      </c>
      <c r="AG140" s="8">
        <f>IF($D140="","",'HK1'!AG140+'HK2'!AG140)</f>
        <v>0</v>
      </c>
      <c r="AH140" s="64">
        <f t="shared" si="33"/>
        <v>37.5</v>
      </c>
      <c r="AI140" s="14">
        <f t="shared" si="34"/>
        <v>125</v>
      </c>
    </row>
    <row r="141" spans="1:35">
      <c r="A141" s="55">
        <f>IF(D141="","",SUBTOTAL(3,$D$4:$D141))</f>
        <v>138</v>
      </c>
      <c r="B141" s="57" t="s">
        <v>411</v>
      </c>
      <c r="C141" s="58" t="s">
        <v>136</v>
      </c>
      <c r="D141" s="59" t="s">
        <v>144</v>
      </c>
      <c r="E141" s="8">
        <f>IF($D141="","",'HK1'!E141+'HK2'!E141)</f>
        <v>6</v>
      </c>
      <c r="F141" s="8">
        <f>IF($D141="","",'HK1'!F141+'HK2'!F141)</f>
        <v>0</v>
      </c>
      <c r="G141" s="8">
        <f>IF($D141="","",'HK1'!G141+'HK2'!G141)</f>
        <v>0</v>
      </c>
      <c r="H141" s="8">
        <f>IF($D141="","",'HK1'!H141+'HK2'!H141)</f>
        <v>0</v>
      </c>
      <c r="I141" s="76">
        <f t="shared" si="26"/>
        <v>6</v>
      </c>
      <c r="J141" s="8">
        <f>IF($D141="","",'HK1'!J141+'HK2'!J141)</f>
        <v>2.8</v>
      </c>
      <c r="K141" s="8">
        <f>IF($D141="","",'HK1'!K141+'HK2'!K141)</f>
        <v>16.8</v>
      </c>
      <c r="L141" s="8">
        <f>IF($D141="","",'HK1'!L141+'HK2'!L141)</f>
        <v>0</v>
      </c>
      <c r="M141" s="8">
        <f>IF($D141="","",'HK1'!M141+'HK2'!M141)</f>
        <v>0</v>
      </c>
      <c r="N141" s="21">
        <f t="shared" si="27"/>
        <v>19.600000000000001</v>
      </c>
      <c r="O141" s="8">
        <f>IF($D141="","",'HK1'!O141+'HK2'!O141)</f>
        <v>188</v>
      </c>
      <c r="P141" s="8">
        <f>IF($D141="","",'HK1'!P141+'HK2'!P141)</f>
        <v>187</v>
      </c>
      <c r="Q141" s="8">
        <f>IF($D141="","",'HK1'!Q141+'HK2'!Q141)</f>
        <v>176</v>
      </c>
      <c r="R141" s="21">
        <f t="shared" si="28"/>
        <v>9.9499999999999993</v>
      </c>
      <c r="S141" s="8">
        <f>IF($D141="","",'HK1'!S141+'HK2'!S141)</f>
        <v>52</v>
      </c>
      <c r="T141" s="8">
        <f>IF($D141="","",'HK1'!T141+'HK2'!T141)</f>
        <v>0</v>
      </c>
      <c r="U141" s="8">
        <f>IF($D141="","",'HK1'!U141+'HK2'!U141)</f>
        <v>52</v>
      </c>
      <c r="V141" s="21">
        <f t="shared" si="29"/>
        <v>0</v>
      </c>
      <c r="W141" s="8">
        <f>IF($D141="","",'HK1'!W141+'HK2'!W141)</f>
        <v>0</v>
      </c>
      <c r="X141" s="8">
        <f>IF($D141="","",'HK1'!X141+'HK2'!X141)</f>
        <v>0</v>
      </c>
      <c r="Y141" s="21">
        <f t="shared" si="30"/>
        <v>0</v>
      </c>
      <c r="Z141" s="8">
        <f>IF($D141="","",'HK1'!Z141+'HK2'!Z141)</f>
        <v>0</v>
      </c>
      <c r="AA141" s="8">
        <f>IF($D141="","",'HK1'!AA141+'HK2'!AA141)</f>
        <v>0</v>
      </c>
      <c r="AB141" s="21">
        <f t="shared" si="31"/>
        <v>0</v>
      </c>
      <c r="AC141" s="8">
        <f>IF($D141="","",'HK1'!AC141+'HK2'!AC141)</f>
        <v>0</v>
      </c>
      <c r="AD141" s="8">
        <f>IF($D141="","",'HK1'!AD141+'HK2'!AD141)</f>
        <v>0</v>
      </c>
      <c r="AE141" s="21">
        <f t="shared" si="32"/>
        <v>0</v>
      </c>
      <c r="AF141" s="8">
        <f>IF($D141="","",'HK1'!AF141+'HK2'!AF141)</f>
        <v>0</v>
      </c>
      <c r="AG141" s="8">
        <f>IF($D141="","",'HK1'!AG141+'HK2'!AG141)</f>
        <v>0</v>
      </c>
      <c r="AH141" s="64">
        <f t="shared" si="33"/>
        <v>35.6</v>
      </c>
      <c r="AI141" s="14">
        <f t="shared" si="34"/>
        <v>118.7</v>
      </c>
    </row>
    <row r="142" spans="1:35">
      <c r="A142" s="55">
        <f>IF(D142="","",SUBTOTAL(3,$D$4:$D142))</f>
        <v>139</v>
      </c>
      <c r="B142" s="57" t="s">
        <v>420</v>
      </c>
      <c r="C142" s="58" t="s">
        <v>136</v>
      </c>
      <c r="D142" s="59" t="s">
        <v>146</v>
      </c>
      <c r="E142" s="8">
        <f>IF($D142="","",'HK1'!E142+'HK2'!E142)</f>
        <v>18</v>
      </c>
      <c r="F142" s="8">
        <f>IF($D142="","",'HK1'!F142+'HK2'!F142)</f>
        <v>0</v>
      </c>
      <c r="G142" s="8">
        <f>IF($D142="","",'HK1'!G142+'HK2'!G142)</f>
        <v>0</v>
      </c>
      <c r="H142" s="8">
        <f>IF($D142="","",'HK1'!H142+'HK2'!H142)</f>
        <v>0</v>
      </c>
      <c r="I142" s="76">
        <f t="shared" si="26"/>
        <v>18</v>
      </c>
      <c r="J142" s="8">
        <f>IF($D142="","",'HK1'!J142+'HK2'!J142)</f>
        <v>5.1999999999999993</v>
      </c>
      <c r="K142" s="8">
        <f>IF($D142="","",'HK1'!K142+'HK2'!K142)</f>
        <v>1.2</v>
      </c>
      <c r="L142" s="8">
        <f>IF($D142="","",'HK1'!L142+'HK2'!L142)</f>
        <v>0</v>
      </c>
      <c r="M142" s="8">
        <f>IF($D142="","",'HK1'!M142+'HK2'!M142)</f>
        <v>0</v>
      </c>
      <c r="N142" s="21">
        <f t="shared" si="27"/>
        <v>6.3999999999999995</v>
      </c>
      <c r="O142" s="8">
        <f>IF($D142="","",'HK1'!O142+'HK2'!O142)</f>
        <v>502</v>
      </c>
      <c r="P142" s="8">
        <f>IF($D142="","",'HK1'!P142+'HK2'!P142)</f>
        <v>473</v>
      </c>
      <c r="Q142" s="8">
        <f>IF($D142="","",'HK1'!Q142+'HK2'!Q142)</f>
        <v>446</v>
      </c>
      <c r="R142" s="21">
        <f t="shared" si="28"/>
        <v>26.45</v>
      </c>
      <c r="S142" s="8">
        <f>IF($D142="","",'HK1'!S142+'HK2'!S142)</f>
        <v>0</v>
      </c>
      <c r="T142" s="8">
        <f>IF($D142="","",'HK1'!T142+'HK2'!T142)</f>
        <v>68</v>
      </c>
      <c r="U142" s="8">
        <f>IF($D142="","",'HK1'!U142+'HK2'!U142)</f>
        <v>0</v>
      </c>
      <c r="V142" s="21">
        <f t="shared" si="29"/>
        <v>6.8</v>
      </c>
      <c r="W142" s="8">
        <f>IF($D142="","",'HK1'!W142+'HK2'!W142)</f>
        <v>0</v>
      </c>
      <c r="X142" s="8">
        <f>IF($D142="","",'HK1'!X142+'HK2'!X142)</f>
        <v>0</v>
      </c>
      <c r="Y142" s="21">
        <f t="shared" si="30"/>
        <v>0</v>
      </c>
      <c r="Z142" s="8">
        <f>IF($D142="","",'HK1'!Z142+'HK2'!Z142)</f>
        <v>0</v>
      </c>
      <c r="AA142" s="8">
        <f>IF($D142="","",'HK1'!AA142+'HK2'!AA142)</f>
        <v>0</v>
      </c>
      <c r="AB142" s="21">
        <f t="shared" si="31"/>
        <v>0</v>
      </c>
      <c r="AC142" s="8">
        <f>IF($D142="","",'HK1'!AC142+'HK2'!AC142)</f>
        <v>0</v>
      </c>
      <c r="AD142" s="8">
        <f>IF($D142="","",'HK1'!AD142+'HK2'!AD142)</f>
        <v>0</v>
      </c>
      <c r="AE142" s="21">
        <f t="shared" si="32"/>
        <v>0</v>
      </c>
      <c r="AF142" s="8">
        <f>IF($D142="","",'HK1'!AF142+'HK2'!AF142)</f>
        <v>0</v>
      </c>
      <c r="AG142" s="8">
        <f>IF($D142="","",'HK1'!AG142+'HK2'!AG142)</f>
        <v>10.4</v>
      </c>
      <c r="AH142" s="64">
        <f t="shared" si="33"/>
        <v>68.099999999999994</v>
      </c>
      <c r="AI142" s="14">
        <f t="shared" si="34"/>
        <v>227</v>
      </c>
    </row>
    <row r="143" spans="1:35">
      <c r="A143" s="55">
        <f>IF(D143="","",SUBTOTAL(3,$D$4:$D143))</f>
        <v>140</v>
      </c>
      <c r="B143" s="57" t="s">
        <v>461</v>
      </c>
      <c r="C143" s="58" t="s">
        <v>169</v>
      </c>
      <c r="D143" s="59" t="s">
        <v>197</v>
      </c>
      <c r="E143" s="8">
        <f>IF($D143="","",'HK1'!E143+'HK2'!E143)</f>
        <v>0</v>
      </c>
      <c r="F143" s="8">
        <f>IF($D143="","",'HK1'!F143+'HK2'!F143)</f>
        <v>0</v>
      </c>
      <c r="G143" s="8">
        <f>IF($D143="","",'HK1'!G143+'HK2'!G143)</f>
        <v>0</v>
      </c>
      <c r="H143" s="8">
        <f>IF($D143="","",'HK1'!H143+'HK2'!H143)</f>
        <v>0</v>
      </c>
      <c r="I143" s="76">
        <f t="shared" si="26"/>
        <v>0</v>
      </c>
      <c r="J143" s="8">
        <f>IF($D143="","",'HK1'!J143+'HK2'!J143)</f>
        <v>0</v>
      </c>
      <c r="K143" s="8">
        <f>IF($D143="","",'HK1'!K143+'HK2'!K143)</f>
        <v>0</v>
      </c>
      <c r="L143" s="8">
        <f>IF($D143="","",'HK1'!L143+'HK2'!L143)</f>
        <v>0</v>
      </c>
      <c r="M143" s="8">
        <f>IF($D143="","",'HK1'!M143+'HK2'!M143)</f>
        <v>0</v>
      </c>
      <c r="N143" s="21">
        <f t="shared" si="27"/>
        <v>0</v>
      </c>
      <c r="O143" s="8">
        <f>IF($D143="","",'HK1'!O143+'HK2'!O143)</f>
        <v>137</v>
      </c>
      <c r="P143" s="8">
        <f>IF($D143="","",'HK1'!P143+'HK2'!P143)</f>
        <v>308</v>
      </c>
      <c r="Q143" s="8">
        <f>IF($D143="","",'HK1'!Q143+'HK2'!Q143)</f>
        <v>360</v>
      </c>
      <c r="R143" s="21">
        <f t="shared" si="28"/>
        <v>4.25</v>
      </c>
      <c r="S143" s="8">
        <f>IF($D143="","",'HK1'!S143+'HK2'!S143)</f>
        <v>0</v>
      </c>
      <c r="T143" s="8">
        <f>IF($D143="","",'HK1'!T143+'HK2'!T143)</f>
        <v>0</v>
      </c>
      <c r="U143" s="8">
        <f>IF($D143="","",'HK1'!U143+'HK2'!U143)</f>
        <v>0</v>
      </c>
      <c r="V143" s="21">
        <f t="shared" si="29"/>
        <v>0</v>
      </c>
      <c r="W143" s="8">
        <f>IF($D143="","",'HK1'!W143+'HK2'!W143)</f>
        <v>0</v>
      </c>
      <c r="X143" s="8">
        <f>IF($D143="","",'HK1'!X143+'HK2'!X143)</f>
        <v>0</v>
      </c>
      <c r="Y143" s="21">
        <f t="shared" si="30"/>
        <v>0</v>
      </c>
      <c r="Z143" s="8">
        <f>IF($D143="","",'HK1'!Z143+'HK2'!Z143)</f>
        <v>0</v>
      </c>
      <c r="AA143" s="8">
        <f>IF($D143="","",'HK1'!AA143+'HK2'!AA143)</f>
        <v>0</v>
      </c>
      <c r="AB143" s="21">
        <f t="shared" si="31"/>
        <v>0</v>
      </c>
      <c r="AC143" s="8">
        <f>IF($D143="","",'HK1'!AC143+'HK2'!AC143)</f>
        <v>0</v>
      </c>
      <c r="AD143" s="8">
        <f>IF($D143="","",'HK1'!AD143+'HK2'!AD143)</f>
        <v>0</v>
      </c>
      <c r="AE143" s="21">
        <f t="shared" si="32"/>
        <v>0</v>
      </c>
      <c r="AF143" s="8">
        <f>IF($D143="","",'HK1'!AF143+'HK2'!AF143)</f>
        <v>0</v>
      </c>
      <c r="AG143" s="8">
        <f>IF($D143="","",'HK1'!AG143+'HK2'!AG143)</f>
        <v>0</v>
      </c>
      <c r="AH143" s="64">
        <f t="shared" si="33"/>
        <v>4.3</v>
      </c>
      <c r="AI143" s="14">
        <f t="shared" si="34"/>
        <v>14.3</v>
      </c>
    </row>
    <row r="144" spans="1:35">
      <c r="A144" s="55">
        <f>IF(D144="","",SUBTOTAL(3,$D$4:$D144))</f>
        <v>141</v>
      </c>
      <c r="B144" s="57" t="s">
        <v>450</v>
      </c>
      <c r="C144" s="58" t="s">
        <v>169</v>
      </c>
      <c r="D144" s="59" t="s">
        <v>215</v>
      </c>
      <c r="E144" s="8">
        <f>IF($D144="","",'HK1'!E144+'HK2'!E144)</f>
        <v>0</v>
      </c>
      <c r="F144" s="8">
        <f>IF($D144="","",'HK1'!F144+'HK2'!F144)</f>
        <v>0</v>
      </c>
      <c r="G144" s="8">
        <f>IF($D144="","",'HK1'!G144+'HK2'!G144)</f>
        <v>0</v>
      </c>
      <c r="H144" s="8">
        <f>IF($D144="","",'HK1'!H144+'HK2'!H144)</f>
        <v>0</v>
      </c>
      <c r="I144" s="76">
        <f t="shared" si="26"/>
        <v>0</v>
      </c>
      <c r="J144" s="8">
        <f>IF($D144="","",'HK1'!J144+'HK2'!J144)</f>
        <v>0</v>
      </c>
      <c r="K144" s="8">
        <f>IF($D144="","",'HK1'!K144+'HK2'!K144)</f>
        <v>0</v>
      </c>
      <c r="L144" s="8">
        <f>IF($D144="","",'HK1'!L144+'HK2'!L144)</f>
        <v>0</v>
      </c>
      <c r="M144" s="8">
        <f>IF($D144="","",'HK1'!M144+'HK2'!M144)</f>
        <v>0</v>
      </c>
      <c r="N144" s="21">
        <f t="shared" si="27"/>
        <v>0</v>
      </c>
      <c r="O144" s="8">
        <f>IF($D144="","",'HK1'!O144+'HK2'!O144)</f>
        <v>138</v>
      </c>
      <c r="P144" s="8">
        <f>IF($D144="","",'HK1'!P144+'HK2'!P144)</f>
        <v>164</v>
      </c>
      <c r="Q144" s="8">
        <f>IF($D144="","",'HK1'!Q144+'HK2'!Q144)</f>
        <v>287</v>
      </c>
      <c r="R144" s="21">
        <f t="shared" si="28"/>
        <v>0.75</v>
      </c>
      <c r="S144" s="8">
        <f>IF($D144="","",'HK1'!S144+'HK2'!S144)</f>
        <v>0</v>
      </c>
      <c r="T144" s="8">
        <f>IF($D144="","",'HK1'!T144+'HK2'!T144)</f>
        <v>0</v>
      </c>
      <c r="U144" s="8">
        <f>IF($D144="","",'HK1'!U144+'HK2'!U144)</f>
        <v>0</v>
      </c>
      <c r="V144" s="21">
        <f t="shared" si="29"/>
        <v>0</v>
      </c>
      <c r="W144" s="8">
        <f>IF($D144="","",'HK1'!W144+'HK2'!W144)</f>
        <v>0</v>
      </c>
      <c r="X144" s="8">
        <f>IF($D144="","",'HK1'!X144+'HK2'!X144)</f>
        <v>0</v>
      </c>
      <c r="Y144" s="21">
        <f t="shared" si="30"/>
        <v>0</v>
      </c>
      <c r="Z144" s="8">
        <f>IF($D144="","",'HK1'!Z144+'HK2'!Z144)</f>
        <v>0</v>
      </c>
      <c r="AA144" s="8">
        <f>IF($D144="","",'HK1'!AA144+'HK2'!AA144)</f>
        <v>0</v>
      </c>
      <c r="AB144" s="21">
        <f t="shared" si="31"/>
        <v>0</v>
      </c>
      <c r="AC144" s="8">
        <f>IF($D144="","",'HK1'!AC144+'HK2'!AC144)</f>
        <v>0</v>
      </c>
      <c r="AD144" s="8">
        <f>IF($D144="","",'HK1'!AD144+'HK2'!AD144)</f>
        <v>0</v>
      </c>
      <c r="AE144" s="21">
        <f t="shared" si="32"/>
        <v>0</v>
      </c>
      <c r="AF144" s="8">
        <f>IF($D144="","",'HK1'!AF144+'HK2'!AF144)</f>
        <v>0</v>
      </c>
      <c r="AG144" s="8">
        <f>IF($D144="","",'HK1'!AG144+'HK2'!AG144)</f>
        <v>0</v>
      </c>
      <c r="AH144" s="64">
        <f t="shared" si="33"/>
        <v>0.8</v>
      </c>
      <c r="AI144" s="14">
        <f t="shared" si="34"/>
        <v>2.7</v>
      </c>
    </row>
    <row r="145" spans="1:35">
      <c r="A145" s="55">
        <f>IF(D145="","",SUBTOTAL(3,$D$4:$D145))</f>
        <v>142</v>
      </c>
      <c r="B145" s="57" t="s">
        <v>451</v>
      </c>
      <c r="C145" s="58" t="s">
        <v>169</v>
      </c>
      <c r="D145" s="59" t="s">
        <v>191</v>
      </c>
      <c r="E145" s="8">
        <f>IF($D145="","",'HK1'!E145+'HK2'!E145)</f>
        <v>0</v>
      </c>
      <c r="F145" s="8">
        <f>IF($D145="","",'HK1'!F145+'HK2'!F145)</f>
        <v>0</v>
      </c>
      <c r="G145" s="8">
        <f>IF($D145="","",'HK1'!G145+'HK2'!G145)</f>
        <v>0</v>
      </c>
      <c r="H145" s="8">
        <f>IF($D145="","",'HK1'!H145+'HK2'!H145)</f>
        <v>0</v>
      </c>
      <c r="I145" s="76">
        <f t="shared" si="26"/>
        <v>0</v>
      </c>
      <c r="J145" s="8">
        <f>IF($D145="","",'HK1'!J145+'HK2'!J145)</f>
        <v>16.799999999999997</v>
      </c>
      <c r="K145" s="8">
        <f>IF($D145="","",'HK1'!K145+'HK2'!K145)</f>
        <v>0</v>
      </c>
      <c r="L145" s="8">
        <f>IF($D145="","",'HK1'!L145+'HK2'!L145)</f>
        <v>0</v>
      </c>
      <c r="M145" s="8">
        <f>IF($D145="","",'HK1'!M145+'HK2'!M145)</f>
        <v>0</v>
      </c>
      <c r="N145" s="21">
        <f t="shared" si="27"/>
        <v>16.799999999999997</v>
      </c>
      <c r="O145" s="8">
        <f>IF($D145="","",'HK1'!O145+'HK2'!O145)</f>
        <v>177</v>
      </c>
      <c r="P145" s="8">
        <f>IF($D145="","",'HK1'!P145+'HK2'!P145)</f>
        <v>554</v>
      </c>
      <c r="Q145" s="8">
        <f>IF($D145="","",'HK1'!Q145+'HK2'!Q145)</f>
        <v>451</v>
      </c>
      <c r="R145" s="21">
        <f t="shared" si="28"/>
        <v>14</v>
      </c>
      <c r="S145" s="8">
        <f>IF($D145="","",'HK1'!S145+'HK2'!S145)</f>
        <v>0</v>
      </c>
      <c r="T145" s="8">
        <f>IF($D145="","",'HK1'!T145+'HK2'!T145)</f>
        <v>0</v>
      </c>
      <c r="U145" s="8">
        <f>IF($D145="","",'HK1'!U145+'HK2'!U145)</f>
        <v>0</v>
      </c>
      <c r="V145" s="21">
        <f t="shared" si="29"/>
        <v>0</v>
      </c>
      <c r="W145" s="8">
        <f>IF($D145="","",'HK1'!W145+'HK2'!W145)</f>
        <v>0</v>
      </c>
      <c r="X145" s="8">
        <f>IF($D145="","",'HK1'!X145+'HK2'!X145)</f>
        <v>0</v>
      </c>
      <c r="Y145" s="21">
        <f t="shared" si="30"/>
        <v>0</v>
      </c>
      <c r="Z145" s="8">
        <f>IF($D145="","",'HK1'!Z145+'HK2'!Z145)</f>
        <v>0</v>
      </c>
      <c r="AA145" s="8">
        <f>IF($D145="","",'HK1'!AA145+'HK2'!AA145)</f>
        <v>0</v>
      </c>
      <c r="AB145" s="21">
        <f t="shared" si="31"/>
        <v>0</v>
      </c>
      <c r="AC145" s="8">
        <f>IF($D145="","",'HK1'!AC145+'HK2'!AC145)</f>
        <v>0</v>
      </c>
      <c r="AD145" s="8">
        <f>IF($D145="","",'HK1'!AD145+'HK2'!AD145)</f>
        <v>0</v>
      </c>
      <c r="AE145" s="21">
        <f t="shared" si="32"/>
        <v>0</v>
      </c>
      <c r="AF145" s="8">
        <f>IF($D145="","",'HK1'!AF145+'HK2'!AF145)</f>
        <v>0</v>
      </c>
      <c r="AG145" s="8">
        <f>IF($D145="","",'HK1'!AG145+'HK2'!AG145)</f>
        <v>3.6</v>
      </c>
      <c r="AH145" s="64">
        <f t="shared" si="33"/>
        <v>34.4</v>
      </c>
      <c r="AI145" s="14">
        <f t="shared" si="34"/>
        <v>114.7</v>
      </c>
    </row>
    <row r="146" spans="1:35">
      <c r="A146" s="55">
        <f>IF(D146="","",SUBTOTAL(3,$D$4:$D146))</f>
        <v>143</v>
      </c>
      <c r="B146" s="57" t="s">
        <v>467</v>
      </c>
      <c r="C146" s="58" t="s">
        <v>169</v>
      </c>
      <c r="D146" s="59" t="s">
        <v>200</v>
      </c>
      <c r="E146" s="8">
        <f>IF($D146="","",'HK1'!E146+'HK2'!E146)</f>
        <v>2</v>
      </c>
      <c r="F146" s="8">
        <f>IF($D146="","",'HK1'!F146+'HK2'!F146)</f>
        <v>0</v>
      </c>
      <c r="G146" s="8">
        <f>IF($D146="","",'HK1'!G146+'HK2'!G146)</f>
        <v>0</v>
      </c>
      <c r="H146" s="8">
        <f>IF($D146="","",'HK1'!H146+'HK2'!H146)</f>
        <v>0</v>
      </c>
      <c r="I146" s="76">
        <f t="shared" si="26"/>
        <v>2</v>
      </c>
      <c r="J146" s="8">
        <f>IF($D146="","",'HK1'!J146+'HK2'!J146)</f>
        <v>35.999999999999993</v>
      </c>
      <c r="K146" s="8">
        <f>IF($D146="","",'HK1'!K146+'HK2'!K146)</f>
        <v>1.2</v>
      </c>
      <c r="L146" s="8">
        <f>IF($D146="","",'HK1'!L146+'HK2'!L146)</f>
        <v>0</v>
      </c>
      <c r="M146" s="8">
        <f>IF($D146="","",'HK1'!M146+'HK2'!M146)</f>
        <v>0</v>
      </c>
      <c r="N146" s="21">
        <f t="shared" si="27"/>
        <v>37.199999999999996</v>
      </c>
      <c r="O146" s="8">
        <f>IF($D146="","",'HK1'!O146+'HK2'!O146)</f>
        <v>385</v>
      </c>
      <c r="P146" s="8">
        <f>IF($D146="","",'HK1'!P146+'HK2'!P146)</f>
        <v>406</v>
      </c>
      <c r="Q146" s="8">
        <f>IF($D146="","",'HK1'!Q146+'HK2'!Q146)</f>
        <v>293</v>
      </c>
      <c r="R146" s="21">
        <f t="shared" si="28"/>
        <v>24.9</v>
      </c>
      <c r="S146" s="8">
        <f>IF($D146="","",'HK1'!S146+'HK2'!S146)</f>
        <v>0</v>
      </c>
      <c r="T146" s="8">
        <f>IF($D146="","",'HK1'!T146+'HK2'!T146)</f>
        <v>0</v>
      </c>
      <c r="U146" s="8">
        <f>IF($D146="","",'HK1'!U146+'HK2'!U146)</f>
        <v>0</v>
      </c>
      <c r="V146" s="21">
        <f t="shared" si="29"/>
        <v>0</v>
      </c>
      <c r="W146" s="8">
        <f>IF($D146="","",'HK1'!W146+'HK2'!W146)</f>
        <v>0</v>
      </c>
      <c r="X146" s="8">
        <f>IF($D146="","",'HK1'!X146+'HK2'!X146)</f>
        <v>0</v>
      </c>
      <c r="Y146" s="21">
        <f t="shared" si="30"/>
        <v>0</v>
      </c>
      <c r="Z146" s="8">
        <f>IF($D146="","",'HK1'!Z146+'HK2'!Z146)</f>
        <v>0</v>
      </c>
      <c r="AA146" s="8">
        <f>IF($D146="","",'HK1'!AA146+'HK2'!AA146)</f>
        <v>0</v>
      </c>
      <c r="AB146" s="21">
        <f t="shared" si="31"/>
        <v>0</v>
      </c>
      <c r="AC146" s="8">
        <f>IF($D146="","",'HK1'!AC146+'HK2'!AC146)</f>
        <v>0</v>
      </c>
      <c r="AD146" s="8">
        <f>IF($D146="","",'HK1'!AD146+'HK2'!AD146)</f>
        <v>0</v>
      </c>
      <c r="AE146" s="21">
        <f t="shared" si="32"/>
        <v>0</v>
      </c>
      <c r="AF146" s="8">
        <f>IF($D146="","",'HK1'!AF146+'HK2'!AF146)</f>
        <v>1.2</v>
      </c>
      <c r="AG146" s="8">
        <f>IF($D146="","",'HK1'!AG146+'HK2'!AG146)</f>
        <v>0</v>
      </c>
      <c r="AH146" s="64">
        <f t="shared" si="33"/>
        <v>65.3</v>
      </c>
      <c r="AI146" s="14">
        <f t="shared" si="34"/>
        <v>217.7</v>
      </c>
    </row>
    <row r="147" spans="1:35">
      <c r="A147" s="55">
        <f>IF(D147="","",SUBTOTAL(3,$D$4:$D147))</f>
        <v>144</v>
      </c>
      <c r="B147" s="57" t="s">
        <v>452</v>
      </c>
      <c r="C147" s="58" t="s">
        <v>169</v>
      </c>
      <c r="D147" s="59" t="s">
        <v>192</v>
      </c>
      <c r="E147" s="8">
        <f>IF($D147="","",'HK1'!E147+'HK2'!E147)</f>
        <v>0</v>
      </c>
      <c r="F147" s="8">
        <f>IF($D147="","",'HK1'!F147+'HK2'!F147)</f>
        <v>0</v>
      </c>
      <c r="G147" s="8">
        <f>IF($D147="","",'HK1'!G147+'HK2'!G147)</f>
        <v>0</v>
      </c>
      <c r="H147" s="8">
        <f>IF($D147="","",'HK1'!H147+'HK2'!H147)</f>
        <v>0</v>
      </c>
      <c r="I147" s="76">
        <f t="shared" si="26"/>
        <v>0</v>
      </c>
      <c r="J147" s="8">
        <f>IF($D147="","",'HK1'!J147+'HK2'!J147)</f>
        <v>26.799999999999997</v>
      </c>
      <c r="K147" s="8">
        <f>IF($D147="","",'HK1'!K147+'HK2'!K147)</f>
        <v>1.2</v>
      </c>
      <c r="L147" s="8">
        <f>IF($D147="","",'HK1'!L147+'HK2'!L147)</f>
        <v>0</v>
      </c>
      <c r="M147" s="8">
        <f>IF($D147="","",'HK1'!M147+'HK2'!M147)</f>
        <v>0</v>
      </c>
      <c r="N147" s="21">
        <f t="shared" si="27"/>
        <v>27.999999999999996</v>
      </c>
      <c r="O147" s="8">
        <f>IF($D147="","",'HK1'!O147+'HK2'!O147)</f>
        <v>753</v>
      </c>
      <c r="P147" s="8">
        <f>IF($D147="","",'HK1'!P147+'HK2'!P147)</f>
        <v>1032</v>
      </c>
      <c r="Q147" s="8">
        <f>IF($D147="","",'HK1'!Q147+'HK2'!Q147)</f>
        <v>679</v>
      </c>
      <c r="R147" s="21">
        <f t="shared" si="28"/>
        <v>55.3</v>
      </c>
      <c r="S147" s="8">
        <f>IF($D147="","",'HK1'!S147+'HK2'!S147)</f>
        <v>0</v>
      </c>
      <c r="T147" s="8">
        <f>IF($D147="","",'HK1'!T147+'HK2'!T147)</f>
        <v>0</v>
      </c>
      <c r="U147" s="8">
        <f>IF($D147="","",'HK1'!U147+'HK2'!U147)</f>
        <v>0</v>
      </c>
      <c r="V147" s="21">
        <f t="shared" si="29"/>
        <v>0</v>
      </c>
      <c r="W147" s="8">
        <f>IF($D147="","",'HK1'!W147+'HK2'!W147)</f>
        <v>0</v>
      </c>
      <c r="X147" s="8">
        <f>IF($D147="","",'HK1'!X147+'HK2'!X147)</f>
        <v>0</v>
      </c>
      <c r="Y147" s="21">
        <f t="shared" si="30"/>
        <v>0</v>
      </c>
      <c r="Z147" s="8">
        <f>IF($D147="","",'HK1'!Z147+'HK2'!Z147)</f>
        <v>0</v>
      </c>
      <c r="AA147" s="8">
        <f>IF($D147="","",'HK1'!AA147+'HK2'!AA147)</f>
        <v>0</v>
      </c>
      <c r="AB147" s="21">
        <f t="shared" si="31"/>
        <v>0</v>
      </c>
      <c r="AC147" s="8">
        <f>IF($D147="","",'HK1'!AC147+'HK2'!AC147)</f>
        <v>0</v>
      </c>
      <c r="AD147" s="8">
        <f>IF($D147="","",'HK1'!AD147+'HK2'!AD147)</f>
        <v>0</v>
      </c>
      <c r="AE147" s="21">
        <f t="shared" si="32"/>
        <v>0</v>
      </c>
      <c r="AF147" s="8">
        <f>IF($D147="","",'HK1'!AF147+'HK2'!AF147)</f>
        <v>1.2</v>
      </c>
      <c r="AG147" s="8">
        <f>IF($D147="","",'HK1'!AG147+'HK2'!AG147)</f>
        <v>0</v>
      </c>
      <c r="AH147" s="64">
        <f t="shared" si="33"/>
        <v>84.5</v>
      </c>
      <c r="AI147" s="14">
        <f t="shared" si="34"/>
        <v>281.7</v>
      </c>
    </row>
    <row r="148" spans="1:35">
      <c r="A148" s="55">
        <f>IF(D148="","",SUBTOTAL(3,$D$4:$D148))</f>
        <v>145</v>
      </c>
      <c r="B148" s="24" t="s">
        <v>453</v>
      </c>
      <c r="C148" s="24" t="s">
        <v>169</v>
      </c>
      <c r="D148" s="24" t="s">
        <v>554</v>
      </c>
      <c r="E148" s="8">
        <f>IF($D148="","",'HK1'!E148+'HK2'!E148)</f>
        <v>0</v>
      </c>
      <c r="F148" s="8">
        <f>IF($D148="","",'HK1'!F148+'HK2'!F148)</f>
        <v>0</v>
      </c>
      <c r="G148" s="8">
        <f>IF($D148="","",'HK1'!G148+'HK2'!G148)</f>
        <v>0</v>
      </c>
      <c r="H148" s="8">
        <f>IF($D148="","",'HK1'!H148+'HK2'!H148)</f>
        <v>0</v>
      </c>
      <c r="I148" s="76">
        <f t="shared" si="26"/>
        <v>0</v>
      </c>
      <c r="J148" s="8">
        <f>IF($D148="","",'HK1'!J148+'HK2'!J148)</f>
        <v>0</v>
      </c>
      <c r="K148" s="8">
        <f>IF($D148="","",'HK1'!K148+'HK2'!K148)</f>
        <v>0</v>
      </c>
      <c r="L148" s="8">
        <f>IF($D148="","",'HK1'!L148+'HK2'!L148)</f>
        <v>0</v>
      </c>
      <c r="M148" s="8">
        <f>IF($D148="","",'HK1'!M148+'HK2'!M148)</f>
        <v>0</v>
      </c>
      <c r="N148" s="21">
        <f t="shared" si="27"/>
        <v>0</v>
      </c>
      <c r="O148" s="8">
        <f>IF($D148="","",'HK1'!O148+'HK2'!O148)</f>
        <v>197</v>
      </c>
      <c r="P148" s="8">
        <f>IF($D148="","",'HK1'!P148+'HK2'!P148)</f>
        <v>0</v>
      </c>
      <c r="Q148" s="8">
        <f>IF($D148="","",'HK1'!Q148+'HK2'!Q148)</f>
        <v>77</v>
      </c>
      <c r="R148" s="21">
        <f t="shared" si="28"/>
        <v>6</v>
      </c>
      <c r="S148" s="8">
        <f>IF($D148="","",'HK1'!S148+'HK2'!S148)</f>
        <v>0</v>
      </c>
      <c r="T148" s="8">
        <f>IF($D148="","",'HK1'!T148+'HK2'!T148)</f>
        <v>0</v>
      </c>
      <c r="U148" s="8">
        <f>IF($D148="","",'HK1'!U148+'HK2'!U148)</f>
        <v>0</v>
      </c>
      <c r="V148" s="21">
        <f t="shared" si="29"/>
        <v>0</v>
      </c>
      <c r="W148" s="8">
        <f>IF($D148="","",'HK1'!W148+'HK2'!W148)</f>
        <v>0</v>
      </c>
      <c r="X148" s="8">
        <f>IF($D148="","",'HK1'!X148+'HK2'!X148)</f>
        <v>0</v>
      </c>
      <c r="Y148" s="21">
        <f t="shared" si="30"/>
        <v>0</v>
      </c>
      <c r="Z148" s="8">
        <f>IF($D148="","",'HK1'!Z148+'HK2'!Z148)</f>
        <v>0</v>
      </c>
      <c r="AA148" s="8">
        <f>IF($D148="","",'HK1'!AA148+'HK2'!AA148)</f>
        <v>0</v>
      </c>
      <c r="AB148" s="21">
        <f t="shared" si="31"/>
        <v>0</v>
      </c>
      <c r="AC148" s="8">
        <f>IF($D148="","",'HK1'!AC148+'HK2'!AC148)</f>
        <v>0</v>
      </c>
      <c r="AD148" s="8">
        <f>IF($D148="","",'HK1'!AD148+'HK2'!AD148)</f>
        <v>0</v>
      </c>
      <c r="AE148" s="21">
        <f t="shared" si="32"/>
        <v>0</v>
      </c>
      <c r="AF148" s="8">
        <f>IF($D148="","",'HK1'!AF148+'HK2'!AF148)</f>
        <v>0</v>
      </c>
      <c r="AG148" s="8">
        <f>IF($D148="","",'HK1'!AG148+'HK2'!AG148)</f>
        <v>0</v>
      </c>
      <c r="AH148" s="64">
        <f t="shared" si="33"/>
        <v>6</v>
      </c>
      <c r="AI148" s="14">
        <f t="shared" si="34"/>
        <v>20</v>
      </c>
    </row>
    <row r="149" spans="1:35">
      <c r="A149" s="55">
        <f>IF(D149="","",SUBTOTAL(3,$D$4:$D149))</f>
        <v>146</v>
      </c>
      <c r="B149" s="57" t="s">
        <v>422</v>
      </c>
      <c r="C149" s="58" t="s">
        <v>169</v>
      </c>
      <c r="D149" s="59" t="s">
        <v>170</v>
      </c>
      <c r="E149" s="8">
        <f>IF($D149="","",'HK1'!E149+'HK2'!E149)</f>
        <v>0</v>
      </c>
      <c r="F149" s="8">
        <f>IF($D149="","",'HK1'!F149+'HK2'!F149)</f>
        <v>4</v>
      </c>
      <c r="G149" s="8">
        <f>IF($D149="","",'HK1'!G149+'HK2'!G149)</f>
        <v>0</v>
      </c>
      <c r="H149" s="8">
        <f>IF($D149="","",'HK1'!H149+'HK2'!H149)</f>
        <v>0</v>
      </c>
      <c r="I149" s="76">
        <f t="shared" si="26"/>
        <v>8</v>
      </c>
      <c r="J149" s="8">
        <f>IF($D149="","",'HK1'!J149+'HK2'!J149)</f>
        <v>3.5999999999999996</v>
      </c>
      <c r="K149" s="8">
        <f>IF($D149="","",'HK1'!K149+'HK2'!K149)</f>
        <v>45.599999999999987</v>
      </c>
      <c r="L149" s="8">
        <f>IF($D149="","",'HK1'!L149+'HK2'!L149)</f>
        <v>0</v>
      </c>
      <c r="M149" s="8">
        <f>IF($D149="","",'HK1'!M149+'HK2'!M149)</f>
        <v>0</v>
      </c>
      <c r="N149" s="21">
        <f t="shared" si="27"/>
        <v>49.199999999999989</v>
      </c>
      <c r="O149" s="8">
        <f>IF($D149="","",'HK1'!O149+'HK2'!O149)</f>
        <v>0</v>
      </c>
      <c r="P149" s="8">
        <f>IF($D149="","",'HK1'!P149+'HK2'!P149)</f>
        <v>0</v>
      </c>
      <c r="Q149" s="8">
        <f>IF($D149="","",'HK1'!Q149+'HK2'!Q149)</f>
        <v>0</v>
      </c>
      <c r="R149" s="21">
        <f t="shared" si="28"/>
        <v>0</v>
      </c>
      <c r="S149" s="8">
        <f>IF($D149="","",'HK1'!S149+'HK2'!S149)</f>
        <v>0</v>
      </c>
      <c r="T149" s="8">
        <f>IF($D149="","",'HK1'!T149+'HK2'!T149)</f>
        <v>0</v>
      </c>
      <c r="U149" s="8">
        <f>IF($D149="","",'HK1'!U149+'HK2'!U149)</f>
        <v>0</v>
      </c>
      <c r="V149" s="21">
        <f t="shared" si="29"/>
        <v>0</v>
      </c>
      <c r="W149" s="8">
        <f>IF($D149="","",'HK1'!W149+'HK2'!W149)</f>
        <v>0</v>
      </c>
      <c r="X149" s="8">
        <f>IF($D149="","",'HK1'!X149+'HK2'!X149)</f>
        <v>0</v>
      </c>
      <c r="Y149" s="21">
        <f t="shared" si="30"/>
        <v>0</v>
      </c>
      <c r="Z149" s="8">
        <f>IF($D149="","",'HK1'!Z149+'HK2'!Z149)</f>
        <v>0</v>
      </c>
      <c r="AA149" s="8">
        <f>IF($D149="","",'HK1'!AA149+'HK2'!AA149)</f>
        <v>0</v>
      </c>
      <c r="AB149" s="21">
        <f t="shared" si="31"/>
        <v>0</v>
      </c>
      <c r="AC149" s="8">
        <f>IF($D149="","",'HK1'!AC149+'HK2'!AC149)</f>
        <v>0</v>
      </c>
      <c r="AD149" s="8">
        <f>IF($D149="","",'HK1'!AD149+'HK2'!AD149)</f>
        <v>0</v>
      </c>
      <c r="AE149" s="21">
        <f t="shared" si="32"/>
        <v>0</v>
      </c>
      <c r="AF149" s="8">
        <f>IF($D149="","",'HK1'!AF149+'HK2'!AF149)</f>
        <v>3.5999999999999996</v>
      </c>
      <c r="AG149" s="8">
        <f>IF($D149="","",'HK1'!AG149+'HK2'!AG149)</f>
        <v>0</v>
      </c>
      <c r="AH149" s="64">
        <f t="shared" si="33"/>
        <v>60.8</v>
      </c>
      <c r="AI149" s="14">
        <f t="shared" si="34"/>
        <v>202.7</v>
      </c>
    </row>
    <row r="150" spans="1:35">
      <c r="A150" s="55">
        <f>IF(D150="","",SUBTOTAL(3,$D$4:$D150))</f>
        <v>147</v>
      </c>
      <c r="B150" s="57" t="s">
        <v>454</v>
      </c>
      <c r="C150" s="58" t="s">
        <v>169</v>
      </c>
      <c r="D150" s="59" t="s">
        <v>208</v>
      </c>
      <c r="E150" s="8">
        <f>IF($D150="","",'HK1'!E150+'HK2'!E150)</f>
        <v>0</v>
      </c>
      <c r="F150" s="8">
        <f>IF($D150="","",'HK1'!F150+'HK2'!F150)</f>
        <v>0</v>
      </c>
      <c r="G150" s="8">
        <f>IF($D150="","",'HK1'!G150+'HK2'!G150)</f>
        <v>0</v>
      </c>
      <c r="H150" s="8">
        <f>IF($D150="","",'HK1'!H150+'HK2'!H150)</f>
        <v>0</v>
      </c>
      <c r="I150" s="76">
        <f t="shared" si="26"/>
        <v>0</v>
      </c>
      <c r="J150" s="8">
        <f>IF($D150="","",'HK1'!J150+'HK2'!J150)</f>
        <v>0</v>
      </c>
      <c r="K150" s="8">
        <f>IF($D150="","",'HK1'!K150+'HK2'!K150)</f>
        <v>0</v>
      </c>
      <c r="L150" s="8">
        <f>IF($D150="","",'HK1'!L150+'HK2'!L150)</f>
        <v>0</v>
      </c>
      <c r="M150" s="8">
        <f>IF($D150="","",'HK1'!M150+'HK2'!M150)</f>
        <v>0</v>
      </c>
      <c r="N150" s="21">
        <f t="shared" si="27"/>
        <v>0</v>
      </c>
      <c r="O150" s="8">
        <f>IF($D150="","",'HK1'!O150+'HK2'!O150)</f>
        <v>0</v>
      </c>
      <c r="P150" s="8">
        <f>IF($D150="","",'HK1'!P150+'HK2'!P150)</f>
        <v>0</v>
      </c>
      <c r="Q150" s="8">
        <f>IF($D150="","",'HK1'!Q150+'HK2'!Q150)</f>
        <v>0</v>
      </c>
      <c r="R150" s="21">
        <f t="shared" si="28"/>
        <v>0</v>
      </c>
      <c r="S150" s="8">
        <f>IF($D150="","",'HK1'!S150+'HK2'!S150)</f>
        <v>0</v>
      </c>
      <c r="T150" s="8">
        <f>IF($D150="","",'HK1'!T150+'HK2'!T150)</f>
        <v>0</v>
      </c>
      <c r="U150" s="8">
        <f>IF($D150="","",'HK1'!U150+'HK2'!U150)</f>
        <v>0</v>
      </c>
      <c r="V150" s="21">
        <f t="shared" si="29"/>
        <v>0</v>
      </c>
      <c r="W150" s="8">
        <f>IF($D150="","",'HK1'!W150+'HK2'!W150)</f>
        <v>0</v>
      </c>
      <c r="X150" s="8">
        <f>IF($D150="","",'HK1'!X150+'HK2'!X150)</f>
        <v>0</v>
      </c>
      <c r="Y150" s="21">
        <f t="shared" si="30"/>
        <v>0</v>
      </c>
      <c r="Z150" s="8">
        <f>IF($D150="","",'HK1'!Z150+'HK2'!Z150)</f>
        <v>0</v>
      </c>
      <c r="AA150" s="8">
        <f>IF($D150="","",'HK1'!AA150+'HK2'!AA150)</f>
        <v>0</v>
      </c>
      <c r="AB150" s="21">
        <f t="shared" si="31"/>
        <v>0</v>
      </c>
      <c r="AC150" s="8">
        <f>IF($D150="","",'HK1'!AC150+'HK2'!AC150)</f>
        <v>0</v>
      </c>
      <c r="AD150" s="8">
        <f>IF($D150="","",'HK1'!AD150+'HK2'!AD150)</f>
        <v>0</v>
      </c>
      <c r="AE150" s="21">
        <f t="shared" si="32"/>
        <v>0</v>
      </c>
      <c r="AF150" s="8">
        <f>IF($D150="","",'HK1'!AF150+'HK2'!AF150)</f>
        <v>0</v>
      </c>
      <c r="AG150" s="8">
        <f>IF($D150="","",'HK1'!AG150+'HK2'!AG150)</f>
        <v>0</v>
      </c>
      <c r="AH150" s="64">
        <f t="shared" si="33"/>
        <v>0</v>
      </c>
      <c r="AI150" s="14">
        <f t="shared" si="34"/>
        <v>0</v>
      </c>
    </row>
    <row r="151" spans="1:35">
      <c r="A151" s="55">
        <f>IF(D151="","",SUBTOTAL(3,$D$4:$D151))</f>
        <v>148</v>
      </c>
      <c r="B151" s="57" t="s">
        <v>462</v>
      </c>
      <c r="C151" s="58" t="s">
        <v>169</v>
      </c>
      <c r="D151" s="59" t="s">
        <v>216</v>
      </c>
      <c r="E151" s="8">
        <f>IF($D151="","",'HK1'!E151+'HK2'!E151)</f>
        <v>0</v>
      </c>
      <c r="F151" s="8">
        <f>IF($D151="","",'HK1'!F151+'HK2'!F151)</f>
        <v>0</v>
      </c>
      <c r="G151" s="8">
        <f>IF($D151="","",'HK1'!G151+'HK2'!G151)</f>
        <v>0</v>
      </c>
      <c r="H151" s="8">
        <f>IF($D151="","",'HK1'!H151+'HK2'!H151)</f>
        <v>0</v>
      </c>
      <c r="I151" s="76">
        <f t="shared" si="26"/>
        <v>0</v>
      </c>
      <c r="J151" s="8">
        <f>IF($D151="","",'HK1'!J151+'HK2'!J151)</f>
        <v>0</v>
      </c>
      <c r="K151" s="8">
        <f>IF($D151="","",'HK1'!K151+'HK2'!K151)</f>
        <v>0</v>
      </c>
      <c r="L151" s="8">
        <f>IF($D151="","",'HK1'!L151+'HK2'!L151)</f>
        <v>0</v>
      </c>
      <c r="M151" s="8">
        <f>IF($D151="","",'HK1'!M151+'HK2'!M151)</f>
        <v>0</v>
      </c>
      <c r="N151" s="21">
        <f t="shared" si="27"/>
        <v>0</v>
      </c>
      <c r="O151" s="8">
        <f>IF($D151="","",'HK1'!O151+'HK2'!O151)</f>
        <v>319</v>
      </c>
      <c r="P151" s="8">
        <f>IF($D151="","",'HK1'!P151+'HK2'!P151)</f>
        <v>245</v>
      </c>
      <c r="Q151" s="8">
        <f>IF($D151="","",'HK1'!Q151+'HK2'!Q151)</f>
        <v>302</v>
      </c>
      <c r="R151" s="21">
        <f t="shared" si="28"/>
        <v>13.1</v>
      </c>
      <c r="S151" s="8">
        <f>IF($D151="","",'HK1'!S151+'HK2'!S151)</f>
        <v>0</v>
      </c>
      <c r="T151" s="8">
        <f>IF($D151="","",'HK1'!T151+'HK2'!T151)</f>
        <v>0</v>
      </c>
      <c r="U151" s="8">
        <f>IF($D151="","",'HK1'!U151+'HK2'!U151)</f>
        <v>0</v>
      </c>
      <c r="V151" s="21">
        <f t="shared" si="29"/>
        <v>0</v>
      </c>
      <c r="W151" s="8">
        <f>IF($D151="","",'HK1'!W151+'HK2'!W151)</f>
        <v>0</v>
      </c>
      <c r="X151" s="8">
        <f>IF($D151="","",'HK1'!X151+'HK2'!X151)</f>
        <v>0</v>
      </c>
      <c r="Y151" s="21">
        <f t="shared" si="30"/>
        <v>0</v>
      </c>
      <c r="Z151" s="8">
        <f>IF($D151="","",'HK1'!Z151+'HK2'!Z151)</f>
        <v>0</v>
      </c>
      <c r="AA151" s="8">
        <f>IF($D151="","",'HK1'!AA151+'HK2'!AA151)</f>
        <v>0</v>
      </c>
      <c r="AB151" s="21">
        <f t="shared" si="31"/>
        <v>0</v>
      </c>
      <c r="AC151" s="8">
        <f>IF($D151="","",'HK1'!AC151+'HK2'!AC151)</f>
        <v>0</v>
      </c>
      <c r="AD151" s="8">
        <f>IF($D151="","",'HK1'!AD151+'HK2'!AD151)</f>
        <v>0</v>
      </c>
      <c r="AE151" s="21">
        <f t="shared" si="32"/>
        <v>0</v>
      </c>
      <c r="AF151" s="8">
        <f>IF($D151="","",'HK1'!AF151+'HK2'!AF151)</f>
        <v>0</v>
      </c>
      <c r="AG151" s="8">
        <f>IF($D151="","",'HK1'!AG151+'HK2'!AG151)</f>
        <v>0</v>
      </c>
      <c r="AH151" s="64">
        <f t="shared" si="33"/>
        <v>13.1</v>
      </c>
      <c r="AI151" s="14">
        <f t="shared" si="34"/>
        <v>43.7</v>
      </c>
    </row>
    <row r="152" spans="1:35">
      <c r="A152" s="55">
        <f>IF(D152="","",SUBTOTAL(3,$D$4:$D152))</f>
        <v>149</v>
      </c>
      <c r="B152" s="57" t="s">
        <v>468</v>
      </c>
      <c r="C152" s="58" t="s">
        <v>169</v>
      </c>
      <c r="D152" s="59" t="s">
        <v>201</v>
      </c>
      <c r="E152" s="8">
        <f>IF($D152="","",'HK1'!E152+'HK2'!E152)</f>
        <v>4</v>
      </c>
      <c r="F152" s="8">
        <f>IF($D152="","",'HK1'!F152+'HK2'!F152)</f>
        <v>0</v>
      </c>
      <c r="G152" s="8">
        <f>IF($D152="","",'HK1'!G152+'HK2'!G152)</f>
        <v>0</v>
      </c>
      <c r="H152" s="8">
        <f>IF($D152="","",'HK1'!H152+'HK2'!H152)</f>
        <v>0</v>
      </c>
      <c r="I152" s="76">
        <f t="shared" si="26"/>
        <v>4</v>
      </c>
      <c r="J152" s="8">
        <f>IF($D152="","",'HK1'!J152+'HK2'!J152)</f>
        <v>20.399999999999999</v>
      </c>
      <c r="K152" s="8">
        <f>IF($D152="","",'HK1'!K152+'HK2'!K152)</f>
        <v>18.799999999999997</v>
      </c>
      <c r="L152" s="8">
        <f>IF($D152="","",'HK1'!L152+'HK2'!L152)</f>
        <v>0</v>
      </c>
      <c r="M152" s="8">
        <f>IF($D152="","",'HK1'!M152+'HK2'!M152)</f>
        <v>0</v>
      </c>
      <c r="N152" s="21">
        <f t="shared" si="27"/>
        <v>39.199999999999996</v>
      </c>
      <c r="O152" s="8">
        <f>IF($D152="","",'HK1'!O152+'HK2'!O152)</f>
        <v>775</v>
      </c>
      <c r="P152" s="8">
        <f>IF($D152="","",'HK1'!P152+'HK2'!P152)</f>
        <v>747</v>
      </c>
      <c r="Q152" s="8">
        <f>IF($D152="","",'HK1'!Q152+'HK2'!Q152)</f>
        <v>632</v>
      </c>
      <c r="R152" s="21">
        <f t="shared" si="28"/>
        <v>44.5</v>
      </c>
      <c r="S152" s="8">
        <f>IF($D152="","",'HK1'!S152+'HK2'!S152)</f>
        <v>0</v>
      </c>
      <c r="T152" s="8">
        <f>IF($D152="","",'HK1'!T152+'HK2'!T152)</f>
        <v>0</v>
      </c>
      <c r="U152" s="8">
        <f>IF($D152="","",'HK1'!U152+'HK2'!U152)</f>
        <v>0</v>
      </c>
      <c r="V152" s="21">
        <f t="shared" si="29"/>
        <v>0</v>
      </c>
      <c r="W152" s="8">
        <f>IF($D152="","",'HK1'!W152+'HK2'!W152)</f>
        <v>0</v>
      </c>
      <c r="X152" s="8">
        <f>IF($D152="","",'HK1'!X152+'HK2'!X152)</f>
        <v>0</v>
      </c>
      <c r="Y152" s="21">
        <f t="shared" si="30"/>
        <v>0</v>
      </c>
      <c r="Z152" s="8">
        <f>IF($D152="","",'HK1'!Z152+'HK2'!Z152)</f>
        <v>0</v>
      </c>
      <c r="AA152" s="8">
        <f>IF($D152="","",'HK1'!AA152+'HK2'!AA152)</f>
        <v>0</v>
      </c>
      <c r="AB152" s="21">
        <f t="shared" si="31"/>
        <v>0</v>
      </c>
      <c r="AC152" s="8">
        <f>IF($D152="","",'HK1'!AC152+'HK2'!AC152)</f>
        <v>0</v>
      </c>
      <c r="AD152" s="8">
        <f>IF($D152="","",'HK1'!AD152+'HK2'!AD152)</f>
        <v>0</v>
      </c>
      <c r="AE152" s="21">
        <f t="shared" si="32"/>
        <v>0</v>
      </c>
      <c r="AF152" s="8">
        <f>IF($D152="","",'HK1'!AF152+'HK2'!AF152)</f>
        <v>2.4</v>
      </c>
      <c r="AG152" s="8">
        <f>IF($D152="","",'HK1'!AG152+'HK2'!AG152)</f>
        <v>0</v>
      </c>
      <c r="AH152" s="64">
        <f t="shared" si="33"/>
        <v>90.1</v>
      </c>
      <c r="AI152" s="14">
        <f t="shared" si="34"/>
        <v>300.3</v>
      </c>
    </row>
    <row r="153" spans="1:35">
      <c r="A153" s="55">
        <f>IF(D153="","",SUBTOTAL(3,$D$4:$D153))</f>
        <v>150</v>
      </c>
      <c r="B153" s="57" t="s">
        <v>436</v>
      </c>
      <c r="C153" s="58" t="s">
        <v>169</v>
      </c>
      <c r="D153" s="59" t="s">
        <v>181</v>
      </c>
      <c r="E153" s="8">
        <f>IF($D153="","",'HK1'!E153+'HK2'!E153)</f>
        <v>0</v>
      </c>
      <c r="F153" s="8">
        <f>IF($D153="","",'HK1'!F153+'HK2'!F153)</f>
        <v>0</v>
      </c>
      <c r="G153" s="8">
        <f>IF($D153="","",'HK1'!G153+'HK2'!G153)</f>
        <v>0</v>
      </c>
      <c r="H153" s="8">
        <f>IF($D153="","",'HK1'!H153+'HK2'!H153)</f>
        <v>0</v>
      </c>
      <c r="I153" s="76">
        <f t="shared" si="26"/>
        <v>0</v>
      </c>
      <c r="J153" s="8">
        <f>IF($D153="","",'HK1'!J153+'HK2'!J153)</f>
        <v>0</v>
      </c>
      <c r="K153" s="8">
        <f>IF($D153="","",'HK1'!K153+'HK2'!K153)</f>
        <v>0</v>
      </c>
      <c r="L153" s="8">
        <f>IF($D153="","",'HK1'!L153+'HK2'!L153)</f>
        <v>0</v>
      </c>
      <c r="M153" s="8">
        <f>IF($D153="","",'HK1'!M153+'HK2'!M153)</f>
        <v>0</v>
      </c>
      <c r="N153" s="21">
        <f t="shared" si="27"/>
        <v>0</v>
      </c>
      <c r="O153" s="8">
        <f>IF($D153="","",'HK1'!O153+'HK2'!O153)</f>
        <v>0</v>
      </c>
      <c r="P153" s="8">
        <f>IF($D153="","",'HK1'!P153+'HK2'!P153)</f>
        <v>0</v>
      </c>
      <c r="Q153" s="8">
        <f>IF($D153="","",'HK1'!Q153+'HK2'!Q153)</f>
        <v>0</v>
      </c>
      <c r="R153" s="21">
        <f t="shared" si="28"/>
        <v>0</v>
      </c>
      <c r="S153" s="8">
        <f>IF($D153="","",'HK1'!S153+'HK2'!S153)</f>
        <v>0</v>
      </c>
      <c r="T153" s="8">
        <f>IF($D153="","",'HK1'!T153+'HK2'!T153)</f>
        <v>0</v>
      </c>
      <c r="U153" s="8">
        <f>IF($D153="","",'HK1'!U153+'HK2'!U153)</f>
        <v>0</v>
      </c>
      <c r="V153" s="21">
        <f t="shared" si="29"/>
        <v>0</v>
      </c>
      <c r="W153" s="8">
        <f>IF($D153="","",'HK1'!W153+'HK2'!W153)</f>
        <v>0</v>
      </c>
      <c r="X153" s="8">
        <f>IF($D153="","",'HK1'!X153+'HK2'!X153)</f>
        <v>0</v>
      </c>
      <c r="Y153" s="21">
        <f t="shared" si="30"/>
        <v>0</v>
      </c>
      <c r="Z153" s="8">
        <f>IF($D153="","",'HK1'!Z153+'HK2'!Z153)</f>
        <v>0</v>
      </c>
      <c r="AA153" s="8">
        <f>IF($D153="","",'HK1'!AA153+'HK2'!AA153)</f>
        <v>0</v>
      </c>
      <c r="AB153" s="21">
        <f t="shared" si="31"/>
        <v>0</v>
      </c>
      <c r="AC153" s="8">
        <f>IF($D153="","",'HK1'!AC153+'HK2'!AC153)</f>
        <v>0</v>
      </c>
      <c r="AD153" s="8">
        <f>IF($D153="","",'HK1'!AD153+'HK2'!AD153)</f>
        <v>0</v>
      </c>
      <c r="AE153" s="21">
        <f t="shared" si="32"/>
        <v>0</v>
      </c>
      <c r="AF153" s="8">
        <f>IF($D153="","",'HK1'!AF153+'HK2'!AF153)</f>
        <v>0</v>
      </c>
      <c r="AG153" s="8">
        <f>IF($D153="","",'HK1'!AG153+'HK2'!AG153)</f>
        <v>0</v>
      </c>
      <c r="AH153" s="64">
        <f t="shared" si="33"/>
        <v>0</v>
      </c>
      <c r="AI153" s="14">
        <f t="shared" si="34"/>
        <v>0</v>
      </c>
    </row>
    <row r="154" spans="1:35">
      <c r="A154" s="55">
        <f>IF(D154="","",SUBTOTAL(3,$D$4:$D154))</f>
        <v>151</v>
      </c>
      <c r="B154" s="57" t="s">
        <v>469</v>
      </c>
      <c r="C154" s="58" t="s">
        <v>169</v>
      </c>
      <c r="D154" s="59" t="s">
        <v>202</v>
      </c>
      <c r="E154" s="8">
        <f>IF($D154="","",'HK1'!E154+'HK2'!E154)</f>
        <v>6</v>
      </c>
      <c r="F154" s="8">
        <f>IF($D154="","",'HK1'!F154+'HK2'!F154)</f>
        <v>0</v>
      </c>
      <c r="G154" s="8">
        <f>IF($D154="","",'HK1'!G154+'HK2'!G154)</f>
        <v>0</v>
      </c>
      <c r="H154" s="8">
        <f>IF($D154="","",'HK1'!H154+'HK2'!H154)</f>
        <v>0</v>
      </c>
      <c r="I154" s="76">
        <f t="shared" si="26"/>
        <v>6</v>
      </c>
      <c r="J154" s="8">
        <f>IF($D154="","",'HK1'!J154+'HK2'!J154)</f>
        <v>23.199999999999996</v>
      </c>
      <c r="K154" s="8">
        <f>IF($D154="","",'HK1'!K154+'HK2'!K154)</f>
        <v>1.2</v>
      </c>
      <c r="L154" s="8">
        <f>IF($D154="","",'HK1'!L154+'HK2'!L154)</f>
        <v>0</v>
      </c>
      <c r="M154" s="8">
        <f>IF($D154="","",'HK1'!M154+'HK2'!M154)</f>
        <v>0</v>
      </c>
      <c r="N154" s="21">
        <f t="shared" si="27"/>
        <v>24.399999999999995</v>
      </c>
      <c r="O154" s="8">
        <f>IF($D154="","",'HK1'!O154+'HK2'!O154)</f>
        <v>703</v>
      </c>
      <c r="P154" s="8">
        <f>IF($D154="","",'HK1'!P154+'HK2'!P154)</f>
        <v>662</v>
      </c>
      <c r="Q154" s="8">
        <f>IF($D154="","",'HK1'!Q154+'HK2'!Q154)</f>
        <v>622</v>
      </c>
      <c r="R154" s="21">
        <f t="shared" si="28"/>
        <v>37.15</v>
      </c>
      <c r="S154" s="8">
        <f>IF($D154="","",'HK1'!S154+'HK2'!S154)</f>
        <v>0</v>
      </c>
      <c r="T154" s="8">
        <f>IF($D154="","",'HK1'!T154+'HK2'!T154)</f>
        <v>0</v>
      </c>
      <c r="U154" s="8">
        <f>IF($D154="","",'HK1'!U154+'HK2'!U154)</f>
        <v>0</v>
      </c>
      <c r="V154" s="21">
        <f t="shared" si="29"/>
        <v>0</v>
      </c>
      <c r="W154" s="8">
        <f>IF($D154="","",'HK1'!W154+'HK2'!W154)</f>
        <v>0</v>
      </c>
      <c r="X154" s="8">
        <f>IF($D154="","",'HK1'!X154+'HK2'!X154)</f>
        <v>0</v>
      </c>
      <c r="Y154" s="21">
        <f t="shared" si="30"/>
        <v>0</v>
      </c>
      <c r="Z154" s="8">
        <f>IF($D154="","",'HK1'!Z154+'HK2'!Z154)</f>
        <v>0</v>
      </c>
      <c r="AA154" s="8">
        <f>IF($D154="","",'HK1'!AA154+'HK2'!AA154)</f>
        <v>0</v>
      </c>
      <c r="AB154" s="21">
        <f t="shared" si="31"/>
        <v>0</v>
      </c>
      <c r="AC154" s="8">
        <f>IF($D154="","",'HK1'!AC154+'HK2'!AC154)</f>
        <v>0</v>
      </c>
      <c r="AD154" s="8">
        <f>IF($D154="","",'HK1'!AD154+'HK2'!AD154)</f>
        <v>0</v>
      </c>
      <c r="AE154" s="21">
        <f t="shared" si="32"/>
        <v>0</v>
      </c>
      <c r="AF154" s="8">
        <f>IF($D154="","",'HK1'!AF154+'HK2'!AF154)</f>
        <v>4.8</v>
      </c>
      <c r="AG154" s="8">
        <f>IF($D154="","",'HK1'!AG154+'HK2'!AG154)</f>
        <v>0</v>
      </c>
      <c r="AH154" s="64">
        <f t="shared" si="33"/>
        <v>72.400000000000006</v>
      </c>
      <c r="AI154" s="14">
        <f t="shared" si="34"/>
        <v>241.3</v>
      </c>
    </row>
    <row r="155" spans="1:35">
      <c r="A155" s="55">
        <f>IF(D155="","",SUBTOTAL(3,$D$4:$D155))</f>
        <v>152</v>
      </c>
      <c r="B155" s="57" t="s">
        <v>470</v>
      </c>
      <c r="C155" s="58" t="s">
        <v>169</v>
      </c>
      <c r="D155" s="31" t="s">
        <v>561</v>
      </c>
      <c r="E155" s="8">
        <f>IF($D155="","",'HK1'!E155+'HK2'!E155)</f>
        <v>0</v>
      </c>
      <c r="F155" s="8">
        <f>IF($D155="","",'HK1'!F155+'HK2'!F155)</f>
        <v>0</v>
      </c>
      <c r="G155" s="8">
        <f>IF($D155="","",'HK1'!G155+'HK2'!G155)</f>
        <v>0</v>
      </c>
      <c r="H155" s="8">
        <f>IF($D155="","",'HK1'!H155+'HK2'!H155)</f>
        <v>0</v>
      </c>
      <c r="I155" s="76">
        <f t="shared" si="26"/>
        <v>0</v>
      </c>
      <c r="J155" s="8">
        <f>IF($D155="","",'HK1'!J155+'HK2'!J155)</f>
        <v>0</v>
      </c>
      <c r="K155" s="8">
        <f>IF($D155="","",'HK1'!K155+'HK2'!K155)</f>
        <v>0</v>
      </c>
      <c r="L155" s="8">
        <f>IF($D155="","",'HK1'!L155+'HK2'!L155)</f>
        <v>0</v>
      </c>
      <c r="M155" s="8">
        <f>IF($D155="","",'HK1'!M155+'HK2'!M155)</f>
        <v>0</v>
      </c>
      <c r="N155" s="21">
        <f t="shared" si="27"/>
        <v>0</v>
      </c>
      <c r="O155" s="8">
        <f>IF($D155="","",'HK1'!O155+'HK2'!O155)</f>
        <v>168</v>
      </c>
      <c r="P155" s="8">
        <f>IF($D155="","",'HK1'!P155+'HK2'!P155)</f>
        <v>194</v>
      </c>
      <c r="Q155" s="8">
        <f>IF($D155="","",'HK1'!Q155+'HK2'!Q155)</f>
        <v>190</v>
      </c>
      <c r="R155" s="21">
        <f t="shared" si="28"/>
        <v>8.6</v>
      </c>
      <c r="S155" s="8">
        <f>IF($D155="","",'HK1'!S155+'HK2'!S155)</f>
        <v>0</v>
      </c>
      <c r="T155" s="8">
        <f>IF($D155="","",'HK1'!T155+'HK2'!T155)</f>
        <v>0</v>
      </c>
      <c r="U155" s="8">
        <f>IF($D155="","",'HK1'!U155+'HK2'!U155)</f>
        <v>0</v>
      </c>
      <c r="V155" s="21">
        <f t="shared" si="29"/>
        <v>0</v>
      </c>
      <c r="W155" s="8">
        <f>IF($D155="","",'HK1'!W155+'HK2'!W155)</f>
        <v>0</v>
      </c>
      <c r="X155" s="8">
        <f>IF($D155="","",'HK1'!X155+'HK2'!X155)</f>
        <v>0</v>
      </c>
      <c r="Y155" s="21">
        <f t="shared" si="30"/>
        <v>0</v>
      </c>
      <c r="Z155" s="8">
        <f>IF($D155="","",'HK1'!Z155+'HK2'!Z155)</f>
        <v>0</v>
      </c>
      <c r="AA155" s="8">
        <f>IF($D155="","",'HK1'!AA155+'HK2'!AA155)</f>
        <v>0</v>
      </c>
      <c r="AB155" s="21">
        <f t="shared" si="31"/>
        <v>0</v>
      </c>
      <c r="AC155" s="8">
        <f>IF($D155="","",'HK1'!AC155+'HK2'!AC155)</f>
        <v>0</v>
      </c>
      <c r="AD155" s="8">
        <f>IF($D155="","",'HK1'!AD155+'HK2'!AD155)</f>
        <v>0</v>
      </c>
      <c r="AE155" s="21">
        <f t="shared" si="32"/>
        <v>0</v>
      </c>
      <c r="AF155" s="8">
        <f>IF($D155="","",'HK1'!AF155+'HK2'!AF155)</f>
        <v>0</v>
      </c>
      <c r="AG155" s="8">
        <f>IF($D155="","",'HK1'!AG155+'HK2'!AG155)</f>
        <v>0</v>
      </c>
      <c r="AH155" s="64">
        <f t="shared" si="33"/>
        <v>8.6</v>
      </c>
      <c r="AI155" s="14">
        <f t="shared" si="34"/>
        <v>28.7</v>
      </c>
    </row>
    <row r="156" spans="1:35">
      <c r="A156" s="55">
        <f>IF(D156="","",SUBTOTAL(3,$D$4:$D156))</f>
        <v>153</v>
      </c>
      <c r="B156" s="24" t="s">
        <v>471</v>
      </c>
      <c r="C156" s="24" t="s">
        <v>169</v>
      </c>
      <c r="D156" s="24" t="s">
        <v>557</v>
      </c>
      <c r="E156" s="8">
        <f>IF($D156="","",'HK1'!E156+'HK2'!E156)</f>
        <v>0</v>
      </c>
      <c r="F156" s="8">
        <f>IF($D156="","",'HK1'!F156+'HK2'!F156)</f>
        <v>0</v>
      </c>
      <c r="G156" s="8">
        <f>IF($D156="","",'HK1'!G156+'HK2'!G156)</f>
        <v>0</v>
      </c>
      <c r="H156" s="8">
        <f>IF($D156="","",'HK1'!H156+'HK2'!H156)</f>
        <v>0</v>
      </c>
      <c r="I156" s="76">
        <f t="shared" si="26"/>
        <v>0</v>
      </c>
      <c r="J156" s="8">
        <f>IF($D156="","",'HK1'!J156+'HK2'!J156)</f>
        <v>0</v>
      </c>
      <c r="K156" s="8">
        <f>IF($D156="","",'HK1'!K156+'HK2'!K156)</f>
        <v>0</v>
      </c>
      <c r="L156" s="8">
        <f>IF($D156="","",'HK1'!L156+'HK2'!L156)</f>
        <v>0</v>
      </c>
      <c r="M156" s="8">
        <f>IF($D156="","",'HK1'!M156+'HK2'!M156)</f>
        <v>0</v>
      </c>
      <c r="N156" s="21">
        <f t="shared" si="27"/>
        <v>0</v>
      </c>
      <c r="O156" s="8">
        <f>IF($D156="","",'HK1'!O156+'HK2'!O156)</f>
        <v>155</v>
      </c>
      <c r="P156" s="8">
        <f>IF($D156="","",'HK1'!P156+'HK2'!P156)</f>
        <v>127</v>
      </c>
      <c r="Q156" s="8">
        <f>IF($D156="","",'HK1'!Q156+'HK2'!Q156)</f>
        <v>167</v>
      </c>
      <c r="R156" s="21">
        <f t="shared" si="28"/>
        <v>5.75</v>
      </c>
      <c r="S156" s="8">
        <f>IF($D156="","",'HK1'!S156+'HK2'!S156)</f>
        <v>0</v>
      </c>
      <c r="T156" s="8">
        <f>IF($D156="","",'HK1'!T156+'HK2'!T156)</f>
        <v>0</v>
      </c>
      <c r="U156" s="8">
        <f>IF($D156="","",'HK1'!U156+'HK2'!U156)</f>
        <v>0</v>
      </c>
      <c r="V156" s="21">
        <f t="shared" si="29"/>
        <v>0</v>
      </c>
      <c r="W156" s="8">
        <f>IF($D156="","",'HK1'!W156+'HK2'!W156)</f>
        <v>0</v>
      </c>
      <c r="X156" s="8">
        <f>IF($D156="","",'HK1'!X156+'HK2'!X156)</f>
        <v>0</v>
      </c>
      <c r="Y156" s="21">
        <f t="shared" si="30"/>
        <v>0</v>
      </c>
      <c r="Z156" s="8">
        <f>IF($D156="","",'HK1'!Z156+'HK2'!Z156)</f>
        <v>0</v>
      </c>
      <c r="AA156" s="8">
        <f>IF($D156="","",'HK1'!AA156+'HK2'!AA156)</f>
        <v>0</v>
      </c>
      <c r="AB156" s="21">
        <f t="shared" si="31"/>
        <v>0</v>
      </c>
      <c r="AC156" s="8">
        <f>IF($D156="","",'HK1'!AC156+'HK2'!AC156)</f>
        <v>0</v>
      </c>
      <c r="AD156" s="8">
        <f>IF($D156="","",'HK1'!AD156+'HK2'!AD156)</f>
        <v>0</v>
      </c>
      <c r="AE156" s="21">
        <f t="shared" si="32"/>
        <v>0</v>
      </c>
      <c r="AF156" s="8">
        <f>IF($D156="","",'HK1'!AF156+'HK2'!AF156)</f>
        <v>0</v>
      </c>
      <c r="AG156" s="8">
        <f>IF($D156="","",'HK1'!AG156+'HK2'!AG156)</f>
        <v>0</v>
      </c>
      <c r="AH156" s="64">
        <f t="shared" si="33"/>
        <v>5.8</v>
      </c>
      <c r="AI156" s="14">
        <f t="shared" si="34"/>
        <v>19.3</v>
      </c>
    </row>
    <row r="157" spans="1:35">
      <c r="A157" s="55">
        <f>IF(D157="","",SUBTOTAL(3,$D$4:$D157))</f>
        <v>154</v>
      </c>
      <c r="B157" s="49" t="s">
        <v>455</v>
      </c>
      <c r="C157" s="50" t="s">
        <v>169</v>
      </c>
      <c r="D157" s="50" t="s">
        <v>555</v>
      </c>
      <c r="E157" s="8">
        <f>IF($D157="","",'HK1'!E157+'HK2'!E157)</f>
        <v>0</v>
      </c>
      <c r="F157" s="8">
        <f>IF($D157="","",'HK1'!F157+'HK2'!F157)</f>
        <v>0</v>
      </c>
      <c r="G157" s="8">
        <f>IF($D157="","",'HK1'!G157+'HK2'!G157)</f>
        <v>0</v>
      </c>
      <c r="H157" s="8">
        <f>IF($D157="","",'HK1'!H157+'HK2'!H157)</f>
        <v>0</v>
      </c>
      <c r="I157" s="76">
        <f t="shared" si="26"/>
        <v>0</v>
      </c>
      <c r="J157" s="8">
        <f>IF($D157="","",'HK1'!J157+'HK2'!J157)</f>
        <v>0</v>
      </c>
      <c r="K157" s="8">
        <f>IF($D157="","",'HK1'!K157+'HK2'!K157)</f>
        <v>0</v>
      </c>
      <c r="L157" s="8">
        <f>IF($D157="","",'HK1'!L157+'HK2'!L157)</f>
        <v>0</v>
      </c>
      <c r="M157" s="8">
        <f>IF($D157="","",'HK1'!M157+'HK2'!M157)</f>
        <v>0</v>
      </c>
      <c r="N157" s="21">
        <f t="shared" si="27"/>
        <v>0</v>
      </c>
      <c r="O157" s="8">
        <f>IF($D157="","",'HK1'!O157+'HK2'!O157)</f>
        <v>137</v>
      </c>
      <c r="P157" s="8">
        <f>IF($D157="","",'HK1'!P157+'HK2'!P157)</f>
        <v>0</v>
      </c>
      <c r="Q157" s="8">
        <f>IF($D157="","",'HK1'!Q157+'HK2'!Q157)</f>
        <v>117</v>
      </c>
      <c r="R157" s="21">
        <f t="shared" si="28"/>
        <v>1</v>
      </c>
      <c r="S157" s="8">
        <f>IF($D157="","",'HK1'!S157+'HK2'!S157)</f>
        <v>0</v>
      </c>
      <c r="T157" s="8">
        <f>IF($D157="","",'HK1'!T157+'HK2'!T157)</f>
        <v>0</v>
      </c>
      <c r="U157" s="8">
        <f>IF($D157="","",'HK1'!U157+'HK2'!U157)</f>
        <v>0</v>
      </c>
      <c r="V157" s="21">
        <f t="shared" si="29"/>
        <v>0</v>
      </c>
      <c r="W157" s="8">
        <f>IF($D157="","",'HK1'!W157+'HK2'!W157)</f>
        <v>0</v>
      </c>
      <c r="X157" s="8">
        <f>IF($D157="","",'HK1'!X157+'HK2'!X157)</f>
        <v>0</v>
      </c>
      <c r="Y157" s="21">
        <f t="shared" si="30"/>
        <v>0</v>
      </c>
      <c r="Z157" s="8">
        <f>IF($D157="","",'HK1'!Z157+'HK2'!Z157)</f>
        <v>0</v>
      </c>
      <c r="AA157" s="8">
        <f>IF($D157="","",'HK1'!AA157+'HK2'!AA157)</f>
        <v>0</v>
      </c>
      <c r="AB157" s="21">
        <f t="shared" si="31"/>
        <v>0</v>
      </c>
      <c r="AC157" s="8">
        <f>IF($D157="","",'HK1'!AC157+'HK2'!AC157)</f>
        <v>0</v>
      </c>
      <c r="AD157" s="8">
        <f>IF($D157="","",'HK1'!AD157+'HK2'!AD157)</f>
        <v>0</v>
      </c>
      <c r="AE157" s="21">
        <f t="shared" si="32"/>
        <v>0</v>
      </c>
      <c r="AF157" s="8">
        <f>IF($D157="","",'HK1'!AF157+'HK2'!AF157)</f>
        <v>0</v>
      </c>
      <c r="AG157" s="8">
        <f>IF($D157="","",'HK1'!AG157+'HK2'!AG157)</f>
        <v>0</v>
      </c>
      <c r="AH157" s="64">
        <f t="shared" si="33"/>
        <v>1</v>
      </c>
      <c r="AI157" s="14">
        <f t="shared" si="34"/>
        <v>3.3</v>
      </c>
    </row>
    <row r="158" spans="1:35">
      <c r="A158" s="55">
        <f>IF(D158="","",SUBTOTAL(3,$D$4:$D158))</f>
        <v>155</v>
      </c>
      <c r="B158" s="57" t="s">
        <v>423</v>
      </c>
      <c r="C158" s="58" t="s">
        <v>169</v>
      </c>
      <c r="D158" s="59" t="s">
        <v>171</v>
      </c>
      <c r="E158" s="8">
        <f>IF($D158="","",'HK1'!E158+'HK2'!E158)</f>
        <v>0</v>
      </c>
      <c r="F158" s="8">
        <f>IF($D158="","",'HK1'!F158+'HK2'!F158)</f>
        <v>0</v>
      </c>
      <c r="G158" s="8">
        <f>IF($D158="","",'HK1'!G158+'HK2'!G158)</f>
        <v>0</v>
      </c>
      <c r="H158" s="8">
        <f>IF($D158="","",'HK1'!H158+'HK2'!H158)</f>
        <v>0</v>
      </c>
      <c r="I158" s="76">
        <f t="shared" si="26"/>
        <v>0</v>
      </c>
      <c r="J158" s="8">
        <f>IF($D158="","",'HK1'!J158+'HK2'!J158)</f>
        <v>27.999999999999993</v>
      </c>
      <c r="K158" s="8">
        <f>IF($D158="","",'HK1'!K158+'HK2'!K158)</f>
        <v>1.2</v>
      </c>
      <c r="L158" s="8">
        <f>IF($D158="","",'HK1'!L158+'HK2'!L158)</f>
        <v>0</v>
      </c>
      <c r="M158" s="8">
        <f>IF($D158="","",'HK1'!M158+'HK2'!M158)</f>
        <v>0</v>
      </c>
      <c r="N158" s="21">
        <f t="shared" si="27"/>
        <v>29.199999999999992</v>
      </c>
      <c r="O158" s="8">
        <f>IF($D158="","",'HK1'!O158+'HK2'!O158)</f>
        <v>0</v>
      </c>
      <c r="P158" s="8">
        <f>IF($D158="","",'HK1'!P158+'HK2'!P158)</f>
        <v>0</v>
      </c>
      <c r="Q158" s="8">
        <f>IF($D158="","",'HK1'!Q158+'HK2'!Q158)</f>
        <v>0</v>
      </c>
      <c r="R158" s="21">
        <f t="shared" si="28"/>
        <v>0</v>
      </c>
      <c r="S158" s="8">
        <f>IF($D158="","",'HK1'!S158+'HK2'!S158)</f>
        <v>0</v>
      </c>
      <c r="T158" s="8">
        <f>IF($D158="","",'HK1'!T158+'HK2'!T158)</f>
        <v>0</v>
      </c>
      <c r="U158" s="8">
        <f>IF($D158="","",'HK1'!U158+'HK2'!U158)</f>
        <v>0</v>
      </c>
      <c r="V158" s="21">
        <f t="shared" si="29"/>
        <v>0</v>
      </c>
      <c r="W158" s="8">
        <f>IF($D158="","",'HK1'!W158+'HK2'!W158)</f>
        <v>0</v>
      </c>
      <c r="X158" s="8">
        <f>IF($D158="","",'HK1'!X158+'HK2'!X158)</f>
        <v>0</v>
      </c>
      <c r="Y158" s="21">
        <f t="shared" si="30"/>
        <v>0</v>
      </c>
      <c r="Z158" s="8">
        <f>IF($D158="","",'HK1'!Z158+'HK2'!Z158)</f>
        <v>0</v>
      </c>
      <c r="AA158" s="8">
        <f>IF($D158="","",'HK1'!AA158+'HK2'!AA158)</f>
        <v>0</v>
      </c>
      <c r="AB158" s="21">
        <f t="shared" si="31"/>
        <v>0</v>
      </c>
      <c r="AC158" s="8">
        <f>IF($D158="","",'HK1'!AC158+'HK2'!AC158)</f>
        <v>0</v>
      </c>
      <c r="AD158" s="8">
        <f>IF($D158="","",'HK1'!AD158+'HK2'!AD158)</f>
        <v>0</v>
      </c>
      <c r="AE158" s="21">
        <f t="shared" si="32"/>
        <v>0</v>
      </c>
      <c r="AF158" s="8">
        <f>IF($D158="","",'HK1'!AF158+'HK2'!AF158)</f>
        <v>2.4</v>
      </c>
      <c r="AG158" s="8">
        <f>IF($D158="","",'HK1'!AG158+'HK2'!AG158)</f>
        <v>0</v>
      </c>
      <c r="AH158" s="64">
        <f t="shared" si="33"/>
        <v>31.6</v>
      </c>
      <c r="AI158" s="14">
        <f t="shared" si="34"/>
        <v>105.3</v>
      </c>
    </row>
    <row r="159" spans="1:35">
      <c r="A159" s="55">
        <f>IF(D159="","",SUBTOTAL(3,$D$4:$D159))</f>
        <v>156</v>
      </c>
      <c r="B159" s="57" t="s">
        <v>480</v>
      </c>
      <c r="C159" s="58" t="s">
        <v>169</v>
      </c>
      <c r="D159" s="59" t="s">
        <v>280</v>
      </c>
      <c r="E159" s="8">
        <f>IF($D159="","",'HK1'!E159+'HK2'!E159)</f>
        <v>0</v>
      </c>
      <c r="F159" s="8">
        <f>IF($D159="","",'HK1'!F159+'HK2'!F159)</f>
        <v>0</v>
      </c>
      <c r="G159" s="8">
        <f>IF($D159="","",'HK1'!G159+'HK2'!G159)</f>
        <v>0</v>
      </c>
      <c r="H159" s="8">
        <f>IF($D159="","",'HK1'!H159+'HK2'!H159)</f>
        <v>0</v>
      </c>
      <c r="I159" s="76">
        <f t="shared" si="26"/>
        <v>0</v>
      </c>
      <c r="J159" s="8">
        <f>IF($D159="","",'HK1'!J159+'HK2'!J159)</f>
        <v>0</v>
      </c>
      <c r="K159" s="8">
        <f>IF($D159="","",'HK1'!K159+'HK2'!K159)</f>
        <v>0</v>
      </c>
      <c r="L159" s="8">
        <f>IF($D159="","",'HK1'!L159+'HK2'!L159)</f>
        <v>0</v>
      </c>
      <c r="M159" s="8">
        <f>IF($D159="","",'HK1'!M159+'HK2'!M159)</f>
        <v>0</v>
      </c>
      <c r="N159" s="21">
        <f t="shared" si="27"/>
        <v>0</v>
      </c>
      <c r="O159" s="8">
        <f>IF($D159="","",'HK1'!O159+'HK2'!O159)</f>
        <v>0</v>
      </c>
      <c r="P159" s="8">
        <f>IF($D159="","",'HK1'!P159+'HK2'!P159)</f>
        <v>0</v>
      </c>
      <c r="Q159" s="8">
        <f>IF($D159="","",'HK1'!Q159+'HK2'!Q159)</f>
        <v>0</v>
      </c>
      <c r="R159" s="21">
        <f t="shared" si="28"/>
        <v>0</v>
      </c>
      <c r="S159" s="8">
        <f>IF($D159="","",'HK1'!S159+'HK2'!S159)</f>
        <v>0</v>
      </c>
      <c r="T159" s="8">
        <f>IF($D159="","",'HK1'!T159+'HK2'!T159)</f>
        <v>0</v>
      </c>
      <c r="U159" s="8">
        <f>IF($D159="","",'HK1'!U159+'HK2'!U159)</f>
        <v>0</v>
      </c>
      <c r="V159" s="21">
        <f t="shared" si="29"/>
        <v>0</v>
      </c>
      <c r="W159" s="8">
        <f>IF($D159="","",'HK1'!W159+'HK2'!W159)</f>
        <v>0</v>
      </c>
      <c r="X159" s="8">
        <f>IF($D159="","",'HK1'!X159+'HK2'!X159)</f>
        <v>0</v>
      </c>
      <c r="Y159" s="21">
        <f t="shared" si="30"/>
        <v>0</v>
      </c>
      <c r="Z159" s="8">
        <f>IF($D159="","",'HK1'!Z159+'HK2'!Z159)</f>
        <v>0</v>
      </c>
      <c r="AA159" s="8">
        <f>IF($D159="","",'HK1'!AA159+'HK2'!AA159)</f>
        <v>0</v>
      </c>
      <c r="AB159" s="21">
        <f t="shared" si="31"/>
        <v>0</v>
      </c>
      <c r="AC159" s="8">
        <f>IF($D159="","",'HK1'!AC159+'HK2'!AC159)</f>
        <v>0</v>
      </c>
      <c r="AD159" s="8">
        <f>IF($D159="","",'HK1'!AD159+'HK2'!AD159)</f>
        <v>0</v>
      </c>
      <c r="AE159" s="21">
        <f t="shared" si="32"/>
        <v>0</v>
      </c>
      <c r="AF159" s="8">
        <f>IF($D159="","",'HK1'!AF159+'HK2'!AF159)</f>
        <v>0</v>
      </c>
      <c r="AG159" s="8">
        <f>IF($D159="","",'HK1'!AG159+'HK2'!AG159)</f>
        <v>0</v>
      </c>
      <c r="AH159" s="64">
        <f t="shared" si="33"/>
        <v>0</v>
      </c>
      <c r="AI159" s="14">
        <f t="shared" si="34"/>
        <v>0</v>
      </c>
    </row>
    <row r="160" spans="1:35">
      <c r="A160" s="55">
        <f>IF(D160="","",SUBTOTAL(3,$D$4:$D160))</f>
        <v>157</v>
      </c>
      <c r="B160" s="57" t="s">
        <v>437</v>
      </c>
      <c r="C160" s="58" t="s">
        <v>169</v>
      </c>
      <c r="D160" s="59" t="s">
        <v>553</v>
      </c>
      <c r="E160" s="8">
        <f>IF($D160="","",'HK1'!E160+'HK2'!E160)</f>
        <v>0</v>
      </c>
      <c r="F160" s="8">
        <f>IF($D160="","",'HK1'!F160+'HK2'!F160)</f>
        <v>0</v>
      </c>
      <c r="G160" s="8">
        <f>IF($D160="","",'HK1'!G160+'HK2'!G160)</f>
        <v>0</v>
      </c>
      <c r="H160" s="8">
        <f>IF($D160="","",'HK1'!H160+'HK2'!H160)</f>
        <v>0</v>
      </c>
      <c r="I160" s="76">
        <f t="shared" si="26"/>
        <v>0</v>
      </c>
      <c r="J160" s="8">
        <f>IF($D160="","",'HK1'!J160+'HK2'!J160)</f>
        <v>0</v>
      </c>
      <c r="K160" s="8">
        <f>IF($D160="","",'HK1'!K160+'HK2'!K160)</f>
        <v>0</v>
      </c>
      <c r="L160" s="8">
        <f>IF($D160="","",'HK1'!L160+'HK2'!L160)</f>
        <v>0</v>
      </c>
      <c r="M160" s="8">
        <f>IF($D160="","",'HK1'!M160+'HK2'!M160)</f>
        <v>0</v>
      </c>
      <c r="N160" s="21">
        <f t="shared" si="27"/>
        <v>0</v>
      </c>
      <c r="O160" s="8">
        <f>IF($D160="","",'HK1'!O160+'HK2'!O160)</f>
        <v>0</v>
      </c>
      <c r="P160" s="8">
        <f>IF($D160="","",'HK1'!P160+'HK2'!P160)</f>
        <v>0</v>
      </c>
      <c r="Q160" s="8">
        <f>IF($D160="","",'HK1'!Q160+'HK2'!Q160)</f>
        <v>0</v>
      </c>
      <c r="R160" s="21">
        <f t="shared" si="28"/>
        <v>0</v>
      </c>
      <c r="S160" s="8">
        <f>IF($D160="","",'HK1'!S160+'HK2'!S160)</f>
        <v>0</v>
      </c>
      <c r="T160" s="8">
        <f>IF($D160="","",'HK1'!T160+'HK2'!T160)</f>
        <v>0</v>
      </c>
      <c r="U160" s="8">
        <f>IF($D160="","",'HK1'!U160+'HK2'!U160)</f>
        <v>0</v>
      </c>
      <c r="V160" s="21">
        <f t="shared" si="29"/>
        <v>0</v>
      </c>
      <c r="W160" s="8">
        <f>IF($D160="","",'HK1'!W160+'HK2'!W160)</f>
        <v>0</v>
      </c>
      <c r="X160" s="8">
        <f>IF($D160="","",'HK1'!X160+'HK2'!X160)</f>
        <v>0</v>
      </c>
      <c r="Y160" s="21">
        <f t="shared" si="30"/>
        <v>0</v>
      </c>
      <c r="Z160" s="8">
        <f>IF($D160="","",'HK1'!Z160+'HK2'!Z160)</f>
        <v>0</v>
      </c>
      <c r="AA160" s="8">
        <f>IF($D160="","",'HK1'!AA160+'HK2'!AA160)</f>
        <v>0</v>
      </c>
      <c r="AB160" s="21">
        <f t="shared" si="31"/>
        <v>0</v>
      </c>
      <c r="AC160" s="8">
        <f>IF($D160="","",'HK1'!AC160+'HK2'!AC160)</f>
        <v>0</v>
      </c>
      <c r="AD160" s="8">
        <f>IF($D160="","",'HK1'!AD160+'HK2'!AD160)</f>
        <v>0</v>
      </c>
      <c r="AE160" s="21">
        <f t="shared" si="32"/>
        <v>0</v>
      </c>
      <c r="AF160" s="8">
        <f>IF($D160="","",'HK1'!AF160+'HK2'!AF160)</f>
        <v>0</v>
      </c>
      <c r="AG160" s="8">
        <f>IF($D160="","",'HK1'!AG160+'HK2'!AG160)</f>
        <v>0</v>
      </c>
      <c r="AH160" s="64">
        <f t="shared" si="33"/>
        <v>0</v>
      </c>
      <c r="AI160" s="14">
        <f t="shared" si="34"/>
        <v>0</v>
      </c>
    </row>
    <row r="161" spans="1:35">
      <c r="A161" s="55">
        <f>IF(D161="","",SUBTOTAL(3,$D$4:$D161))</f>
        <v>158</v>
      </c>
      <c r="B161" s="57" t="s">
        <v>442</v>
      </c>
      <c r="C161" s="58" t="s">
        <v>169</v>
      </c>
      <c r="D161" s="59" t="s">
        <v>182</v>
      </c>
      <c r="E161" s="8">
        <f>IF($D161="","",'HK1'!E161+'HK2'!E161)</f>
        <v>0</v>
      </c>
      <c r="F161" s="8">
        <f>IF($D161="","",'HK1'!F161+'HK2'!F161)</f>
        <v>0</v>
      </c>
      <c r="G161" s="8">
        <f>IF($D161="","",'HK1'!G161+'HK2'!G161)</f>
        <v>0</v>
      </c>
      <c r="H161" s="8">
        <f>IF($D161="","",'HK1'!H161+'HK2'!H161)</f>
        <v>0</v>
      </c>
      <c r="I161" s="76">
        <f t="shared" si="26"/>
        <v>0</v>
      </c>
      <c r="J161" s="8">
        <f>IF($D161="","",'HK1'!J161+'HK2'!J161)</f>
        <v>0</v>
      </c>
      <c r="K161" s="8">
        <f>IF($D161="","",'HK1'!K161+'HK2'!K161)</f>
        <v>0</v>
      </c>
      <c r="L161" s="8">
        <f>IF($D161="","",'HK1'!L161+'HK2'!L161)</f>
        <v>0</v>
      </c>
      <c r="M161" s="8">
        <f>IF($D161="","",'HK1'!M161+'HK2'!M161)</f>
        <v>0</v>
      </c>
      <c r="N161" s="21">
        <f t="shared" si="27"/>
        <v>0</v>
      </c>
      <c r="O161" s="8">
        <f>IF($D161="","",'HK1'!O161+'HK2'!O161)</f>
        <v>0</v>
      </c>
      <c r="P161" s="8">
        <f>IF($D161="","",'HK1'!P161+'HK2'!P161)</f>
        <v>0</v>
      </c>
      <c r="Q161" s="8">
        <f>IF($D161="","",'HK1'!Q161+'HK2'!Q161)</f>
        <v>0</v>
      </c>
      <c r="R161" s="21">
        <f t="shared" si="28"/>
        <v>0</v>
      </c>
      <c r="S161" s="8">
        <f>IF($D161="","",'HK1'!S161+'HK2'!S161)</f>
        <v>0</v>
      </c>
      <c r="T161" s="8">
        <f>IF($D161="","",'HK1'!T161+'HK2'!T161)</f>
        <v>0</v>
      </c>
      <c r="U161" s="8">
        <f>IF($D161="","",'HK1'!U161+'HK2'!U161)</f>
        <v>0</v>
      </c>
      <c r="V161" s="21">
        <f t="shared" si="29"/>
        <v>0</v>
      </c>
      <c r="W161" s="8">
        <f>IF($D161="","",'HK1'!W161+'HK2'!W161)</f>
        <v>0</v>
      </c>
      <c r="X161" s="8">
        <f>IF($D161="","",'HK1'!X161+'HK2'!X161)</f>
        <v>0</v>
      </c>
      <c r="Y161" s="21">
        <f t="shared" si="30"/>
        <v>0</v>
      </c>
      <c r="Z161" s="8">
        <f>IF($D161="","",'HK1'!Z161+'HK2'!Z161)</f>
        <v>0</v>
      </c>
      <c r="AA161" s="8">
        <f>IF($D161="","",'HK1'!AA161+'HK2'!AA161)</f>
        <v>0</v>
      </c>
      <c r="AB161" s="21">
        <f t="shared" si="31"/>
        <v>0</v>
      </c>
      <c r="AC161" s="8">
        <f>IF($D161="","",'HK1'!AC161+'HK2'!AC161)</f>
        <v>0</v>
      </c>
      <c r="AD161" s="8">
        <f>IF($D161="","",'HK1'!AD161+'HK2'!AD161)</f>
        <v>0</v>
      </c>
      <c r="AE161" s="21">
        <f t="shared" si="32"/>
        <v>0</v>
      </c>
      <c r="AF161" s="8">
        <f>IF($D161="","",'HK1'!AF161+'HK2'!AF161)</f>
        <v>0</v>
      </c>
      <c r="AG161" s="8">
        <f>IF($D161="","",'HK1'!AG161+'HK2'!AG161)</f>
        <v>0</v>
      </c>
      <c r="AH161" s="64">
        <f t="shared" si="33"/>
        <v>0</v>
      </c>
      <c r="AI161" s="14">
        <f t="shared" si="34"/>
        <v>0</v>
      </c>
    </row>
    <row r="162" spans="1:35">
      <c r="A162" s="55">
        <f>IF(D162="","",SUBTOTAL(3,$D$4:$D162))</f>
        <v>159</v>
      </c>
      <c r="B162" s="57" t="s">
        <v>443</v>
      </c>
      <c r="C162" s="58" t="s">
        <v>169</v>
      </c>
      <c r="D162" s="59" t="s">
        <v>281</v>
      </c>
      <c r="E162" s="8">
        <f>IF($D162="","",'HK1'!E162+'HK2'!E162)</f>
        <v>0</v>
      </c>
      <c r="F162" s="8">
        <f>IF($D162="","",'HK1'!F162+'HK2'!F162)</f>
        <v>0</v>
      </c>
      <c r="G162" s="8">
        <f>IF($D162="","",'HK1'!G162+'HK2'!G162)</f>
        <v>0</v>
      </c>
      <c r="H162" s="8">
        <f>IF($D162="","",'HK1'!H162+'HK2'!H162)</f>
        <v>0</v>
      </c>
      <c r="I162" s="76">
        <f t="shared" si="26"/>
        <v>0</v>
      </c>
      <c r="J162" s="8">
        <f>IF($D162="","",'HK1'!J162+'HK2'!J162)</f>
        <v>1.2</v>
      </c>
      <c r="K162" s="8">
        <f>IF($D162="","",'HK1'!K162+'HK2'!K162)</f>
        <v>29.599999999999994</v>
      </c>
      <c r="L162" s="8">
        <f>IF($D162="","",'HK1'!L162+'HK2'!L162)</f>
        <v>0</v>
      </c>
      <c r="M162" s="8">
        <f>IF($D162="","",'HK1'!M162+'HK2'!M162)</f>
        <v>0</v>
      </c>
      <c r="N162" s="21">
        <f t="shared" si="27"/>
        <v>30.799999999999994</v>
      </c>
      <c r="O162" s="8">
        <f>IF($D162="","",'HK1'!O162+'HK2'!O162)</f>
        <v>315</v>
      </c>
      <c r="P162" s="8">
        <f>IF($D162="","",'HK1'!P162+'HK2'!P162)</f>
        <v>93</v>
      </c>
      <c r="Q162" s="8">
        <f>IF($D162="","",'HK1'!Q162+'HK2'!Q162)</f>
        <v>170</v>
      </c>
      <c r="R162" s="21">
        <f t="shared" si="28"/>
        <v>11.9</v>
      </c>
      <c r="S162" s="8">
        <f>IF($D162="","",'HK1'!S162+'HK2'!S162)</f>
        <v>0</v>
      </c>
      <c r="T162" s="8">
        <f>IF($D162="","",'HK1'!T162+'HK2'!T162)</f>
        <v>0</v>
      </c>
      <c r="U162" s="8">
        <f>IF($D162="","",'HK1'!U162+'HK2'!U162)</f>
        <v>0</v>
      </c>
      <c r="V162" s="21">
        <f t="shared" si="29"/>
        <v>0</v>
      </c>
      <c r="W162" s="8">
        <f>IF($D162="","",'HK1'!W162+'HK2'!W162)</f>
        <v>0</v>
      </c>
      <c r="X162" s="8">
        <f>IF($D162="","",'HK1'!X162+'HK2'!X162)</f>
        <v>0</v>
      </c>
      <c r="Y162" s="21">
        <f t="shared" si="30"/>
        <v>0</v>
      </c>
      <c r="Z162" s="8">
        <f>IF($D162="","",'HK1'!Z162+'HK2'!Z162)</f>
        <v>0</v>
      </c>
      <c r="AA162" s="8">
        <f>IF($D162="","",'HK1'!AA162+'HK2'!AA162)</f>
        <v>0</v>
      </c>
      <c r="AB162" s="21">
        <f t="shared" si="31"/>
        <v>0</v>
      </c>
      <c r="AC162" s="8">
        <f>IF($D162="","",'HK1'!AC162+'HK2'!AC162)</f>
        <v>0</v>
      </c>
      <c r="AD162" s="8">
        <f>IF($D162="","",'HK1'!AD162+'HK2'!AD162)</f>
        <v>0</v>
      </c>
      <c r="AE162" s="21">
        <f t="shared" si="32"/>
        <v>0</v>
      </c>
      <c r="AF162" s="8">
        <f>IF($D162="","",'HK1'!AF162+'HK2'!AF162)</f>
        <v>1.2</v>
      </c>
      <c r="AG162" s="8">
        <f>IF($D162="","",'HK1'!AG162+'HK2'!AG162)</f>
        <v>0</v>
      </c>
      <c r="AH162" s="64">
        <f t="shared" si="33"/>
        <v>43.9</v>
      </c>
      <c r="AI162" s="14">
        <f t="shared" si="34"/>
        <v>146.30000000000001</v>
      </c>
    </row>
    <row r="163" spans="1:35">
      <c r="A163" s="55">
        <f>IF(D163="","",SUBTOTAL(3,$D$4:$D163))</f>
        <v>160</v>
      </c>
      <c r="B163" s="57" t="s">
        <v>444</v>
      </c>
      <c r="C163" s="58" t="s">
        <v>169</v>
      </c>
      <c r="D163" s="59" t="s">
        <v>209</v>
      </c>
      <c r="E163" s="8">
        <f>IF($D163="","",'HK1'!E163+'HK2'!E163)</f>
        <v>2</v>
      </c>
      <c r="F163" s="8">
        <f>IF($D163="","",'HK1'!F163+'HK2'!F163)</f>
        <v>0</v>
      </c>
      <c r="G163" s="8">
        <f>IF($D163="","",'HK1'!G163+'HK2'!G163)</f>
        <v>0</v>
      </c>
      <c r="H163" s="8">
        <f>IF($D163="","",'HK1'!H163+'HK2'!H163)</f>
        <v>0</v>
      </c>
      <c r="I163" s="76">
        <f t="shared" si="26"/>
        <v>2</v>
      </c>
      <c r="J163" s="8">
        <f>IF($D163="","",'HK1'!J163+'HK2'!J163)</f>
        <v>0</v>
      </c>
      <c r="K163" s="8">
        <f>IF($D163="","",'HK1'!K163+'HK2'!K163)</f>
        <v>31.199999999999996</v>
      </c>
      <c r="L163" s="8">
        <f>IF($D163="","",'HK1'!L163+'HK2'!L163)</f>
        <v>0</v>
      </c>
      <c r="M163" s="8">
        <f>IF($D163="","",'HK1'!M163+'HK2'!M163)</f>
        <v>0</v>
      </c>
      <c r="N163" s="21">
        <f t="shared" si="27"/>
        <v>31.199999999999996</v>
      </c>
      <c r="O163" s="8">
        <f>IF($D163="","",'HK1'!O163+'HK2'!O163)</f>
        <v>429</v>
      </c>
      <c r="P163" s="8">
        <f>IF($D163="","",'HK1'!P163+'HK2'!P163)</f>
        <v>0</v>
      </c>
      <c r="Q163" s="8">
        <f>IF($D163="","",'HK1'!Q163+'HK2'!Q163)</f>
        <v>230</v>
      </c>
      <c r="R163" s="21">
        <f t="shared" si="28"/>
        <v>9.9499999999999993</v>
      </c>
      <c r="S163" s="8">
        <f>IF($D163="","",'HK1'!S163+'HK2'!S163)</f>
        <v>0</v>
      </c>
      <c r="T163" s="8">
        <f>IF($D163="","",'HK1'!T163+'HK2'!T163)</f>
        <v>0</v>
      </c>
      <c r="U163" s="8">
        <f>IF($D163="","",'HK1'!U163+'HK2'!U163)</f>
        <v>0</v>
      </c>
      <c r="V163" s="21">
        <f t="shared" si="29"/>
        <v>0</v>
      </c>
      <c r="W163" s="8">
        <f>IF($D163="","",'HK1'!W163+'HK2'!W163)</f>
        <v>0</v>
      </c>
      <c r="X163" s="8">
        <f>IF($D163="","",'HK1'!X163+'HK2'!X163)</f>
        <v>0</v>
      </c>
      <c r="Y163" s="21">
        <f t="shared" si="30"/>
        <v>0</v>
      </c>
      <c r="Z163" s="8">
        <f>IF($D163="","",'HK1'!Z163+'HK2'!Z163)</f>
        <v>0</v>
      </c>
      <c r="AA163" s="8">
        <f>IF($D163="","",'HK1'!AA163+'HK2'!AA163)</f>
        <v>0</v>
      </c>
      <c r="AB163" s="21">
        <f t="shared" si="31"/>
        <v>0</v>
      </c>
      <c r="AC163" s="8">
        <f>IF($D163="","",'HK1'!AC163+'HK2'!AC163)</f>
        <v>0</v>
      </c>
      <c r="AD163" s="8">
        <f>IF($D163="","",'HK1'!AD163+'HK2'!AD163)</f>
        <v>0</v>
      </c>
      <c r="AE163" s="21">
        <f t="shared" si="32"/>
        <v>0</v>
      </c>
      <c r="AF163" s="8">
        <f>IF($D163="","",'HK1'!AF163+'HK2'!AF163)</f>
        <v>0</v>
      </c>
      <c r="AG163" s="8">
        <f>IF($D163="","",'HK1'!AG163+'HK2'!AG163)</f>
        <v>0</v>
      </c>
      <c r="AH163" s="64">
        <f t="shared" si="33"/>
        <v>43.2</v>
      </c>
      <c r="AI163" s="14">
        <f t="shared" si="34"/>
        <v>144</v>
      </c>
    </row>
    <row r="164" spans="1:35">
      <c r="A164" s="55">
        <f>IF(D164="","",SUBTOTAL(3,$D$4:$D164))</f>
        <v>161</v>
      </c>
      <c r="B164" s="57" t="s">
        <v>438</v>
      </c>
      <c r="C164" s="58" t="s">
        <v>169</v>
      </c>
      <c r="D164" s="59" t="s">
        <v>282</v>
      </c>
      <c r="E164" s="8">
        <f>IF($D164="","",'HK1'!E164+'HK2'!E164)</f>
        <v>0</v>
      </c>
      <c r="F164" s="8">
        <f>IF($D164="","",'HK1'!F164+'HK2'!F164)</f>
        <v>0</v>
      </c>
      <c r="G164" s="8">
        <f>IF($D164="","",'HK1'!G164+'HK2'!G164)</f>
        <v>0</v>
      </c>
      <c r="H164" s="8">
        <f>IF($D164="","",'HK1'!H164+'HK2'!H164)</f>
        <v>0</v>
      </c>
      <c r="I164" s="76">
        <f t="shared" si="26"/>
        <v>0</v>
      </c>
      <c r="J164" s="8">
        <f>IF($D164="","",'HK1'!J164+'HK2'!J164)</f>
        <v>0</v>
      </c>
      <c r="K164" s="8">
        <f>IF($D164="","",'HK1'!K164+'HK2'!K164)</f>
        <v>0</v>
      </c>
      <c r="L164" s="8">
        <f>IF($D164="","",'HK1'!L164+'HK2'!L164)</f>
        <v>0</v>
      </c>
      <c r="M164" s="8">
        <f>IF($D164="","",'HK1'!M164+'HK2'!M164)</f>
        <v>0</v>
      </c>
      <c r="N164" s="21">
        <f t="shared" si="27"/>
        <v>0</v>
      </c>
      <c r="O164" s="8">
        <f>IF($D164="","",'HK1'!O164+'HK2'!O164)</f>
        <v>0</v>
      </c>
      <c r="P164" s="8">
        <f>IF($D164="","",'HK1'!P164+'HK2'!P164)</f>
        <v>0</v>
      </c>
      <c r="Q164" s="8">
        <f>IF($D164="","",'HK1'!Q164+'HK2'!Q164)</f>
        <v>0</v>
      </c>
      <c r="R164" s="21">
        <f t="shared" si="28"/>
        <v>0</v>
      </c>
      <c r="S164" s="8">
        <f>IF($D164="","",'HK1'!S164+'HK2'!S164)</f>
        <v>0</v>
      </c>
      <c r="T164" s="8">
        <f>IF($D164="","",'HK1'!T164+'HK2'!T164)</f>
        <v>0</v>
      </c>
      <c r="U164" s="8">
        <f>IF($D164="","",'HK1'!U164+'HK2'!U164)</f>
        <v>0</v>
      </c>
      <c r="V164" s="21">
        <f t="shared" si="29"/>
        <v>0</v>
      </c>
      <c r="W164" s="8">
        <f>IF($D164="","",'HK1'!W164+'HK2'!W164)</f>
        <v>0</v>
      </c>
      <c r="X164" s="8">
        <f>IF($D164="","",'HK1'!X164+'HK2'!X164)</f>
        <v>0</v>
      </c>
      <c r="Y164" s="21">
        <f t="shared" si="30"/>
        <v>0</v>
      </c>
      <c r="Z164" s="8">
        <f>IF($D164="","",'HK1'!Z164+'HK2'!Z164)</f>
        <v>0</v>
      </c>
      <c r="AA164" s="8">
        <f>IF($D164="","",'HK1'!AA164+'HK2'!AA164)</f>
        <v>0</v>
      </c>
      <c r="AB164" s="21">
        <f t="shared" si="31"/>
        <v>0</v>
      </c>
      <c r="AC164" s="8">
        <f>IF($D164="","",'HK1'!AC164+'HK2'!AC164)</f>
        <v>0</v>
      </c>
      <c r="AD164" s="8">
        <f>IF($D164="","",'HK1'!AD164+'HK2'!AD164)</f>
        <v>0</v>
      </c>
      <c r="AE164" s="21">
        <f t="shared" si="32"/>
        <v>0</v>
      </c>
      <c r="AF164" s="8">
        <f>IF($D164="","",'HK1'!AF164+'HK2'!AF164)</f>
        <v>0</v>
      </c>
      <c r="AG164" s="8">
        <f>IF($D164="","",'HK1'!AG164+'HK2'!AG164)</f>
        <v>0</v>
      </c>
      <c r="AH164" s="64">
        <f t="shared" si="33"/>
        <v>0</v>
      </c>
      <c r="AI164" s="14">
        <f t="shared" si="34"/>
        <v>0</v>
      </c>
    </row>
    <row r="165" spans="1:35">
      <c r="A165" s="55">
        <f>IF(D165="","",SUBTOTAL(3,$D$4:$D165))</f>
        <v>162</v>
      </c>
      <c r="B165" s="57" t="s">
        <v>439</v>
      </c>
      <c r="C165" s="58" t="s">
        <v>169</v>
      </c>
      <c r="D165" s="59" t="s">
        <v>183</v>
      </c>
      <c r="E165" s="8">
        <f>IF($D165="","",'HK1'!E165+'HK2'!E165)</f>
        <v>0</v>
      </c>
      <c r="F165" s="8">
        <f>IF($D165="","",'HK1'!F165+'HK2'!F165)</f>
        <v>0</v>
      </c>
      <c r="G165" s="8">
        <f>IF($D165="","",'HK1'!G165+'HK2'!G165)</f>
        <v>0</v>
      </c>
      <c r="H165" s="8">
        <f>IF($D165="","",'HK1'!H165+'HK2'!H165)</f>
        <v>0</v>
      </c>
      <c r="I165" s="76">
        <f t="shared" si="26"/>
        <v>0</v>
      </c>
      <c r="J165" s="8">
        <f>IF($D165="","",'HK1'!J165+'HK2'!J165)</f>
        <v>0</v>
      </c>
      <c r="K165" s="8">
        <f>IF($D165="","",'HK1'!K165+'HK2'!K165)</f>
        <v>0</v>
      </c>
      <c r="L165" s="8">
        <f>IF($D165="","",'HK1'!L165+'HK2'!L165)</f>
        <v>0</v>
      </c>
      <c r="M165" s="8">
        <f>IF($D165="","",'HK1'!M165+'HK2'!M165)</f>
        <v>0</v>
      </c>
      <c r="N165" s="21">
        <f t="shared" si="27"/>
        <v>0</v>
      </c>
      <c r="O165" s="8">
        <f>IF($D165="","",'HK1'!O165+'HK2'!O165)</f>
        <v>0</v>
      </c>
      <c r="P165" s="8">
        <f>IF($D165="","",'HK1'!P165+'HK2'!P165)</f>
        <v>0</v>
      </c>
      <c r="Q165" s="8">
        <f>IF($D165="","",'HK1'!Q165+'HK2'!Q165)</f>
        <v>0</v>
      </c>
      <c r="R165" s="21">
        <f t="shared" si="28"/>
        <v>0</v>
      </c>
      <c r="S165" s="8">
        <f>IF($D165="","",'HK1'!S165+'HK2'!S165)</f>
        <v>0</v>
      </c>
      <c r="T165" s="8">
        <f>IF($D165="","",'HK1'!T165+'HK2'!T165)</f>
        <v>0</v>
      </c>
      <c r="U165" s="8">
        <f>IF($D165="","",'HK1'!U165+'HK2'!U165)</f>
        <v>0</v>
      </c>
      <c r="V165" s="21">
        <f t="shared" si="29"/>
        <v>0</v>
      </c>
      <c r="W165" s="8">
        <f>IF($D165="","",'HK1'!W165+'HK2'!W165)</f>
        <v>0</v>
      </c>
      <c r="X165" s="8">
        <f>IF($D165="","",'HK1'!X165+'HK2'!X165)</f>
        <v>0</v>
      </c>
      <c r="Y165" s="21">
        <f t="shared" si="30"/>
        <v>0</v>
      </c>
      <c r="Z165" s="8">
        <f>IF($D165="","",'HK1'!Z165+'HK2'!Z165)</f>
        <v>0</v>
      </c>
      <c r="AA165" s="8">
        <f>IF($D165="","",'HK1'!AA165+'HK2'!AA165)</f>
        <v>0</v>
      </c>
      <c r="AB165" s="21">
        <f t="shared" si="31"/>
        <v>0</v>
      </c>
      <c r="AC165" s="8">
        <f>IF($D165="","",'HK1'!AC165+'HK2'!AC165)</f>
        <v>0</v>
      </c>
      <c r="AD165" s="8">
        <f>IF($D165="","",'HK1'!AD165+'HK2'!AD165)</f>
        <v>0</v>
      </c>
      <c r="AE165" s="21">
        <f t="shared" si="32"/>
        <v>0</v>
      </c>
      <c r="AF165" s="8">
        <f>IF($D165="","",'HK1'!AF165+'HK2'!AF165)</f>
        <v>0</v>
      </c>
      <c r="AG165" s="8">
        <f>IF($D165="","",'HK1'!AG165+'HK2'!AG165)</f>
        <v>0</v>
      </c>
      <c r="AH165" s="64">
        <f t="shared" si="33"/>
        <v>0</v>
      </c>
      <c r="AI165" s="14">
        <f t="shared" si="34"/>
        <v>0</v>
      </c>
    </row>
    <row r="166" spans="1:35">
      <c r="A166" s="55">
        <f>IF(D166="","",SUBTOTAL(3,$D$4:$D166))</f>
        <v>163</v>
      </c>
      <c r="B166" s="57" t="s">
        <v>445</v>
      </c>
      <c r="C166" s="58" t="s">
        <v>169</v>
      </c>
      <c r="D166" s="59" t="s">
        <v>186</v>
      </c>
      <c r="E166" s="8">
        <f>IF($D166="","",'HK1'!E166+'HK2'!E166)</f>
        <v>2</v>
      </c>
      <c r="F166" s="8">
        <f>IF($D166="","",'HK1'!F166+'HK2'!F166)</f>
        <v>2</v>
      </c>
      <c r="G166" s="8">
        <f>IF($D166="","",'HK1'!G166+'HK2'!G166)</f>
        <v>0</v>
      </c>
      <c r="H166" s="8">
        <f>IF($D166="","",'HK1'!H166+'HK2'!H166)</f>
        <v>0</v>
      </c>
      <c r="I166" s="76">
        <f t="shared" si="26"/>
        <v>6</v>
      </c>
      <c r="J166" s="8">
        <f>IF($D166="","",'HK1'!J166+'HK2'!J166)</f>
        <v>24.4</v>
      </c>
      <c r="K166" s="8">
        <f>IF($D166="","",'HK1'!K166+'HK2'!K166)</f>
        <v>6</v>
      </c>
      <c r="L166" s="8">
        <f>IF($D166="","",'HK1'!L166+'HK2'!L166)</f>
        <v>0</v>
      </c>
      <c r="M166" s="8">
        <f>IF($D166="","",'HK1'!M166+'HK2'!M166)</f>
        <v>0</v>
      </c>
      <c r="N166" s="21">
        <f t="shared" si="27"/>
        <v>30.4</v>
      </c>
      <c r="O166" s="8">
        <f>IF($D166="","",'HK1'!O166+'HK2'!O166)</f>
        <v>510</v>
      </c>
      <c r="P166" s="8">
        <f>IF($D166="","",'HK1'!P166+'HK2'!P166)</f>
        <v>356</v>
      </c>
      <c r="Q166" s="8">
        <f>IF($D166="","",'HK1'!Q166+'HK2'!Q166)</f>
        <v>353</v>
      </c>
      <c r="R166" s="21">
        <f t="shared" si="28"/>
        <v>25.65</v>
      </c>
      <c r="S166" s="8">
        <f>IF($D166="","",'HK1'!S166+'HK2'!S166)</f>
        <v>0</v>
      </c>
      <c r="T166" s="8">
        <f>IF($D166="","",'HK1'!T166+'HK2'!T166)</f>
        <v>0</v>
      </c>
      <c r="U166" s="8">
        <f>IF($D166="","",'HK1'!U166+'HK2'!U166)</f>
        <v>0</v>
      </c>
      <c r="V166" s="21">
        <f t="shared" si="29"/>
        <v>0</v>
      </c>
      <c r="W166" s="8">
        <f>IF($D166="","",'HK1'!W166+'HK2'!W166)</f>
        <v>0</v>
      </c>
      <c r="X166" s="8">
        <f>IF($D166="","",'HK1'!X166+'HK2'!X166)</f>
        <v>0</v>
      </c>
      <c r="Y166" s="21">
        <f t="shared" si="30"/>
        <v>0</v>
      </c>
      <c r="Z166" s="8">
        <f>IF($D166="","",'HK1'!Z166+'HK2'!Z166)</f>
        <v>0</v>
      </c>
      <c r="AA166" s="8">
        <f>IF($D166="","",'HK1'!AA166+'HK2'!AA166)</f>
        <v>0</v>
      </c>
      <c r="AB166" s="21">
        <f t="shared" si="31"/>
        <v>0</v>
      </c>
      <c r="AC166" s="8">
        <f>IF($D166="","",'HK1'!AC166+'HK2'!AC166)</f>
        <v>0</v>
      </c>
      <c r="AD166" s="8">
        <f>IF($D166="","",'HK1'!AD166+'HK2'!AD166)</f>
        <v>0</v>
      </c>
      <c r="AE166" s="21">
        <f t="shared" si="32"/>
        <v>0</v>
      </c>
      <c r="AF166" s="8">
        <f>IF($D166="","",'HK1'!AF166+'HK2'!AF166)</f>
        <v>1.2</v>
      </c>
      <c r="AG166" s="8">
        <f>IF($D166="","",'HK1'!AG166+'HK2'!AG166)</f>
        <v>0</v>
      </c>
      <c r="AH166" s="64">
        <f t="shared" si="33"/>
        <v>63.3</v>
      </c>
      <c r="AI166" s="14">
        <f t="shared" si="34"/>
        <v>211</v>
      </c>
    </row>
    <row r="167" spans="1:35">
      <c r="A167" s="55">
        <f>IF(D167="","",SUBTOTAL(3,$D$4:$D167))</f>
        <v>164</v>
      </c>
      <c r="B167" s="57" t="s">
        <v>440</v>
      </c>
      <c r="C167" s="58" t="s">
        <v>169</v>
      </c>
      <c r="D167" s="59" t="s">
        <v>184</v>
      </c>
      <c r="E167" s="8">
        <f>IF($D167="","",'HK1'!E167+'HK2'!E167)</f>
        <v>0</v>
      </c>
      <c r="F167" s="8">
        <f>IF($D167="","",'HK1'!F167+'HK2'!F167)</f>
        <v>0</v>
      </c>
      <c r="G167" s="8">
        <f>IF($D167="","",'HK1'!G167+'HK2'!G167)</f>
        <v>0</v>
      </c>
      <c r="H167" s="8">
        <f>IF($D167="","",'HK1'!H167+'HK2'!H167)</f>
        <v>0</v>
      </c>
      <c r="I167" s="76">
        <f t="shared" si="26"/>
        <v>0</v>
      </c>
      <c r="J167" s="8">
        <f>IF($D167="","",'HK1'!J167+'HK2'!J167)</f>
        <v>0</v>
      </c>
      <c r="K167" s="8">
        <f>IF($D167="","",'HK1'!K167+'HK2'!K167)</f>
        <v>0</v>
      </c>
      <c r="L167" s="8">
        <f>IF($D167="","",'HK1'!L167+'HK2'!L167)</f>
        <v>0</v>
      </c>
      <c r="M167" s="8">
        <f>IF($D167="","",'HK1'!M167+'HK2'!M167)</f>
        <v>0</v>
      </c>
      <c r="N167" s="21">
        <f t="shared" si="27"/>
        <v>0</v>
      </c>
      <c r="O167" s="8">
        <f>IF($D167="","",'HK1'!O167+'HK2'!O167)</f>
        <v>0</v>
      </c>
      <c r="P167" s="8">
        <f>IF($D167="","",'HK1'!P167+'HK2'!P167)</f>
        <v>0</v>
      </c>
      <c r="Q167" s="8">
        <f>IF($D167="","",'HK1'!Q167+'HK2'!Q167)</f>
        <v>0</v>
      </c>
      <c r="R167" s="21">
        <f t="shared" si="28"/>
        <v>0</v>
      </c>
      <c r="S167" s="8">
        <f>IF($D167="","",'HK1'!S167+'HK2'!S167)</f>
        <v>0</v>
      </c>
      <c r="T167" s="8">
        <f>IF($D167="","",'HK1'!T167+'HK2'!T167)</f>
        <v>0</v>
      </c>
      <c r="U167" s="8">
        <f>IF($D167="","",'HK1'!U167+'HK2'!U167)</f>
        <v>0</v>
      </c>
      <c r="V167" s="21">
        <f t="shared" si="29"/>
        <v>0</v>
      </c>
      <c r="W167" s="8">
        <f>IF($D167="","",'HK1'!W167+'HK2'!W167)</f>
        <v>0</v>
      </c>
      <c r="X167" s="8">
        <f>IF($D167="","",'HK1'!X167+'HK2'!X167)</f>
        <v>0</v>
      </c>
      <c r="Y167" s="21">
        <f t="shared" si="30"/>
        <v>0</v>
      </c>
      <c r="Z167" s="8">
        <f>IF($D167="","",'HK1'!Z167+'HK2'!Z167)</f>
        <v>0</v>
      </c>
      <c r="AA167" s="8">
        <f>IF($D167="","",'HK1'!AA167+'HK2'!AA167)</f>
        <v>0</v>
      </c>
      <c r="AB167" s="21">
        <f t="shared" si="31"/>
        <v>0</v>
      </c>
      <c r="AC167" s="8">
        <f>IF($D167="","",'HK1'!AC167+'HK2'!AC167)</f>
        <v>0</v>
      </c>
      <c r="AD167" s="8">
        <f>IF($D167="","",'HK1'!AD167+'HK2'!AD167)</f>
        <v>0</v>
      </c>
      <c r="AE167" s="21">
        <f t="shared" si="32"/>
        <v>0</v>
      </c>
      <c r="AF167" s="8">
        <f>IF($D167="","",'HK1'!AF167+'HK2'!AF167)</f>
        <v>0</v>
      </c>
      <c r="AG167" s="8">
        <f>IF($D167="","",'HK1'!AG167+'HK2'!AG167)</f>
        <v>0</v>
      </c>
      <c r="AH167" s="64">
        <f t="shared" si="33"/>
        <v>0</v>
      </c>
      <c r="AI167" s="14">
        <f t="shared" si="34"/>
        <v>0</v>
      </c>
    </row>
    <row r="168" spans="1:35">
      <c r="A168" s="55">
        <f>IF(D168="","",SUBTOTAL(3,$D$4:$D168))</f>
        <v>165</v>
      </c>
      <c r="B168" s="57" t="s">
        <v>441</v>
      </c>
      <c r="C168" s="58" t="s">
        <v>169</v>
      </c>
      <c r="D168" s="59" t="s">
        <v>185</v>
      </c>
      <c r="E168" s="8">
        <f>IF($D168="","",'HK1'!E168+'HK2'!E168)</f>
        <v>0</v>
      </c>
      <c r="F168" s="8">
        <f>IF($D168="","",'HK1'!F168+'HK2'!F168)</f>
        <v>0</v>
      </c>
      <c r="G168" s="8">
        <f>IF($D168="","",'HK1'!G168+'HK2'!G168)</f>
        <v>0</v>
      </c>
      <c r="H168" s="8">
        <f>IF($D168="","",'HK1'!H168+'HK2'!H168)</f>
        <v>0</v>
      </c>
      <c r="I168" s="76">
        <f t="shared" si="26"/>
        <v>0</v>
      </c>
      <c r="J168" s="8">
        <f>IF($D168="","",'HK1'!J168+'HK2'!J168)</f>
        <v>0</v>
      </c>
      <c r="K168" s="8">
        <f>IF($D168="","",'HK1'!K168+'HK2'!K168)</f>
        <v>0</v>
      </c>
      <c r="L168" s="8">
        <f>IF($D168="","",'HK1'!L168+'HK2'!L168)</f>
        <v>0</v>
      </c>
      <c r="M168" s="8">
        <f>IF($D168="","",'HK1'!M168+'HK2'!M168)</f>
        <v>0</v>
      </c>
      <c r="N168" s="21">
        <f t="shared" si="27"/>
        <v>0</v>
      </c>
      <c r="O168" s="8">
        <f>IF($D168="","",'HK1'!O168+'HK2'!O168)</f>
        <v>0</v>
      </c>
      <c r="P168" s="8">
        <f>IF($D168="","",'HK1'!P168+'HK2'!P168)</f>
        <v>0</v>
      </c>
      <c r="Q168" s="8">
        <f>IF($D168="","",'HK1'!Q168+'HK2'!Q168)</f>
        <v>0</v>
      </c>
      <c r="R168" s="21">
        <f t="shared" si="28"/>
        <v>0</v>
      </c>
      <c r="S168" s="8">
        <f>IF($D168="","",'HK1'!S168+'HK2'!S168)</f>
        <v>0</v>
      </c>
      <c r="T168" s="8">
        <f>IF($D168="","",'HK1'!T168+'HK2'!T168)</f>
        <v>0</v>
      </c>
      <c r="U168" s="8">
        <f>IF($D168="","",'HK1'!U168+'HK2'!U168)</f>
        <v>0</v>
      </c>
      <c r="V168" s="21">
        <f t="shared" si="29"/>
        <v>0</v>
      </c>
      <c r="W168" s="8">
        <f>IF($D168="","",'HK1'!W168+'HK2'!W168)</f>
        <v>0</v>
      </c>
      <c r="X168" s="8">
        <f>IF($D168="","",'HK1'!X168+'HK2'!X168)</f>
        <v>0</v>
      </c>
      <c r="Y168" s="21">
        <f t="shared" si="30"/>
        <v>0</v>
      </c>
      <c r="Z168" s="8">
        <f>IF($D168="","",'HK1'!Z168+'HK2'!Z168)</f>
        <v>0</v>
      </c>
      <c r="AA168" s="8">
        <f>IF($D168="","",'HK1'!AA168+'HK2'!AA168)</f>
        <v>0</v>
      </c>
      <c r="AB168" s="21">
        <f t="shared" si="31"/>
        <v>0</v>
      </c>
      <c r="AC168" s="8">
        <f>IF($D168="","",'HK1'!AC168+'HK2'!AC168)</f>
        <v>0</v>
      </c>
      <c r="AD168" s="8">
        <f>IF($D168="","",'HK1'!AD168+'HK2'!AD168)</f>
        <v>0</v>
      </c>
      <c r="AE168" s="21">
        <f t="shared" si="32"/>
        <v>0</v>
      </c>
      <c r="AF168" s="8">
        <f>IF($D168="","",'HK1'!AF168+'HK2'!AF168)</f>
        <v>0</v>
      </c>
      <c r="AG168" s="8">
        <f>IF($D168="","",'HK1'!AG168+'HK2'!AG168)</f>
        <v>0</v>
      </c>
      <c r="AH168" s="64">
        <f t="shared" si="33"/>
        <v>0</v>
      </c>
      <c r="AI168" s="14">
        <f t="shared" si="34"/>
        <v>0</v>
      </c>
    </row>
    <row r="169" spans="1:35">
      <c r="A169" s="55">
        <f>IF(D169="","",SUBTOTAL(3,$D$4:$D169))</f>
        <v>166</v>
      </c>
      <c r="B169" s="57" t="s">
        <v>446</v>
      </c>
      <c r="C169" s="58" t="s">
        <v>169</v>
      </c>
      <c r="D169" s="59" t="s">
        <v>190</v>
      </c>
      <c r="E169" s="8">
        <f>IF($D169="","",'HK1'!E169+'HK2'!E169)</f>
        <v>2</v>
      </c>
      <c r="F169" s="8">
        <f>IF($D169="","",'HK1'!F169+'HK2'!F169)</f>
        <v>2</v>
      </c>
      <c r="G169" s="8">
        <f>IF($D169="","",'HK1'!G169+'HK2'!G169)</f>
        <v>0</v>
      </c>
      <c r="H169" s="8">
        <f>IF($D169="","",'HK1'!H169+'HK2'!H169)</f>
        <v>0</v>
      </c>
      <c r="I169" s="76">
        <f t="shared" si="26"/>
        <v>6</v>
      </c>
      <c r="J169" s="8">
        <f>IF($D169="","",'HK1'!J169+'HK2'!J169)</f>
        <v>24.799999999999997</v>
      </c>
      <c r="K169" s="8">
        <f>IF($D169="","",'HK1'!K169+'HK2'!K169)</f>
        <v>6</v>
      </c>
      <c r="L169" s="8">
        <f>IF($D169="","",'HK1'!L169+'HK2'!L169)</f>
        <v>0</v>
      </c>
      <c r="M169" s="8">
        <f>IF($D169="","",'HK1'!M169+'HK2'!M169)</f>
        <v>0</v>
      </c>
      <c r="N169" s="21">
        <f t="shared" si="27"/>
        <v>30.799999999999997</v>
      </c>
      <c r="O169" s="8">
        <f>IF($D169="","",'HK1'!O169+'HK2'!O169)</f>
        <v>359</v>
      </c>
      <c r="P169" s="8">
        <f>IF($D169="","",'HK1'!P169+'HK2'!P169)</f>
        <v>0</v>
      </c>
      <c r="Q169" s="8">
        <f>IF($D169="","",'HK1'!Q169+'HK2'!Q169)</f>
        <v>371</v>
      </c>
      <c r="R169" s="21">
        <f t="shared" si="28"/>
        <v>-0.6</v>
      </c>
      <c r="S169" s="8">
        <f>IF($D169="","",'HK1'!S169+'HK2'!S169)</f>
        <v>0</v>
      </c>
      <c r="T169" s="8">
        <f>IF($D169="","",'HK1'!T169+'HK2'!T169)</f>
        <v>0</v>
      </c>
      <c r="U169" s="8">
        <f>IF($D169="","",'HK1'!U169+'HK2'!U169)</f>
        <v>0</v>
      </c>
      <c r="V169" s="21">
        <f t="shared" si="29"/>
        <v>0</v>
      </c>
      <c r="W169" s="8">
        <f>IF($D169="","",'HK1'!W169+'HK2'!W169)</f>
        <v>0</v>
      </c>
      <c r="X169" s="8">
        <f>IF($D169="","",'HK1'!X169+'HK2'!X169)</f>
        <v>0</v>
      </c>
      <c r="Y169" s="21">
        <f t="shared" si="30"/>
        <v>0</v>
      </c>
      <c r="Z169" s="8">
        <f>IF($D169="","",'HK1'!Z169+'HK2'!Z169)</f>
        <v>0</v>
      </c>
      <c r="AA169" s="8">
        <f>IF($D169="","",'HK1'!AA169+'HK2'!AA169)</f>
        <v>0</v>
      </c>
      <c r="AB169" s="21">
        <f t="shared" si="31"/>
        <v>0</v>
      </c>
      <c r="AC169" s="8">
        <f>IF($D169="","",'HK1'!AC169+'HK2'!AC169)</f>
        <v>0</v>
      </c>
      <c r="AD169" s="8">
        <f>IF($D169="","",'HK1'!AD169+'HK2'!AD169)</f>
        <v>0</v>
      </c>
      <c r="AE169" s="21">
        <f t="shared" si="32"/>
        <v>0</v>
      </c>
      <c r="AF169" s="8">
        <f>IF($D169="","",'HK1'!AF169+'HK2'!AF169)</f>
        <v>2.4</v>
      </c>
      <c r="AG169" s="8">
        <f>IF($D169="","",'HK1'!AG169+'HK2'!AG169)</f>
        <v>0</v>
      </c>
      <c r="AH169" s="64">
        <f t="shared" si="33"/>
        <v>38.6</v>
      </c>
      <c r="AI169" s="14">
        <f t="shared" si="34"/>
        <v>128.69999999999999</v>
      </c>
    </row>
    <row r="170" spans="1:35">
      <c r="A170" s="55">
        <f>IF(D170="","",SUBTOTAL(3,$D$4:$D170))</f>
        <v>167</v>
      </c>
      <c r="B170" s="57" t="s">
        <v>460</v>
      </c>
      <c r="C170" s="58" t="s">
        <v>169</v>
      </c>
      <c r="D170" s="59" t="s">
        <v>193</v>
      </c>
      <c r="E170" s="8">
        <f>IF($D170="","",'HK1'!E170+'HK2'!E170)</f>
        <v>0</v>
      </c>
      <c r="F170" s="8">
        <f>IF($D170="","",'HK1'!F170+'HK2'!F170)</f>
        <v>0</v>
      </c>
      <c r="G170" s="8">
        <f>IF($D170="","",'HK1'!G170+'HK2'!G170)</f>
        <v>0</v>
      </c>
      <c r="H170" s="8">
        <f>IF($D170="","",'HK1'!H170+'HK2'!H170)</f>
        <v>0</v>
      </c>
      <c r="I170" s="76">
        <f t="shared" si="26"/>
        <v>0</v>
      </c>
      <c r="J170" s="8">
        <f>IF($D170="","",'HK1'!J170+'HK2'!J170)</f>
        <v>0</v>
      </c>
      <c r="K170" s="8">
        <f>IF($D170="","",'HK1'!K170+'HK2'!K170)</f>
        <v>0</v>
      </c>
      <c r="L170" s="8">
        <f>IF($D170="","",'HK1'!L170+'HK2'!L170)</f>
        <v>0</v>
      </c>
      <c r="M170" s="8">
        <f>IF($D170="","",'HK1'!M170+'HK2'!M170)</f>
        <v>0</v>
      </c>
      <c r="N170" s="21">
        <f t="shared" si="27"/>
        <v>0</v>
      </c>
      <c r="O170" s="8">
        <f>IF($D170="","",'HK1'!O170+'HK2'!O170)</f>
        <v>374</v>
      </c>
      <c r="P170" s="8">
        <f>IF($D170="","",'HK1'!P170+'HK2'!P170)</f>
        <v>0</v>
      </c>
      <c r="Q170" s="8">
        <f>IF($D170="","",'HK1'!Q170+'HK2'!Q170)</f>
        <v>285</v>
      </c>
      <c r="R170" s="21">
        <f t="shared" si="28"/>
        <v>4.45</v>
      </c>
      <c r="S170" s="8">
        <f>IF($D170="","",'HK1'!S170+'HK2'!S170)</f>
        <v>0</v>
      </c>
      <c r="T170" s="8">
        <f>IF($D170="","",'HK1'!T170+'HK2'!T170)</f>
        <v>0</v>
      </c>
      <c r="U170" s="8">
        <f>IF($D170="","",'HK1'!U170+'HK2'!U170)</f>
        <v>0</v>
      </c>
      <c r="V170" s="21">
        <f t="shared" si="29"/>
        <v>0</v>
      </c>
      <c r="W170" s="8">
        <f>IF($D170="","",'HK1'!W170+'HK2'!W170)</f>
        <v>0</v>
      </c>
      <c r="X170" s="8">
        <f>IF($D170="","",'HK1'!X170+'HK2'!X170)</f>
        <v>0</v>
      </c>
      <c r="Y170" s="21">
        <f t="shared" si="30"/>
        <v>0</v>
      </c>
      <c r="Z170" s="8">
        <f>IF($D170="","",'HK1'!Z170+'HK2'!Z170)</f>
        <v>0</v>
      </c>
      <c r="AA170" s="8">
        <f>IF($D170="","",'HK1'!AA170+'HK2'!AA170)</f>
        <v>0</v>
      </c>
      <c r="AB170" s="21">
        <f t="shared" si="31"/>
        <v>0</v>
      </c>
      <c r="AC170" s="8">
        <f>IF($D170="","",'HK1'!AC170+'HK2'!AC170)</f>
        <v>0</v>
      </c>
      <c r="AD170" s="8">
        <f>IF($D170="","",'HK1'!AD170+'HK2'!AD170)</f>
        <v>0</v>
      </c>
      <c r="AE170" s="21">
        <f t="shared" si="32"/>
        <v>0</v>
      </c>
      <c r="AF170" s="8">
        <f>IF($D170="","",'HK1'!AF170+'HK2'!AF170)</f>
        <v>0</v>
      </c>
      <c r="AG170" s="8">
        <f>IF($D170="","",'HK1'!AG170+'HK2'!AG170)</f>
        <v>0</v>
      </c>
      <c r="AH170" s="64">
        <f t="shared" si="33"/>
        <v>4.5</v>
      </c>
      <c r="AI170" s="14">
        <f t="shared" si="34"/>
        <v>15</v>
      </c>
    </row>
    <row r="171" spans="1:35">
      <c r="A171" s="55">
        <f>IF(D171="","",SUBTOTAL(3,$D$4:$D171))</f>
        <v>168</v>
      </c>
      <c r="B171" s="57" t="s">
        <v>456</v>
      </c>
      <c r="C171" s="58" t="s">
        <v>169</v>
      </c>
      <c r="D171" s="59" t="s">
        <v>194</v>
      </c>
      <c r="E171" s="8">
        <f>IF($D171="","",'HK1'!E171+'HK2'!E171)</f>
        <v>16</v>
      </c>
      <c r="F171" s="8">
        <f>IF($D171="","",'HK1'!F171+'HK2'!F171)</f>
        <v>0</v>
      </c>
      <c r="G171" s="8">
        <f>IF($D171="","",'HK1'!G171+'HK2'!G171)</f>
        <v>0</v>
      </c>
      <c r="H171" s="8">
        <f>IF($D171="","",'HK1'!H171+'HK2'!H171)</f>
        <v>0</v>
      </c>
      <c r="I171" s="76">
        <f t="shared" si="26"/>
        <v>16</v>
      </c>
      <c r="J171" s="8">
        <f>IF($D171="","",'HK1'!J171+'HK2'!J171)</f>
        <v>8.3999999999999986</v>
      </c>
      <c r="K171" s="8">
        <f>IF($D171="","",'HK1'!K171+'HK2'!K171)</f>
        <v>2.4</v>
      </c>
      <c r="L171" s="8">
        <f>IF($D171="","",'HK1'!L171+'HK2'!L171)</f>
        <v>0</v>
      </c>
      <c r="M171" s="8">
        <f>IF($D171="","",'HK1'!M171+'HK2'!M171)</f>
        <v>0</v>
      </c>
      <c r="N171" s="21">
        <f t="shared" si="27"/>
        <v>10.799999999999999</v>
      </c>
      <c r="O171" s="8">
        <f>IF($D171="","",'HK1'!O171+'HK2'!O171)</f>
        <v>955</v>
      </c>
      <c r="P171" s="8">
        <f>IF($D171="","",'HK1'!P171+'HK2'!P171)</f>
        <v>580</v>
      </c>
      <c r="Q171" s="8">
        <f>IF($D171="","",'HK1'!Q171+'HK2'!Q171)</f>
        <v>570</v>
      </c>
      <c r="R171" s="21">
        <f t="shared" si="28"/>
        <v>48.25</v>
      </c>
      <c r="S171" s="8">
        <f>IF($D171="","",'HK1'!S171+'HK2'!S171)</f>
        <v>0</v>
      </c>
      <c r="T171" s="8">
        <f>IF($D171="","",'HK1'!T171+'HK2'!T171)</f>
        <v>0</v>
      </c>
      <c r="U171" s="8">
        <f>IF($D171="","",'HK1'!U171+'HK2'!U171)</f>
        <v>0</v>
      </c>
      <c r="V171" s="21">
        <f t="shared" si="29"/>
        <v>0</v>
      </c>
      <c r="W171" s="8">
        <f>IF($D171="","",'HK1'!W171+'HK2'!W171)</f>
        <v>0</v>
      </c>
      <c r="X171" s="8">
        <f>IF($D171="","",'HK1'!X171+'HK2'!X171)</f>
        <v>0</v>
      </c>
      <c r="Y171" s="21">
        <f t="shared" si="30"/>
        <v>0</v>
      </c>
      <c r="Z171" s="8">
        <f>IF($D171="","",'HK1'!Z171+'HK2'!Z171)</f>
        <v>0</v>
      </c>
      <c r="AA171" s="8">
        <f>IF($D171="","",'HK1'!AA171+'HK2'!AA171)</f>
        <v>0</v>
      </c>
      <c r="AB171" s="21">
        <f t="shared" si="31"/>
        <v>0</v>
      </c>
      <c r="AC171" s="8">
        <f>IF($D171="","",'HK1'!AC171+'HK2'!AC171)</f>
        <v>0</v>
      </c>
      <c r="AD171" s="8">
        <f>IF($D171="","",'HK1'!AD171+'HK2'!AD171)</f>
        <v>0</v>
      </c>
      <c r="AE171" s="21">
        <f t="shared" si="32"/>
        <v>0</v>
      </c>
      <c r="AF171" s="8">
        <f>IF($D171="","",'HK1'!AF171+'HK2'!AF171)</f>
        <v>6</v>
      </c>
      <c r="AG171" s="8">
        <f>IF($D171="","",'HK1'!AG171+'HK2'!AG171)</f>
        <v>19.2</v>
      </c>
      <c r="AH171" s="64">
        <f t="shared" si="33"/>
        <v>100.3</v>
      </c>
      <c r="AI171" s="14">
        <f t="shared" si="34"/>
        <v>334.3</v>
      </c>
    </row>
    <row r="172" spans="1:35">
      <c r="A172" s="55">
        <f>IF(D172="","",SUBTOTAL(3,$D$4:$D172))</f>
        <v>169</v>
      </c>
      <c r="B172" s="57" t="s">
        <v>424</v>
      </c>
      <c r="C172" s="58" t="s">
        <v>169</v>
      </c>
      <c r="D172" s="59" t="s">
        <v>172</v>
      </c>
      <c r="E172" s="8">
        <f>IF($D172="","",'HK1'!E172+'HK2'!E172)</f>
        <v>0</v>
      </c>
      <c r="F172" s="8">
        <f>IF($D172="","",'HK1'!F172+'HK2'!F172)</f>
        <v>2</v>
      </c>
      <c r="G172" s="8">
        <f>IF($D172="","",'HK1'!G172+'HK2'!G172)</f>
        <v>0</v>
      </c>
      <c r="H172" s="8">
        <f>IF($D172="","",'HK1'!H172+'HK2'!H172)</f>
        <v>0</v>
      </c>
      <c r="I172" s="76">
        <f t="shared" si="26"/>
        <v>4</v>
      </c>
      <c r="J172" s="8">
        <f>IF($D172="","",'HK1'!J172+'HK2'!J172)</f>
        <v>4.8</v>
      </c>
      <c r="K172" s="8">
        <f>IF($D172="","",'HK1'!K172+'HK2'!K172)</f>
        <v>19.2</v>
      </c>
      <c r="L172" s="8">
        <f>IF($D172="","",'HK1'!L172+'HK2'!L172)</f>
        <v>0</v>
      </c>
      <c r="M172" s="8">
        <f>IF($D172="","",'HK1'!M172+'HK2'!M172)</f>
        <v>0</v>
      </c>
      <c r="N172" s="21">
        <f t="shared" si="27"/>
        <v>24</v>
      </c>
      <c r="O172" s="8">
        <f>IF($D172="","",'HK1'!O172+'HK2'!O172)</f>
        <v>0</v>
      </c>
      <c r="P172" s="8">
        <f>IF($D172="","",'HK1'!P172+'HK2'!P172)</f>
        <v>0</v>
      </c>
      <c r="Q172" s="8">
        <f>IF($D172="","",'HK1'!Q172+'HK2'!Q172)</f>
        <v>0</v>
      </c>
      <c r="R172" s="21">
        <f t="shared" si="28"/>
        <v>0</v>
      </c>
      <c r="S172" s="8">
        <f>IF($D172="","",'HK1'!S172+'HK2'!S172)</f>
        <v>0</v>
      </c>
      <c r="T172" s="8">
        <f>IF($D172="","",'HK1'!T172+'HK2'!T172)</f>
        <v>0</v>
      </c>
      <c r="U172" s="8">
        <f>IF($D172="","",'HK1'!U172+'HK2'!U172)</f>
        <v>0</v>
      </c>
      <c r="V172" s="21">
        <f t="shared" si="29"/>
        <v>0</v>
      </c>
      <c r="W172" s="8">
        <f>IF($D172="","",'HK1'!W172+'HK2'!W172)</f>
        <v>0</v>
      </c>
      <c r="X172" s="8">
        <f>IF($D172="","",'HK1'!X172+'HK2'!X172)</f>
        <v>0</v>
      </c>
      <c r="Y172" s="21">
        <f t="shared" si="30"/>
        <v>0</v>
      </c>
      <c r="Z172" s="8">
        <f>IF($D172="","",'HK1'!Z172+'HK2'!Z172)</f>
        <v>0</v>
      </c>
      <c r="AA172" s="8">
        <f>IF($D172="","",'HK1'!AA172+'HK2'!AA172)</f>
        <v>0</v>
      </c>
      <c r="AB172" s="21">
        <f t="shared" si="31"/>
        <v>0</v>
      </c>
      <c r="AC172" s="8">
        <f>IF($D172="","",'HK1'!AC172+'HK2'!AC172)</f>
        <v>0</v>
      </c>
      <c r="AD172" s="8">
        <f>IF($D172="","",'HK1'!AD172+'HK2'!AD172)</f>
        <v>0</v>
      </c>
      <c r="AE172" s="21">
        <f t="shared" si="32"/>
        <v>0</v>
      </c>
      <c r="AF172" s="8">
        <f>IF($D172="","",'HK1'!AF172+'HK2'!AF172)</f>
        <v>2.4</v>
      </c>
      <c r="AG172" s="8">
        <f>IF($D172="","",'HK1'!AG172+'HK2'!AG172)</f>
        <v>0</v>
      </c>
      <c r="AH172" s="64">
        <f t="shared" si="33"/>
        <v>30.4</v>
      </c>
      <c r="AI172" s="14">
        <f t="shared" si="34"/>
        <v>101.3</v>
      </c>
    </row>
    <row r="173" spans="1:35">
      <c r="A173" s="55">
        <f>IF(D173="","",SUBTOTAL(3,$D$4:$D173))</f>
        <v>170</v>
      </c>
      <c r="B173" s="57" t="s">
        <v>472</v>
      </c>
      <c r="C173" s="58" t="s">
        <v>169</v>
      </c>
      <c r="D173" s="59" t="s">
        <v>203</v>
      </c>
      <c r="E173" s="8">
        <f>IF($D173="","",'HK1'!E173+'HK2'!E173)</f>
        <v>2</v>
      </c>
      <c r="F173" s="8">
        <f>IF($D173="","",'HK1'!F173+'HK2'!F173)</f>
        <v>0</v>
      </c>
      <c r="G173" s="8">
        <f>IF($D173="","",'HK1'!G173+'HK2'!G173)</f>
        <v>0</v>
      </c>
      <c r="H173" s="8">
        <f>IF($D173="","",'HK1'!H173+'HK2'!H173)</f>
        <v>0</v>
      </c>
      <c r="I173" s="76">
        <f t="shared" si="26"/>
        <v>2</v>
      </c>
      <c r="J173" s="8">
        <f>IF($D173="","",'HK1'!J173+'HK2'!J173)</f>
        <v>16.8</v>
      </c>
      <c r="K173" s="8">
        <f>IF($D173="","",'HK1'!K173+'HK2'!K173)</f>
        <v>2.4</v>
      </c>
      <c r="L173" s="8">
        <f>IF($D173="","",'HK1'!L173+'HK2'!L173)</f>
        <v>0</v>
      </c>
      <c r="M173" s="8">
        <f>IF($D173="","",'HK1'!M173+'HK2'!M173)</f>
        <v>0</v>
      </c>
      <c r="N173" s="21">
        <f t="shared" si="27"/>
        <v>19.2</v>
      </c>
      <c r="O173" s="8">
        <f>IF($D173="","",'HK1'!O173+'HK2'!O173)</f>
        <v>349</v>
      </c>
      <c r="P173" s="8">
        <f>IF($D173="","",'HK1'!P173+'HK2'!P173)</f>
        <v>353</v>
      </c>
      <c r="Q173" s="8">
        <f>IF($D173="","",'HK1'!Q173+'HK2'!Q173)</f>
        <v>480</v>
      </c>
      <c r="R173" s="21">
        <f t="shared" si="28"/>
        <v>11.1</v>
      </c>
      <c r="S173" s="8">
        <f>IF($D173="","",'HK1'!S173+'HK2'!S173)</f>
        <v>0</v>
      </c>
      <c r="T173" s="8">
        <f>IF($D173="","",'HK1'!T173+'HK2'!T173)</f>
        <v>0</v>
      </c>
      <c r="U173" s="8">
        <f>IF($D173="","",'HK1'!U173+'HK2'!U173)</f>
        <v>0</v>
      </c>
      <c r="V173" s="21">
        <f t="shared" si="29"/>
        <v>0</v>
      </c>
      <c r="W173" s="8">
        <f>IF($D173="","",'HK1'!W173+'HK2'!W173)</f>
        <v>0</v>
      </c>
      <c r="X173" s="8">
        <f>IF($D173="","",'HK1'!X173+'HK2'!X173)</f>
        <v>0</v>
      </c>
      <c r="Y173" s="21">
        <f t="shared" si="30"/>
        <v>0</v>
      </c>
      <c r="Z173" s="8">
        <f>IF($D173="","",'HK1'!Z173+'HK2'!Z173)</f>
        <v>0</v>
      </c>
      <c r="AA173" s="8">
        <f>IF($D173="","",'HK1'!AA173+'HK2'!AA173)</f>
        <v>0</v>
      </c>
      <c r="AB173" s="21">
        <f t="shared" si="31"/>
        <v>0</v>
      </c>
      <c r="AC173" s="8">
        <f>IF($D173="","",'HK1'!AC173+'HK2'!AC173)</f>
        <v>0</v>
      </c>
      <c r="AD173" s="8">
        <f>IF($D173="","",'HK1'!AD173+'HK2'!AD173)</f>
        <v>0</v>
      </c>
      <c r="AE173" s="21">
        <f t="shared" si="32"/>
        <v>0</v>
      </c>
      <c r="AF173" s="8">
        <f>IF($D173="","",'HK1'!AF173+'HK2'!AF173)</f>
        <v>0</v>
      </c>
      <c r="AG173" s="8">
        <f>IF($D173="","",'HK1'!AG173+'HK2'!AG173)</f>
        <v>0</v>
      </c>
      <c r="AH173" s="64">
        <f t="shared" si="33"/>
        <v>32.299999999999997</v>
      </c>
      <c r="AI173" s="14">
        <f t="shared" si="34"/>
        <v>107.7</v>
      </c>
    </row>
    <row r="174" spans="1:35">
      <c r="A174" s="55">
        <f>IF(D174="","",SUBTOTAL(3,$D$4:$D174))</f>
        <v>171</v>
      </c>
      <c r="B174" s="57" t="s">
        <v>447</v>
      </c>
      <c r="C174" s="58" t="s">
        <v>169</v>
      </c>
      <c r="D174" s="59" t="s">
        <v>187</v>
      </c>
      <c r="E174" s="8">
        <f>IF($D174="","",'HK1'!E174+'HK2'!E174)</f>
        <v>3</v>
      </c>
      <c r="F174" s="8">
        <f>IF($D174="","",'HK1'!F174+'HK2'!F174)</f>
        <v>0</v>
      </c>
      <c r="G174" s="8">
        <f>IF($D174="","",'HK1'!G174+'HK2'!G174)</f>
        <v>0</v>
      </c>
      <c r="H174" s="8">
        <f>IF($D174="","",'HK1'!H174+'HK2'!H174)</f>
        <v>0</v>
      </c>
      <c r="I174" s="76">
        <f t="shared" si="26"/>
        <v>3</v>
      </c>
      <c r="J174" s="8">
        <f>IF($D174="","",'HK1'!J174+'HK2'!J174)</f>
        <v>19.2</v>
      </c>
      <c r="K174" s="8">
        <f>IF($D174="","",'HK1'!K174+'HK2'!K174)</f>
        <v>0</v>
      </c>
      <c r="L174" s="8">
        <f>IF($D174="","",'HK1'!L174+'HK2'!L174)</f>
        <v>0</v>
      </c>
      <c r="M174" s="8">
        <f>IF($D174="","",'HK1'!M174+'HK2'!M174)</f>
        <v>0</v>
      </c>
      <c r="N174" s="21">
        <f t="shared" si="27"/>
        <v>19.2</v>
      </c>
      <c r="O174" s="8">
        <f>IF($D174="","",'HK1'!O174+'HK2'!O174)</f>
        <v>223</v>
      </c>
      <c r="P174" s="8">
        <f>IF($D174="","",'HK1'!P174+'HK2'!P174)</f>
        <v>850</v>
      </c>
      <c r="Q174" s="8">
        <f>IF($D174="","",'HK1'!Q174+'HK2'!Q174)</f>
        <v>358</v>
      </c>
      <c r="R174" s="21">
        <f t="shared" si="28"/>
        <v>35.75</v>
      </c>
      <c r="S174" s="8">
        <f>IF($D174="","",'HK1'!S174+'HK2'!S174)</f>
        <v>0</v>
      </c>
      <c r="T174" s="8">
        <f>IF($D174="","",'HK1'!T174+'HK2'!T174)</f>
        <v>0</v>
      </c>
      <c r="U174" s="8">
        <f>IF($D174="","",'HK1'!U174+'HK2'!U174)</f>
        <v>0</v>
      </c>
      <c r="V174" s="21">
        <f t="shared" si="29"/>
        <v>0</v>
      </c>
      <c r="W174" s="8">
        <f>IF($D174="","",'HK1'!W174+'HK2'!W174)</f>
        <v>0</v>
      </c>
      <c r="X174" s="8">
        <f>IF($D174="","",'HK1'!X174+'HK2'!X174)</f>
        <v>0</v>
      </c>
      <c r="Y174" s="21">
        <f t="shared" si="30"/>
        <v>0</v>
      </c>
      <c r="Z174" s="8">
        <f>IF($D174="","",'HK1'!Z174+'HK2'!Z174)</f>
        <v>0</v>
      </c>
      <c r="AA174" s="8">
        <f>IF($D174="","",'HK1'!AA174+'HK2'!AA174)</f>
        <v>0</v>
      </c>
      <c r="AB174" s="21">
        <f t="shared" si="31"/>
        <v>0</v>
      </c>
      <c r="AC174" s="8">
        <f>IF($D174="","",'HK1'!AC174+'HK2'!AC174)</f>
        <v>0</v>
      </c>
      <c r="AD174" s="8">
        <f>IF($D174="","",'HK1'!AD174+'HK2'!AD174)</f>
        <v>0</v>
      </c>
      <c r="AE174" s="21">
        <f t="shared" si="32"/>
        <v>0</v>
      </c>
      <c r="AF174" s="8">
        <f>IF($D174="","",'HK1'!AF174+'HK2'!AF174)</f>
        <v>1.2</v>
      </c>
      <c r="AG174" s="8">
        <f>IF($D174="","",'HK1'!AG174+'HK2'!AG174)</f>
        <v>3.6</v>
      </c>
      <c r="AH174" s="64">
        <f t="shared" si="33"/>
        <v>62.8</v>
      </c>
      <c r="AI174" s="14">
        <f t="shared" si="34"/>
        <v>209.3</v>
      </c>
    </row>
    <row r="175" spans="1:35">
      <c r="A175" s="55">
        <f>IF(D175="","",SUBTOTAL(3,$D$4:$D175))</f>
        <v>172</v>
      </c>
      <c r="B175" s="57" t="s">
        <v>463</v>
      </c>
      <c r="C175" s="58" t="s">
        <v>169</v>
      </c>
      <c r="D175" s="59" t="s">
        <v>217</v>
      </c>
      <c r="E175" s="8">
        <f>IF($D175="","",'HK1'!E175+'HK2'!E175)</f>
        <v>0</v>
      </c>
      <c r="F175" s="8">
        <f>IF($D175="","",'HK1'!F175+'HK2'!F175)</f>
        <v>0</v>
      </c>
      <c r="G175" s="8">
        <f>IF($D175="","",'HK1'!G175+'HK2'!G175)</f>
        <v>0</v>
      </c>
      <c r="H175" s="8">
        <f>IF($D175="","",'HK1'!H175+'HK2'!H175)</f>
        <v>0</v>
      </c>
      <c r="I175" s="76">
        <f t="shared" si="26"/>
        <v>0</v>
      </c>
      <c r="J175" s="8">
        <f>IF($D175="","",'HK1'!J175+'HK2'!J175)</f>
        <v>0</v>
      </c>
      <c r="K175" s="8">
        <f>IF($D175="","",'HK1'!K175+'HK2'!K175)</f>
        <v>0</v>
      </c>
      <c r="L175" s="8">
        <f>IF($D175="","",'HK1'!L175+'HK2'!L175)</f>
        <v>0</v>
      </c>
      <c r="M175" s="8">
        <f>IF($D175="","",'HK1'!M175+'HK2'!M175)</f>
        <v>0</v>
      </c>
      <c r="N175" s="21">
        <f t="shared" si="27"/>
        <v>0</v>
      </c>
      <c r="O175" s="8">
        <f>IF($D175="","",'HK1'!O175+'HK2'!O175)</f>
        <v>365</v>
      </c>
      <c r="P175" s="8">
        <f>IF($D175="","",'HK1'!P175+'HK2'!P175)</f>
        <v>0</v>
      </c>
      <c r="Q175" s="8">
        <f>IF($D175="","",'HK1'!Q175+'HK2'!Q175)</f>
        <v>260</v>
      </c>
      <c r="R175" s="21">
        <f t="shared" si="28"/>
        <v>5.25</v>
      </c>
      <c r="S175" s="8">
        <f>IF($D175="","",'HK1'!S175+'HK2'!S175)</f>
        <v>0</v>
      </c>
      <c r="T175" s="8">
        <f>IF($D175="","",'HK1'!T175+'HK2'!T175)</f>
        <v>0</v>
      </c>
      <c r="U175" s="8">
        <f>IF($D175="","",'HK1'!U175+'HK2'!U175)</f>
        <v>0</v>
      </c>
      <c r="V175" s="21">
        <f t="shared" si="29"/>
        <v>0</v>
      </c>
      <c r="W175" s="8">
        <f>IF($D175="","",'HK1'!W175+'HK2'!W175)</f>
        <v>0</v>
      </c>
      <c r="X175" s="8">
        <f>IF($D175="","",'HK1'!X175+'HK2'!X175)</f>
        <v>0</v>
      </c>
      <c r="Y175" s="21">
        <f t="shared" si="30"/>
        <v>0</v>
      </c>
      <c r="Z175" s="8">
        <f>IF($D175="","",'HK1'!Z175+'HK2'!Z175)</f>
        <v>0</v>
      </c>
      <c r="AA175" s="8">
        <f>IF($D175="","",'HK1'!AA175+'HK2'!AA175)</f>
        <v>0</v>
      </c>
      <c r="AB175" s="21">
        <f t="shared" si="31"/>
        <v>0</v>
      </c>
      <c r="AC175" s="8">
        <f>IF($D175="","",'HK1'!AC175+'HK2'!AC175)</f>
        <v>0</v>
      </c>
      <c r="AD175" s="8">
        <f>IF($D175="","",'HK1'!AD175+'HK2'!AD175)</f>
        <v>0</v>
      </c>
      <c r="AE175" s="21">
        <f t="shared" si="32"/>
        <v>0</v>
      </c>
      <c r="AF175" s="8">
        <f>IF($D175="","",'HK1'!AF175+'HK2'!AF175)</f>
        <v>0</v>
      </c>
      <c r="AG175" s="8">
        <f>IF($D175="","",'HK1'!AG175+'HK2'!AG175)</f>
        <v>0</v>
      </c>
      <c r="AH175" s="64">
        <f t="shared" si="33"/>
        <v>5.3</v>
      </c>
      <c r="AI175" s="14">
        <f t="shared" si="34"/>
        <v>17.7</v>
      </c>
    </row>
    <row r="176" spans="1:35">
      <c r="A176" s="55">
        <f>IF(D176="","",SUBTOTAL(3,$D$4:$D176))</f>
        <v>173</v>
      </c>
      <c r="B176" s="57" t="s">
        <v>435</v>
      </c>
      <c r="C176" s="58" t="s">
        <v>169</v>
      </c>
      <c r="D176" s="59" t="s">
        <v>173</v>
      </c>
      <c r="E176" s="8">
        <f>IF($D176="","",'HK1'!E176+'HK2'!E176)</f>
        <v>0</v>
      </c>
      <c r="F176" s="8">
        <f>IF($D176="","",'HK1'!F176+'HK2'!F176)</f>
        <v>20</v>
      </c>
      <c r="G176" s="8">
        <f>IF($D176="","",'HK1'!G176+'HK2'!G176)</f>
        <v>0</v>
      </c>
      <c r="H176" s="8">
        <f>IF($D176="","",'HK1'!H176+'HK2'!H176)</f>
        <v>0</v>
      </c>
      <c r="I176" s="76">
        <f t="shared" si="26"/>
        <v>40</v>
      </c>
      <c r="J176" s="8">
        <f>IF($D176="","",'HK1'!J176+'HK2'!J176)</f>
        <v>12</v>
      </c>
      <c r="K176" s="8">
        <f>IF($D176="","",'HK1'!K176+'HK2'!K176)</f>
        <v>1.2</v>
      </c>
      <c r="L176" s="8">
        <f>IF($D176="","",'HK1'!L176+'HK2'!L176)</f>
        <v>0</v>
      </c>
      <c r="M176" s="8">
        <f>IF($D176="","",'HK1'!M176+'HK2'!M176)</f>
        <v>0</v>
      </c>
      <c r="N176" s="21">
        <f t="shared" si="27"/>
        <v>13.2</v>
      </c>
      <c r="O176" s="8">
        <f>IF($D176="","",'HK1'!O176+'HK2'!O176)</f>
        <v>0</v>
      </c>
      <c r="P176" s="8">
        <f>IF($D176="","",'HK1'!P176+'HK2'!P176)</f>
        <v>0</v>
      </c>
      <c r="Q176" s="8">
        <f>IF($D176="","",'HK1'!Q176+'HK2'!Q176)</f>
        <v>0</v>
      </c>
      <c r="R176" s="21">
        <f t="shared" si="28"/>
        <v>0</v>
      </c>
      <c r="S176" s="8">
        <f>IF($D176="","",'HK1'!S176+'HK2'!S176)</f>
        <v>0</v>
      </c>
      <c r="T176" s="8">
        <f>IF($D176="","",'HK1'!T176+'HK2'!T176)</f>
        <v>0</v>
      </c>
      <c r="U176" s="8">
        <f>IF($D176="","",'HK1'!U176+'HK2'!U176)</f>
        <v>0</v>
      </c>
      <c r="V176" s="21">
        <f t="shared" si="29"/>
        <v>0</v>
      </c>
      <c r="W176" s="8">
        <f>IF($D176="","",'HK1'!W176+'HK2'!W176)</f>
        <v>0</v>
      </c>
      <c r="X176" s="8">
        <f>IF($D176="","",'HK1'!X176+'HK2'!X176)</f>
        <v>0</v>
      </c>
      <c r="Y176" s="21">
        <f t="shared" si="30"/>
        <v>0</v>
      </c>
      <c r="Z176" s="8">
        <f>IF($D176="","",'HK1'!Z176+'HK2'!Z176)</f>
        <v>0</v>
      </c>
      <c r="AA176" s="8">
        <f>IF($D176="","",'HK1'!AA176+'HK2'!AA176)</f>
        <v>0</v>
      </c>
      <c r="AB176" s="21">
        <f t="shared" si="31"/>
        <v>0</v>
      </c>
      <c r="AC176" s="8">
        <f>IF($D176="","",'HK1'!AC176+'HK2'!AC176)</f>
        <v>0</v>
      </c>
      <c r="AD176" s="8">
        <f>IF($D176="","",'HK1'!AD176+'HK2'!AD176)</f>
        <v>0</v>
      </c>
      <c r="AE176" s="21">
        <f t="shared" si="32"/>
        <v>0</v>
      </c>
      <c r="AF176" s="8">
        <f>IF($D176="","",'HK1'!AF176+'HK2'!AF176)</f>
        <v>6</v>
      </c>
      <c r="AG176" s="8">
        <f>IF($D176="","",'HK1'!AG176+'HK2'!AG176)</f>
        <v>1.2</v>
      </c>
      <c r="AH176" s="64">
        <f t="shared" si="33"/>
        <v>60.4</v>
      </c>
      <c r="AI176" s="14">
        <f t="shared" si="34"/>
        <v>201.3</v>
      </c>
    </row>
    <row r="177" spans="1:35">
      <c r="A177" s="55">
        <f>IF(D177="","",SUBTOTAL(3,$D$4:$D177))</f>
        <v>174</v>
      </c>
      <c r="B177" s="57" t="s">
        <v>464</v>
      </c>
      <c r="C177" s="58" t="s">
        <v>169</v>
      </c>
      <c r="D177" s="59" t="s">
        <v>198</v>
      </c>
      <c r="E177" s="8">
        <f>IF($D177="","",'HK1'!E177+'HK2'!E177)</f>
        <v>0</v>
      </c>
      <c r="F177" s="8">
        <f>IF($D177="","",'HK1'!F177+'HK2'!F177)</f>
        <v>0</v>
      </c>
      <c r="G177" s="8">
        <f>IF($D177="","",'HK1'!G177+'HK2'!G177)</f>
        <v>0</v>
      </c>
      <c r="H177" s="8">
        <f>IF($D177="","",'HK1'!H177+'HK2'!H177)</f>
        <v>0</v>
      </c>
      <c r="I177" s="76">
        <f t="shared" si="26"/>
        <v>0</v>
      </c>
      <c r="J177" s="8">
        <f>IF($D177="","",'HK1'!J177+'HK2'!J177)</f>
        <v>0</v>
      </c>
      <c r="K177" s="8">
        <f>IF($D177="","",'HK1'!K177+'HK2'!K177)</f>
        <v>0</v>
      </c>
      <c r="L177" s="8">
        <f>IF($D177="","",'HK1'!L177+'HK2'!L177)</f>
        <v>0</v>
      </c>
      <c r="M177" s="8">
        <f>IF($D177="","",'HK1'!M177+'HK2'!M177)</f>
        <v>0</v>
      </c>
      <c r="N177" s="21">
        <f t="shared" si="27"/>
        <v>0</v>
      </c>
      <c r="O177" s="8">
        <f>IF($D177="","",'HK1'!O177+'HK2'!O177)</f>
        <v>0</v>
      </c>
      <c r="P177" s="8">
        <f>IF($D177="","",'HK1'!P177+'HK2'!P177)</f>
        <v>0</v>
      </c>
      <c r="Q177" s="8">
        <f>IF($D177="","",'HK1'!Q177+'HK2'!Q177)</f>
        <v>0</v>
      </c>
      <c r="R177" s="21">
        <f t="shared" si="28"/>
        <v>0</v>
      </c>
      <c r="S177" s="8">
        <f>IF($D177="","",'HK1'!S177+'HK2'!S177)</f>
        <v>0</v>
      </c>
      <c r="T177" s="8">
        <f>IF($D177="","",'HK1'!T177+'HK2'!T177)</f>
        <v>0</v>
      </c>
      <c r="U177" s="8">
        <f>IF($D177="","",'HK1'!U177+'HK2'!U177)</f>
        <v>0</v>
      </c>
      <c r="V177" s="21">
        <f t="shared" si="29"/>
        <v>0</v>
      </c>
      <c r="W177" s="8">
        <f>IF($D177="","",'HK1'!W177+'HK2'!W177)</f>
        <v>0</v>
      </c>
      <c r="X177" s="8">
        <f>IF($D177="","",'HK1'!X177+'HK2'!X177)</f>
        <v>0</v>
      </c>
      <c r="Y177" s="21">
        <f t="shared" si="30"/>
        <v>0</v>
      </c>
      <c r="Z177" s="8">
        <f>IF($D177="","",'HK1'!Z177+'HK2'!Z177)</f>
        <v>0</v>
      </c>
      <c r="AA177" s="8">
        <f>IF($D177="","",'HK1'!AA177+'HK2'!AA177)</f>
        <v>0</v>
      </c>
      <c r="AB177" s="21">
        <f t="shared" si="31"/>
        <v>0</v>
      </c>
      <c r="AC177" s="8">
        <f>IF($D177="","",'HK1'!AC177+'HK2'!AC177)</f>
        <v>0</v>
      </c>
      <c r="AD177" s="8">
        <f>IF($D177="","",'HK1'!AD177+'HK2'!AD177)</f>
        <v>0</v>
      </c>
      <c r="AE177" s="21">
        <f t="shared" si="32"/>
        <v>0</v>
      </c>
      <c r="AF177" s="8">
        <f>IF($D177="","",'HK1'!AF177+'HK2'!AF177)</f>
        <v>0</v>
      </c>
      <c r="AG177" s="8">
        <f>IF($D177="","",'HK1'!AG177+'HK2'!AG177)</f>
        <v>0</v>
      </c>
      <c r="AH177" s="64">
        <f t="shared" si="33"/>
        <v>0</v>
      </c>
      <c r="AI177" s="14">
        <f t="shared" si="34"/>
        <v>0</v>
      </c>
    </row>
    <row r="178" spans="1:35">
      <c r="A178" s="55">
        <f>IF(D178="","",SUBTOTAL(3,$D$4:$D178))</f>
        <v>175</v>
      </c>
      <c r="B178" s="57" t="s">
        <v>473</v>
      </c>
      <c r="C178" s="58" t="s">
        <v>169</v>
      </c>
      <c r="D178" s="59" t="s">
        <v>204</v>
      </c>
      <c r="E178" s="8">
        <f>IF($D178="","",'HK1'!E178+'HK2'!E178)</f>
        <v>0</v>
      </c>
      <c r="F178" s="8">
        <f>IF($D178="","",'HK1'!F178+'HK2'!F178)</f>
        <v>0</v>
      </c>
      <c r="G178" s="8">
        <f>IF($D178="","",'HK1'!G178+'HK2'!G178)</f>
        <v>0</v>
      </c>
      <c r="H178" s="8">
        <f>IF($D178="","",'HK1'!H178+'HK2'!H178)</f>
        <v>0</v>
      </c>
      <c r="I178" s="76">
        <f t="shared" si="26"/>
        <v>0</v>
      </c>
      <c r="J178" s="8">
        <f>IF($D178="","",'HK1'!J178+'HK2'!J178)</f>
        <v>0</v>
      </c>
      <c r="K178" s="8">
        <f>IF($D178="","",'HK1'!K178+'HK2'!K178)</f>
        <v>0</v>
      </c>
      <c r="L178" s="8">
        <f>IF($D178="","",'HK1'!L178+'HK2'!L178)</f>
        <v>0</v>
      </c>
      <c r="M178" s="8">
        <f>IF($D178="","",'HK1'!M178+'HK2'!M178)</f>
        <v>0</v>
      </c>
      <c r="N178" s="21">
        <f t="shared" si="27"/>
        <v>0</v>
      </c>
      <c r="O178" s="8">
        <f>IF($D178="","",'HK1'!O178+'HK2'!O178)</f>
        <v>0</v>
      </c>
      <c r="P178" s="8">
        <f>IF($D178="","",'HK1'!P178+'HK2'!P178)</f>
        <v>0</v>
      </c>
      <c r="Q178" s="8">
        <f>IF($D178="","",'HK1'!Q178+'HK2'!Q178)</f>
        <v>0</v>
      </c>
      <c r="R178" s="21">
        <f t="shared" si="28"/>
        <v>0</v>
      </c>
      <c r="S178" s="8">
        <f>IF($D178="","",'HK1'!S178+'HK2'!S178)</f>
        <v>0</v>
      </c>
      <c r="T178" s="8">
        <f>IF($D178="","",'HK1'!T178+'HK2'!T178)</f>
        <v>0</v>
      </c>
      <c r="U178" s="8">
        <f>IF($D178="","",'HK1'!U178+'HK2'!U178)</f>
        <v>0</v>
      </c>
      <c r="V178" s="21">
        <f t="shared" si="29"/>
        <v>0</v>
      </c>
      <c r="W178" s="8">
        <f>IF($D178="","",'HK1'!W178+'HK2'!W178)</f>
        <v>0</v>
      </c>
      <c r="X178" s="8">
        <f>IF($D178="","",'HK1'!X178+'HK2'!X178)</f>
        <v>0</v>
      </c>
      <c r="Y178" s="21">
        <f t="shared" si="30"/>
        <v>0</v>
      </c>
      <c r="Z178" s="8">
        <f>IF($D178="","",'HK1'!Z178+'HK2'!Z178)</f>
        <v>0</v>
      </c>
      <c r="AA178" s="8">
        <f>IF($D178="","",'HK1'!AA178+'HK2'!AA178)</f>
        <v>0</v>
      </c>
      <c r="AB178" s="21">
        <f t="shared" si="31"/>
        <v>0</v>
      </c>
      <c r="AC178" s="8">
        <f>IF($D178="","",'HK1'!AC178+'HK2'!AC178)</f>
        <v>0</v>
      </c>
      <c r="AD178" s="8">
        <f>IF($D178="","",'HK1'!AD178+'HK2'!AD178)</f>
        <v>0</v>
      </c>
      <c r="AE178" s="21">
        <f t="shared" si="32"/>
        <v>0</v>
      </c>
      <c r="AF178" s="8">
        <f>IF($D178="","",'HK1'!AF178+'HK2'!AF178)</f>
        <v>0</v>
      </c>
      <c r="AG178" s="8">
        <f>IF($D178="","",'HK1'!AG178+'HK2'!AG178)</f>
        <v>0</v>
      </c>
      <c r="AH178" s="64">
        <f t="shared" si="33"/>
        <v>0</v>
      </c>
      <c r="AI178" s="14">
        <f t="shared" si="34"/>
        <v>0</v>
      </c>
    </row>
    <row r="179" spans="1:35">
      <c r="A179" s="55">
        <f>IF(D179="","",SUBTOTAL(3,$D$4:$D179))</f>
        <v>176</v>
      </c>
      <c r="B179" s="57" t="s">
        <v>465</v>
      </c>
      <c r="C179" s="58" t="s">
        <v>169</v>
      </c>
      <c r="D179" s="59" t="s">
        <v>277</v>
      </c>
      <c r="E179" s="8">
        <f>IF($D179="","",'HK1'!E179+'HK2'!E179)</f>
        <v>2</v>
      </c>
      <c r="F179" s="8">
        <f>IF($D179="","",'HK1'!F179+'HK2'!F179)</f>
        <v>0</v>
      </c>
      <c r="G179" s="8">
        <f>IF($D179="","",'HK1'!G179+'HK2'!G179)</f>
        <v>0</v>
      </c>
      <c r="H179" s="8">
        <f>IF($D179="","",'HK1'!H179+'HK2'!H179)</f>
        <v>0</v>
      </c>
      <c r="I179" s="76">
        <f t="shared" si="26"/>
        <v>2</v>
      </c>
      <c r="J179" s="8">
        <f>IF($D179="","",'HK1'!J179+'HK2'!J179)</f>
        <v>0</v>
      </c>
      <c r="K179" s="8">
        <f>IF($D179="","",'HK1'!K179+'HK2'!K179)</f>
        <v>2.4</v>
      </c>
      <c r="L179" s="8">
        <f>IF($D179="","",'HK1'!L179+'HK2'!L179)</f>
        <v>0</v>
      </c>
      <c r="M179" s="8">
        <f>IF($D179="","",'HK1'!M179+'HK2'!M179)</f>
        <v>0</v>
      </c>
      <c r="N179" s="21">
        <f t="shared" si="27"/>
        <v>2.4</v>
      </c>
      <c r="O179" s="8">
        <f>IF($D179="","",'HK1'!O179+'HK2'!O179)</f>
        <v>199</v>
      </c>
      <c r="P179" s="8">
        <f>IF($D179="","",'HK1'!P179+'HK2'!P179)</f>
        <v>605</v>
      </c>
      <c r="Q179" s="8">
        <f>IF($D179="","",'HK1'!Q179+'HK2'!Q179)</f>
        <v>420</v>
      </c>
      <c r="R179" s="21">
        <f t="shared" si="28"/>
        <v>19.2</v>
      </c>
      <c r="S179" s="8">
        <f>IF($D179="","",'HK1'!S179+'HK2'!S179)</f>
        <v>0</v>
      </c>
      <c r="T179" s="8">
        <f>IF($D179="","",'HK1'!T179+'HK2'!T179)</f>
        <v>0</v>
      </c>
      <c r="U179" s="8">
        <f>IF($D179="","",'HK1'!U179+'HK2'!U179)</f>
        <v>0</v>
      </c>
      <c r="V179" s="21">
        <f t="shared" si="29"/>
        <v>0</v>
      </c>
      <c r="W179" s="8">
        <f>IF($D179="","",'HK1'!W179+'HK2'!W179)</f>
        <v>0</v>
      </c>
      <c r="X179" s="8">
        <f>IF($D179="","",'HK1'!X179+'HK2'!X179)</f>
        <v>0</v>
      </c>
      <c r="Y179" s="21">
        <f t="shared" si="30"/>
        <v>0</v>
      </c>
      <c r="Z179" s="8">
        <f>IF($D179="","",'HK1'!Z179+'HK2'!Z179)</f>
        <v>0</v>
      </c>
      <c r="AA179" s="8">
        <f>IF($D179="","",'HK1'!AA179+'HK2'!AA179)</f>
        <v>0</v>
      </c>
      <c r="AB179" s="21">
        <f t="shared" si="31"/>
        <v>0</v>
      </c>
      <c r="AC179" s="8">
        <f>IF($D179="","",'HK1'!AC179+'HK2'!AC179)</f>
        <v>0</v>
      </c>
      <c r="AD179" s="8">
        <f>IF($D179="","",'HK1'!AD179+'HK2'!AD179)</f>
        <v>0</v>
      </c>
      <c r="AE179" s="21">
        <f t="shared" si="32"/>
        <v>0</v>
      </c>
      <c r="AF179" s="8">
        <f>IF($D179="","",'HK1'!AF179+'HK2'!AF179)</f>
        <v>0</v>
      </c>
      <c r="AG179" s="8">
        <f>IF($D179="","",'HK1'!AG179+'HK2'!AG179)</f>
        <v>0</v>
      </c>
      <c r="AH179" s="64">
        <f t="shared" si="33"/>
        <v>23.6</v>
      </c>
      <c r="AI179" s="14">
        <f t="shared" si="34"/>
        <v>78.7</v>
      </c>
    </row>
    <row r="180" spans="1:35">
      <c r="A180" s="55">
        <f>IF(D180="","",SUBTOTAL(3,$D$4:$D180))</f>
        <v>177</v>
      </c>
      <c r="B180" s="57" t="s">
        <v>425</v>
      </c>
      <c r="C180" s="58" t="s">
        <v>169</v>
      </c>
      <c r="D180" s="59" t="s">
        <v>174</v>
      </c>
      <c r="E180" s="8">
        <f>IF($D180="","",'HK1'!E180+'HK2'!E180)</f>
        <v>0</v>
      </c>
      <c r="F180" s="8">
        <f>IF($D180="","",'HK1'!F180+'HK2'!F180)</f>
        <v>2</v>
      </c>
      <c r="G180" s="8">
        <f>IF($D180="","",'HK1'!G180+'HK2'!G180)</f>
        <v>0</v>
      </c>
      <c r="H180" s="8">
        <f>IF($D180="","",'HK1'!H180+'HK2'!H180)</f>
        <v>0</v>
      </c>
      <c r="I180" s="76">
        <f t="shared" si="26"/>
        <v>4</v>
      </c>
      <c r="J180" s="8">
        <f>IF($D180="","",'HK1'!J180+'HK2'!J180)</f>
        <v>28.799999999999997</v>
      </c>
      <c r="K180" s="8">
        <f>IF($D180="","",'HK1'!K180+'HK2'!K180)</f>
        <v>9.6</v>
      </c>
      <c r="L180" s="8">
        <f>IF($D180="","",'HK1'!L180+'HK2'!L180)</f>
        <v>0</v>
      </c>
      <c r="M180" s="8">
        <f>IF($D180="","",'HK1'!M180+'HK2'!M180)</f>
        <v>0</v>
      </c>
      <c r="N180" s="21">
        <f t="shared" si="27"/>
        <v>38.4</v>
      </c>
      <c r="O180" s="8">
        <f>IF($D180="","",'HK1'!O180+'HK2'!O180)</f>
        <v>0</v>
      </c>
      <c r="P180" s="8">
        <f>IF($D180="","",'HK1'!P180+'HK2'!P180)</f>
        <v>0</v>
      </c>
      <c r="Q180" s="8">
        <f>IF($D180="","",'HK1'!Q180+'HK2'!Q180)</f>
        <v>0</v>
      </c>
      <c r="R180" s="21">
        <f t="shared" si="28"/>
        <v>0</v>
      </c>
      <c r="S180" s="8">
        <f>IF($D180="","",'HK1'!S180+'HK2'!S180)</f>
        <v>0</v>
      </c>
      <c r="T180" s="8">
        <f>IF($D180="","",'HK1'!T180+'HK2'!T180)</f>
        <v>0</v>
      </c>
      <c r="U180" s="8">
        <f>IF($D180="","",'HK1'!U180+'HK2'!U180)</f>
        <v>0</v>
      </c>
      <c r="V180" s="21">
        <f t="shared" si="29"/>
        <v>0</v>
      </c>
      <c r="W180" s="8">
        <f>IF($D180="","",'HK1'!W180+'HK2'!W180)</f>
        <v>0</v>
      </c>
      <c r="X180" s="8">
        <f>IF($D180="","",'HK1'!X180+'HK2'!X180)</f>
        <v>0</v>
      </c>
      <c r="Y180" s="21">
        <f t="shared" si="30"/>
        <v>0</v>
      </c>
      <c r="Z180" s="8">
        <f>IF($D180="","",'HK1'!Z180+'HK2'!Z180)</f>
        <v>0</v>
      </c>
      <c r="AA180" s="8">
        <f>IF($D180="","",'HK1'!AA180+'HK2'!AA180)</f>
        <v>0</v>
      </c>
      <c r="AB180" s="21">
        <f t="shared" si="31"/>
        <v>0</v>
      </c>
      <c r="AC180" s="8">
        <f>IF($D180="","",'HK1'!AC180+'HK2'!AC180)</f>
        <v>0</v>
      </c>
      <c r="AD180" s="8">
        <f>IF($D180="","",'HK1'!AD180+'HK2'!AD180)</f>
        <v>0</v>
      </c>
      <c r="AE180" s="21">
        <f t="shared" si="32"/>
        <v>0</v>
      </c>
      <c r="AF180" s="8">
        <f>IF($D180="","",'HK1'!AF180+'HK2'!AF180)</f>
        <v>2.4</v>
      </c>
      <c r="AG180" s="8">
        <f>IF($D180="","",'HK1'!AG180+'HK2'!AG180)</f>
        <v>0</v>
      </c>
      <c r="AH180" s="64">
        <f t="shared" si="33"/>
        <v>44.8</v>
      </c>
      <c r="AI180" s="14">
        <f t="shared" si="34"/>
        <v>149.30000000000001</v>
      </c>
    </row>
    <row r="181" spans="1:35">
      <c r="A181" s="55">
        <f>IF(D181="","",SUBTOTAL(3,$D$4:$D181))</f>
        <v>178</v>
      </c>
      <c r="B181" s="57" t="s">
        <v>481</v>
      </c>
      <c r="C181" s="58" t="s">
        <v>169</v>
      </c>
      <c r="D181" s="59" t="s">
        <v>214</v>
      </c>
      <c r="E181" s="8">
        <f>IF($D181="","",'HK1'!E181+'HK2'!E181)</f>
        <v>0</v>
      </c>
      <c r="F181" s="8">
        <f>IF($D181="","",'HK1'!F181+'HK2'!F181)</f>
        <v>0</v>
      </c>
      <c r="G181" s="8">
        <f>IF($D181="","",'HK1'!G181+'HK2'!G181)</f>
        <v>0</v>
      </c>
      <c r="H181" s="8">
        <f>IF($D181="","",'HK1'!H181+'HK2'!H181)</f>
        <v>0</v>
      </c>
      <c r="I181" s="76">
        <f t="shared" si="26"/>
        <v>0</v>
      </c>
      <c r="J181" s="8">
        <f>IF($D181="","",'HK1'!J181+'HK2'!J181)</f>
        <v>0</v>
      </c>
      <c r="K181" s="8">
        <f>IF($D181="","",'HK1'!K181+'HK2'!K181)</f>
        <v>2.4</v>
      </c>
      <c r="L181" s="8">
        <f>IF($D181="","",'HK1'!L181+'HK2'!L181)</f>
        <v>0</v>
      </c>
      <c r="M181" s="8">
        <f>IF($D181="","",'HK1'!M181+'HK2'!M181)</f>
        <v>0</v>
      </c>
      <c r="N181" s="21">
        <f t="shared" si="27"/>
        <v>2.4</v>
      </c>
      <c r="O181" s="8">
        <f>IF($D181="","",'HK1'!O181+'HK2'!O181)</f>
        <v>0</v>
      </c>
      <c r="P181" s="8">
        <f>IF($D181="","",'HK1'!P181+'HK2'!P181)</f>
        <v>0</v>
      </c>
      <c r="Q181" s="8">
        <f>IF($D181="","",'HK1'!Q181+'HK2'!Q181)</f>
        <v>0</v>
      </c>
      <c r="R181" s="21">
        <f t="shared" si="28"/>
        <v>0</v>
      </c>
      <c r="S181" s="8">
        <f>IF($D181="","",'HK1'!S181+'HK2'!S181)</f>
        <v>0</v>
      </c>
      <c r="T181" s="8">
        <f>IF($D181="","",'HK1'!T181+'HK2'!T181)</f>
        <v>0</v>
      </c>
      <c r="U181" s="8">
        <f>IF($D181="","",'HK1'!U181+'HK2'!U181)</f>
        <v>0</v>
      </c>
      <c r="V181" s="21">
        <f t="shared" si="29"/>
        <v>0</v>
      </c>
      <c r="W181" s="8">
        <f>IF($D181="","",'HK1'!W181+'HK2'!W181)</f>
        <v>0</v>
      </c>
      <c r="X181" s="8">
        <f>IF($D181="","",'HK1'!X181+'HK2'!X181)</f>
        <v>0</v>
      </c>
      <c r="Y181" s="21">
        <f t="shared" si="30"/>
        <v>0</v>
      </c>
      <c r="Z181" s="8">
        <f>IF($D181="","",'HK1'!Z181+'HK2'!Z181)</f>
        <v>0</v>
      </c>
      <c r="AA181" s="8">
        <f>IF($D181="","",'HK1'!AA181+'HK2'!AA181)</f>
        <v>0</v>
      </c>
      <c r="AB181" s="21">
        <f t="shared" si="31"/>
        <v>0</v>
      </c>
      <c r="AC181" s="8">
        <f>IF($D181="","",'HK1'!AC181+'HK2'!AC181)</f>
        <v>0</v>
      </c>
      <c r="AD181" s="8">
        <f>IF($D181="","",'HK1'!AD181+'HK2'!AD181)</f>
        <v>0</v>
      </c>
      <c r="AE181" s="21">
        <f t="shared" si="32"/>
        <v>0</v>
      </c>
      <c r="AF181" s="8">
        <f>IF($D181="","",'HK1'!AF181+'HK2'!AF181)</f>
        <v>0</v>
      </c>
      <c r="AG181" s="8">
        <f>IF($D181="","",'HK1'!AG181+'HK2'!AG181)</f>
        <v>0</v>
      </c>
      <c r="AH181" s="64">
        <f t="shared" si="33"/>
        <v>2.4</v>
      </c>
      <c r="AI181" s="14">
        <f t="shared" si="34"/>
        <v>8</v>
      </c>
    </row>
    <row r="182" spans="1:35">
      <c r="A182" s="55">
        <f>IF(D182="","",SUBTOTAL(3,$D$4:$D182))</f>
        <v>179</v>
      </c>
      <c r="B182" s="57" t="s">
        <v>426</v>
      </c>
      <c r="C182" s="58" t="s">
        <v>169</v>
      </c>
      <c r="D182" s="59" t="s">
        <v>551</v>
      </c>
      <c r="E182" s="8">
        <f>IF($D182="","",'HK1'!E182+'HK2'!E182)</f>
        <v>0</v>
      </c>
      <c r="F182" s="8">
        <f>IF($D182="","",'HK1'!F182+'HK2'!F182)</f>
        <v>0</v>
      </c>
      <c r="G182" s="8">
        <f>IF($D182="","",'HK1'!G182+'HK2'!G182)</f>
        <v>0</v>
      </c>
      <c r="H182" s="8">
        <f>IF($D182="","",'HK1'!H182+'HK2'!H182)</f>
        <v>0</v>
      </c>
      <c r="I182" s="76">
        <f t="shared" si="26"/>
        <v>0</v>
      </c>
      <c r="J182" s="8">
        <f>IF($D182="","",'HK1'!J182+'HK2'!J182)</f>
        <v>0</v>
      </c>
      <c r="K182" s="8">
        <f>IF($D182="","",'HK1'!K182+'HK2'!K182)</f>
        <v>8.4</v>
      </c>
      <c r="L182" s="8">
        <f>IF($D182="","",'HK1'!L182+'HK2'!L182)</f>
        <v>0</v>
      </c>
      <c r="M182" s="8">
        <f>IF($D182="","",'HK1'!M182+'HK2'!M182)</f>
        <v>0</v>
      </c>
      <c r="N182" s="21">
        <f t="shared" si="27"/>
        <v>8.4</v>
      </c>
      <c r="O182" s="8">
        <f>IF($D182="","",'HK1'!O182+'HK2'!O182)</f>
        <v>0</v>
      </c>
      <c r="P182" s="8">
        <f>IF($D182="","",'HK1'!P182+'HK2'!P182)</f>
        <v>0</v>
      </c>
      <c r="Q182" s="8">
        <f>IF($D182="","",'HK1'!Q182+'HK2'!Q182)</f>
        <v>0</v>
      </c>
      <c r="R182" s="21">
        <f t="shared" si="28"/>
        <v>0</v>
      </c>
      <c r="S182" s="8">
        <f>IF($D182="","",'HK1'!S182+'HK2'!S182)</f>
        <v>0</v>
      </c>
      <c r="T182" s="8">
        <f>IF($D182="","",'HK1'!T182+'HK2'!T182)</f>
        <v>0</v>
      </c>
      <c r="U182" s="8">
        <f>IF($D182="","",'HK1'!U182+'HK2'!U182)</f>
        <v>0</v>
      </c>
      <c r="V182" s="21">
        <f t="shared" si="29"/>
        <v>0</v>
      </c>
      <c r="W182" s="8">
        <f>IF($D182="","",'HK1'!W182+'HK2'!W182)</f>
        <v>0</v>
      </c>
      <c r="X182" s="8">
        <f>IF($D182="","",'HK1'!X182+'HK2'!X182)</f>
        <v>0</v>
      </c>
      <c r="Y182" s="21">
        <f t="shared" si="30"/>
        <v>0</v>
      </c>
      <c r="Z182" s="8">
        <f>IF($D182="","",'HK1'!Z182+'HK2'!Z182)</f>
        <v>0</v>
      </c>
      <c r="AA182" s="8">
        <f>IF($D182="","",'HK1'!AA182+'HK2'!AA182)</f>
        <v>0</v>
      </c>
      <c r="AB182" s="21">
        <f t="shared" si="31"/>
        <v>0</v>
      </c>
      <c r="AC182" s="8">
        <f>IF($D182="","",'HK1'!AC182+'HK2'!AC182)</f>
        <v>0</v>
      </c>
      <c r="AD182" s="8">
        <f>IF($D182="","",'HK1'!AD182+'HK2'!AD182)</f>
        <v>0</v>
      </c>
      <c r="AE182" s="21">
        <f t="shared" si="32"/>
        <v>0</v>
      </c>
      <c r="AF182" s="8">
        <f>IF($D182="","",'HK1'!AF182+'HK2'!AF182)</f>
        <v>1.2</v>
      </c>
      <c r="AG182" s="8">
        <f>IF($D182="","",'HK1'!AG182+'HK2'!AG182)</f>
        <v>0</v>
      </c>
      <c r="AH182" s="64">
        <f t="shared" si="33"/>
        <v>9.6</v>
      </c>
      <c r="AI182" s="14">
        <f t="shared" si="34"/>
        <v>32</v>
      </c>
    </row>
    <row r="183" spans="1:35">
      <c r="A183" s="55">
        <f>IF(D183="","",SUBTOTAL(3,$D$4:$D183))</f>
        <v>180</v>
      </c>
      <c r="B183" s="57" t="s">
        <v>427</v>
      </c>
      <c r="C183" s="58" t="s">
        <v>169</v>
      </c>
      <c r="D183" s="59" t="s">
        <v>175</v>
      </c>
      <c r="E183" s="8">
        <f>IF($D183="","",'HK1'!E183+'HK2'!E183)</f>
        <v>0</v>
      </c>
      <c r="F183" s="8">
        <f>IF($D183="","",'HK1'!F183+'HK2'!F183)</f>
        <v>0</v>
      </c>
      <c r="G183" s="8">
        <f>IF($D183="","",'HK1'!G183+'HK2'!G183)</f>
        <v>0</v>
      </c>
      <c r="H183" s="8">
        <f>IF($D183="","",'HK1'!H183+'HK2'!H183)</f>
        <v>0</v>
      </c>
      <c r="I183" s="76">
        <f t="shared" si="26"/>
        <v>0</v>
      </c>
      <c r="J183" s="8">
        <f>IF($D183="","",'HK1'!J183+'HK2'!J183)</f>
        <v>28.799999999999994</v>
      </c>
      <c r="K183" s="8">
        <f>IF($D183="","",'HK1'!K183+'HK2'!K183)</f>
        <v>8.7999999999999989</v>
      </c>
      <c r="L183" s="8">
        <f>IF($D183="","",'HK1'!L183+'HK2'!L183)</f>
        <v>0</v>
      </c>
      <c r="M183" s="8">
        <f>IF($D183="","",'HK1'!M183+'HK2'!M183)</f>
        <v>0</v>
      </c>
      <c r="N183" s="21">
        <f t="shared" si="27"/>
        <v>37.599999999999994</v>
      </c>
      <c r="O183" s="8">
        <f>IF($D183="","",'HK1'!O183+'HK2'!O183)</f>
        <v>0</v>
      </c>
      <c r="P183" s="8">
        <f>IF($D183="","",'HK1'!P183+'HK2'!P183)</f>
        <v>0</v>
      </c>
      <c r="Q183" s="8">
        <f>IF($D183="","",'HK1'!Q183+'HK2'!Q183)</f>
        <v>0</v>
      </c>
      <c r="R183" s="21">
        <f t="shared" si="28"/>
        <v>0</v>
      </c>
      <c r="S183" s="8">
        <f>IF($D183="","",'HK1'!S183+'HK2'!S183)</f>
        <v>0</v>
      </c>
      <c r="T183" s="8">
        <f>IF($D183="","",'HK1'!T183+'HK2'!T183)</f>
        <v>0</v>
      </c>
      <c r="U183" s="8">
        <f>IF($D183="","",'HK1'!U183+'HK2'!U183)</f>
        <v>0</v>
      </c>
      <c r="V183" s="21">
        <f t="shared" si="29"/>
        <v>0</v>
      </c>
      <c r="W183" s="8">
        <f>IF($D183="","",'HK1'!W183+'HK2'!W183)</f>
        <v>0</v>
      </c>
      <c r="X183" s="8">
        <f>IF($D183="","",'HK1'!X183+'HK2'!X183)</f>
        <v>0</v>
      </c>
      <c r="Y183" s="21">
        <f t="shared" si="30"/>
        <v>0</v>
      </c>
      <c r="Z183" s="8">
        <f>IF($D183="","",'HK1'!Z183+'HK2'!Z183)</f>
        <v>0</v>
      </c>
      <c r="AA183" s="8">
        <f>IF($D183="","",'HK1'!AA183+'HK2'!AA183)</f>
        <v>0</v>
      </c>
      <c r="AB183" s="21">
        <f t="shared" si="31"/>
        <v>0</v>
      </c>
      <c r="AC183" s="8">
        <f>IF($D183="","",'HK1'!AC183+'HK2'!AC183)</f>
        <v>0</v>
      </c>
      <c r="AD183" s="8">
        <f>IF($D183="","",'HK1'!AD183+'HK2'!AD183)</f>
        <v>0</v>
      </c>
      <c r="AE183" s="21">
        <f t="shared" si="32"/>
        <v>0</v>
      </c>
      <c r="AF183" s="8">
        <f>IF($D183="","",'HK1'!AF183+'HK2'!AF183)</f>
        <v>1.2</v>
      </c>
      <c r="AG183" s="8">
        <f>IF($D183="","",'HK1'!AG183+'HK2'!AG183)</f>
        <v>0</v>
      </c>
      <c r="AH183" s="64">
        <f t="shared" si="33"/>
        <v>38.799999999999997</v>
      </c>
      <c r="AI183" s="14">
        <f t="shared" si="34"/>
        <v>129.30000000000001</v>
      </c>
    </row>
    <row r="184" spans="1:35">
      <c r="A184" s="55">
        <f>IF(D184="","",SUBTOTAL(3,$D$4:$D184))</f>
        <v>181</v>
      </c>
      <c r="B184" s="57" t="s">
        <v>474</v>
      </c>
      <c r="C184" s="58" t="s">
        <v>169</v>
      </c>
      <c r="D184" s="59" t="s">
        <v>205</v>
      </c>
      <c r="E184" s="8">
        <f>IF($D184="","",'HK1'!E184+'HK2'!E184)</f>
        <v>2</v>
      </c>
      <c r="F184" s="8">
        <f>IF($D184="","",'HK1'!F184+'HK2'!F184)</f>
        <v>0</v>
      </c>
      <c r="G184" s="8">
        <f>IF($D184="","",'HK1'!G184+'HK2'!G184)</f>
        <v>0</v>
      </c>
      <c r="H184" s="8">
        <f>IF($D184="","",'HK1'!H184+'HK2'!H184)</f>
        <v>0</v>
      </c>
      <c r="I184" s="76">
        <f t="shared" si="26"/>
        <v>2</v>
      </c>
      <c r="J184" s="8">
        <f>IF($D184="","",'HK1'!J184+'HK2'!J184)</f>
        <v>6</v>
      </c>
      <c r="K184" s="8">
        <f>IF($D184="","",'HK1'!K184+'HK2'!K184)</f>
        <v>14.799999999999999</v>
      </c>
      <c r="L184" s="8">
        <f>IF($D184="","",'HK1'!L184+'HK2'!L184)</f>
        <v>0</v>
      </c>
      <c r="M184" s="8">
        <f>IF($D184="","",'HK1'!M184+'HK2'!M184)</f>
        <v>0</v>
      </c>
      <c r="N184" s="21">
        <f t="shared" si="27"/>
        <v>20.799999999999997</v>
      </c>
      <c r="O184" s="8">
        <f>IF($D184="","",'HK1'!O184+'HK2'!O184)</f>
        <v>728</v>
      </c>
      <c r="P184" s="8">
        <f>IF($D184="","",'HK1'!P184+'HK2'!P184)</f>
        <v>638</v>
      </c>
      <c r="Q184" s="8">
        <f>IF($D184="","",'HK1'!Q184+'HK2'!Q184)</f>
        <v>841</v>
      </c>
      <c r="R184" s="21">
        <f t="shared" si="28"/>
        <v>26.25</v>
      </c>
      <c r="S184" s="8">
        <f>IF($D184="","",'HK1'!S184+'HK2'!S184)</f>
        <v>0</v>
      </c>
      <c r="T184" s="8">
        <f>IF($D184="","",'HK1'!T184+'HK2'!T184)</f>
        <v>0</v>
      </c>
      <c r="U184" s="8">
        <f>IF($D184="","",'HK1'!U184+'HK2'!U184)</f>
        <v>0</v>
      </c>
      <c r="V184" s="21">
        <f t="shared" si="29"/>
        <v>0</v>
      </c>
      <c r="W184" s="8">
        <f>IF($D184="","",'HK1'!W184+'HK2'!W184)</f>
        <v>0</v>
      </c>
      <c r="X184" s="8">
        <f>IF($D184="","",'HK1'!X184+'HK2'!X184)</f>
        <v>0</v>
      </c>
      <c r="Y184" s="21">
        <f t="shared" si="30"/>
        <v>0</v>
      </c>
      <c r="Z184" s="8">
        <f>IF($D184="","",'HK1'!Z184+'HK2'!Z184)</f>
        <v>0</v>
      </c>
      <c r="AA184" s="8">
        <f>IF($D184="","",'HK1'!AA184+'HK2'!AA184)</f>
        <v>0</v>
      </c>
      <c r="AB184" s="21">
        <f t="shared" si="31"/>
        <v>0</v>
      </c>
      <c r="AC184" s="8">
        <f>IF($D184="","",'HK1'!AC184+'HK2'!AC184)</f>
        <v>0</v>
      </c>
      <c r="AD184" s="8">
        <f>IF($D184="","",'HK1'!AD184+'HK2'!AD184)</f>
        <v>0</v>
      </c>
      <c r="AE184" s="21">
        <f t="shared" si="32"/>
        <v>0</v>
      </c>
      <c r="AF184" s="8">
        <f>IF($D184="","",'HK1'!AF184+'HK2'!AF184)</f>
        <v>2.4</v>
      </c>
      <c r="AG184" s="8">
        <f>IF($D184="","",'HK1'!AG184+'HK2'!AG184)</f>
        <v>0</v>
      </c>
      <c r="AH184" s="64">
        <f t="shared" si="33"/>
        <v>51.5</v>
      </c>
      <c r="AI184" s="14">
        <f t="shared" si="34"/>
        <v>171.7</v>
      </c>
    </row>
    <row r="185" spans="1:35">
      <c r="A185" s="55">
        <f>IF(D185="","",SUBTOTAL(3,$D$4:$D185))</f>
        <v>182</v>
      </c>
      <c r="B185" s="57" t="s">
        <v>457</v>
      </c>
      <c r="C185" s="58" t="s">
        <v>169</v>
      </c>
      <c r="D185" s="59" t="s">
        <v>195</v>
      </c>
      <c r="E185" s="8">
        <f>IF($D185="","",'HK1'!E185+'HK2'!E185)</f>
        <v>6</v>
      </c>
      <c r="F185" s="8">
        <f>IF($D185="","",'HK1'!F185+'HK2'!F185)</f>
        <v>0</v>
      </c>
      <c r="G185" s="8">
        <f>IF($D185="","",'HK1'!G185+'HK2'!G185)</f>
        <v>0</v>
      </c>
      <c r="H185" s="8">
        <f>IF($D185="","",'HK1'!H185+'HK2'!H185)</f>
        <v>0</v>
      </c>
      <c r="I185" s="76">
        <f t="shared" si="26"/>
        <v>6</v>
      </c>
      <c r="J185" s="8">
        <f>IF($D185="","",'HK1'!J185+'HK2'!J185)</f>
        <v>20.399999999999999</v>
      </c>
      <c r="K185" s="8">
        <f>IF($D185="","",'HK1'!K185+'HK2'!K185)</f>
        <v>2.4</v>
      </c>
      <c r="L185" s="8">
        <f>IF($D185="","",'HK1'!L185+'HK2'!L185)</f>
        <v>0</v>
      </c>
      <c r="M185" s="8">
        <f>IF($D185="","",'HK1'!M185+'HK2'!M185)</f>
        <v>0</v>
      </c>
      <c r="N185" s="21">
        <f t="shared" si="27"/>
        <v>22.799999999999997</v>
      </c>
      <c r="O185" s="8">
        <f>IF($D185="","",'HK1'!O185+'HK2'!O185)</f>
        <v>681</v>
      </c>
      <c r="P185" s="8">
        <f>IF($D185="","",'HK1'!P185+'HK2'!P185)</f>
        <v>732</v>
      </c>
      <c r="Q185" s="8">
        <f>IF($D185="","",'HK1'!Q185+'HK2'!Q185)</f>
        <v>837</v>
      </c>
      <c r="R185" s="21">
        <f t="shared" si="28"/>
        <v>28.8</v>
      </c>
      <c r="S185" s="8">
        <f>IF($D185="","",'HK1'!S185+'HK2'!S185)</f>
        <v>0</v>
      </c>
      <c r="T185" s="8">
        <f>IF($D185="","",'HK1'!T185+'HK2'!T185)</f>
        <v>0</v>
      </c>
      <c r="U185" s="8">
        <f>IF($D185="","",'HK1'!U185+'HK2'!U185)</f>
        <v>0</v>
      </c>
      <c r="V185" s="21">
        <f t="shared" si="29"/>
        <v>0</v>
      </c>
      <c r="W185" s="8">
        <f>IF($D185="","",'HK1'!W185+'HK2'!W185)</f>
        <v>0</v>
      </c>
      <c r="X185" s="8">
        <f>IF($D185="","",'HK1'!X185+'HK2'!X185)</f>
        <v>0</v>
      </c>
      <c r="Y185" s="21">
        <f t="shared" si="30"/>
        <v>0</v>
      </c>
      <c r="Z185" s="8">
        <f>IF($D185="","",'HK1'!Z185+'HK2'!Z185)</f>
        <v>0</v>
      </c>
      <c r="AA185" s="8">
        <f>IF($D185="","",'HK1'!AA185+'HK2'!AA185)</f>
        <v>0</v>
      </c>
      <c r="AB185" s="21">
        <f t="shared" si="31"/>
        <v>0</v>
      </c>
      <c r="AC185" s="8">
        <f>IF($D185="","",'HK1'!AC185+'HK2'!AC185)</f>
        <v>0</v>
      </c>
      <c r="AD185" s="8">
        <f>IF($D185="","",'HK1'!AD185+'HK2'!AD185)</f>
        <v>0</v>
      </c>
      <c r="AE185" s="21">
        <f t="shared" si="32"/>
        <v>0</v>
      </c>
      <c r="AF185" s="8">
        <f>IF($D185="","",'HK1'!AF185+'HK2'!AF185)</f>
        <v>0</v>
      </c>
      <c r="AG185" s="8">
        <f>IF($D185="","",'HK1'!AG185+'HK2'!AG185)</f>
        <v>0</v>
      </c>
      <c r="AH185" s="64">
        <f t="shared" si="33"/>
        <v>57.6</v>
      </c>
      <c r="AI185" s="14">
        <f t="shared" si="34"/>
        <v>192</v>
      </c>
    </row>
    <row r="186" spans="1:35">
      <c r="A186" s="55">
        <f>IF(D186="","",SUBTOTAL(3,$D$4:$D186))</f>
        <v>183</v>
      </c>
      <c r="B186" s="57" t="s">
        <v>475</v>
      </c>
      <c r="C186" s="58" t="s">
        <v>169</v>
      </c>
      <c r="D186" s="59" t="s">
        <v>206</v>
      </c>
      <c r="E186" s="8">
        <f>IF($D186="","",'HK1'!E186+'HK2'!E186)</f>
        <v>6</v>
      </c>
      <c r="F186" s="8">
        <f>IF($D186="","",'HK1'!F186+'HK2'!F186)</f>
        <v>0</v>
      </c>
      <c r="G186" s="8">
        <f>IF($D186="","",'HK1'!G186+'HK2'!G186)</f>
        <v>0</v>
      </c>
      <c r="H186" s="8">
        <f>IF($D186="","",'HK1'!H186+'HK2'!H186)</f>
        <v>0</v>
      </c>
      <c r="I186" s="76">
        <f t="shared" si="26"/>
        <v>6</v>
      </c>
      <c r="J186" s="8">
        <f>IF($D186="","",'HK1'!J186+'HK2'!J186)</f>
        <v>5.1999999999999993</v>
      </c>
      <c r="K186" s="8">
        <f>IF($D186="","",'HK1'!K186+'HK2'!K186)</f>
        <v>23.999999999999996</v>
      </c>
      <c r="L186" s="8">
        <f>IF($D186="","",'HK1'!L186+'HK2'!L186)</f>
        <v>0</v>
      </c>
      <c r="M186" s="8">
        <f>IF($D186="","",'HK1'!M186+'HK2'!M186)</f>
        <v>0</v>
      </c>
      <c r="N186" s="21">
        <f t="shared" si="27"/>
        <v>29.199999999999996</v>
      </c>
      <c r="O186" s="8">
        <f>IF($D186="","",'HK1'!O186+'HK2'!O186)</f>
        <v>281</v>
      </c>
      <c r="P186" s="8">
        <f>IF($D186="","",'HK1'!P186+'HK2'!P186)</f>
        <v>250</v>
      </c>
      <c r="Q186" s="8">
        <f>IF($D186="","",'HK1'!Q186+'HK2'!Q186)</f>
        <v>451</v>
      </c>
      <c r="R186" s="21">
        <f t="shared" si="28"/>
        <v>4</v>
      </c>
      <c r="S186" s="8">
        <f>IF($D186="","",'HK1'!S186+'HK2'!S186)</f>
        <v>0</v>
      </c>
      <c r="T186" s="8">
        <f>IF($D186="","",'HK1'!T186+'HK2'!T186)</f>
        <v>0</v>
      </c>
      <c r="U186" s="8">
        <f>IF($D186="","",'HK1'!U186+'HK2'!U186)</f>
        <v>0</v>
      </c>
      <c r="V186" s="21">
        <f t="shared" si="29"/>
        <v>0</v>
      </c>
      <c r="W186" s="8">
        <f>IF($D186="","",'HK1'!W186+'HK2'!W186)</f>
        <v>0</v>
      </c>
      <c r="X186" s="8">
        <f>IF($D186="","",'HK1'!X186+'HK2'!X186)</f>
        <v>0</v>
      </c>
      <c r="Y186" s="21">
        <f t="shared" si="30"/>
        <v>0</v>
      </c>
      <c r="Z186" s="8">
        <f>IF($D186="","",'HK1'!Z186+'HK2'!Z186)</f>
        <v>0</v>
      </c>
      <c r="AA186" s="8">
        <f>IF($D186="","",'HK1'!AA186+'HK2'!AA186)</f>
        <v>0</v>
      </c>
      <c r="AB186" s="21">
        <f t="shared" si="31"/>
        <v>0</v>
      </c>
      <c r="AC186" s="8">
        <f>IF($D186="","",'HK1'!AC186+'HK2'!AC186)</f>
        <v>0</v>
      </c>
      <c r="AD186" s="8">
        <f>IF($D186="","",'HK1'!AD186+'HK2'!AD186)</f>
        <v>0</v>
      </c>
      <c r="AE186" s="21">
        <f t="shared" si="32"/>
        <v>0</v>
      </c>
      <c r="AF186" s="8">
        <f>IF($D186="","",'HK1'!AF186+'HK2'!AF186)</f>
        <v>1.2</v>
      </c>
      <c r="AG186" s="8">
        <f>IF($D186="","",'HK1'!AG186+'HK2'!AG186)</f>
        <v>0</v>
      </c>
      <c r="AH186" s="64">
        <f t="shared" si="33"/>
        <v>40.4</v>
      </c>
      <c r="AI186" s="14">
        <f t="shared" si="34"/>
        <v>134.69999999999999</v>
      </c>
    </row>
    <row r="187" spans="1:35">
      <c r="A187" s="55">
        <f>IF(D187="","",SUBTOTAL(3,$D$4:$D187))</f>
        <v>184</v>
      </c>
      <c r="B187" s="57" t="s">
        <v>476</v>
      </c>
      <c r="C187" s="58" t="s">
        <v>169</v>
      </c>
      <c r="D187" s="59" t="s">
        <v>210</v>
      </c>
      <c r="E187" s="8">
        <f>IF($D187="","",'HK1'!E187+'HK2'!E187)</f>
        <v>0</v>
      </c>
      <c r="F187" s="8">
        <f>IF($D187="","",'HK1'!F187+'HK2'!F187)</f>
        <v>0</v>
      </c>
      <c r="G187" s="8">
        <f>IF($D187="","",'HK1'!G187+'HK2'!G187)</f>
        <v>0</v>
      </c>
      <c r="H187" s="8">
        <f>IF($D187="","",'HK1'!H187+'HK2'!H187)</f>
        <v>0</v>
      </c>
      <c r="I187" s="76">
        <f t="shared" si="26"/>
        <v>0</v>
      </c>
      <c r="J187" s="8">
        <f>IF($D187="","",'HK1'!J187+'HK2'!J187)</f>
        <v>0</v>
      </c>
      <c r="K187" s="8">
        <f>IF($D187="","",'HK1'!K187+'HK2'!K187)</f>
        <v>0</v>
      </c>
      <c r="L187" s="8">
        <f>IF($D187="","",'HK1'!L187+'HK2'!L187)</f>
        <v>0</v>
      </c>
      <c r="M187" s="8">
        <f>IF($D187="","",'HK1'!M187+'HK2'!M187)</f>
        <v>0</v>
      </c>
      <c r="N187" s="21">
        <f t="shared" si="27"/>
        <v>0</v>
      </c>
      <c r="O187" s="8">
        <f>IF($D187="","",'HK1'!O187+'HK2'!O187)</f>
        <v>0</v>
      </c>
      <c r="P187" s="8">
        <f>IF($D187="","",'HK1'!P187+'HK2'!P187)</f>
        <v>0</v>
      </c>
      <c r="Q187" s="8">
        <f>IF($D187="","",'HK1'!Q187+'HK2'!Q187)</f>
        <v>0</v>
      </c>
      <c r="R187" s="21">
        <f t="shared" si="28"/>
        <v>0</v>
      </c>
      <c r="S187" s="8">
        <f>IF($D187="","",'HK1'!S187+'HK2'!S187)</f>
        <v>0</v>
      </c>
      <c r="T187" s="8">
        <f>IF($D187="","",'HK1'!T187+'HK2'!T187)</f>
        <v>0</v>
      </c>
      <c r="U187" s="8">
        <f>IF($D187="","",'HK1'!U187+'HK2'!U187)</f>
        <v>0</v>
      </c>
      <c r="V187" s="21">
        <f t="shared" si="29"/>
        <v>0</v>
      </c>
      <c r="W187" s="8">
        <f>IF($D187="","",'HK1'!W187+'HK2'!W187)</f>
        <v>0</v>
      </c>
      <c r="X187" s="8">
        <f>IF($D187="","",'HK1'!X187+'HK2'!X187)</f>
        <v>0</v>
      </c>
      <c r="Y187" s="21">
        <f t="shared" si="30"/>
        <v>0</v>
      </c>
      <c r="Z187" s="8">
        <f>IF($D187="","",'HK1'!Z187+'HK2'!Z187)</f>
        <v>0</v>
      </c>
      <c r="AA187" s="8">
        <f>IF($D187="","",'HK1'!AA187+'HK2'!AA187)</f>
        <v>0</v>
      </c>
      <c r="AB187" s="21">
        <f t="shared" si="31"/>
        <v>0</v>
      </c>
      <c r="AC187" s="8">
        <f>IF($D187="","",'HK1'!AC187+'HK2'!AC187)</f>
        <v>0</v>
      </c>
      <c r="AD187" s="8">
        <f>IF($D187="","",'HK1'!AD187+'HK2'!AD187)</f>
        <v>0</v>
      </c>
      <c r="AE187" s="21">
        <f t="shared" si="32"/>
        <v>0</v>
      </c>
      <c r="AF187" s="8">
        <f>IF($D187="","",'HK1'!AF187+'HK2'!AF187)</f>
        <v>0</v>
      </c>
      <c r="AG187" s="8">
        <f>IF($D187="","",'HK1'!AG187+'HK2'!AG187)</f>
        <v>0</v>
      </c>
      <c r="AH187" s="64">
        <f t="shared" si="33"/>
        <v>0</v>
      </c>
      <c r="AI187" s="14">
        <f t="shared" si="34"/>
        <v>0</v>
      </c>
    </row>
    <row r="188" spans="1:35">
      <c r="A188" s="55">
        <f>IF(D188="","",SUBTOTAL(3,$D$4:$D188))</f>
        <v>185</v>
      </c>
      <c r="B188" s="57" t="s">
        <v>477</v>
      </c>
      <c r="C188" s="58" t="s">
        <v>169</v>
      </c>
      <c r="D188" s="59" t="s">
        <v>211</v>
      </c>
      <c r="E188" s="8">
        <f>IF($D188="","",'HK1'!E188+'HK2'!E188)</f>
        <v>0</v>
      </c>
      <c r="F188" s="8">
        <f>IF($D188="","",'HK1'!F188+'HK2'!F188)</f>
        <v>0</v>
      </c>
      <c r="G188" s="8">
        <f>IF($D188="","",'HK1'!G188+'HK2'!G188)</f>
        <v>0</v>
      </c>
      <c r="H188" s="8">
        <f>IF($D188="","",'HK1'!H188+'HK2'!H188)</f>
        <v>0</v>
      </c>
      <c r="I188" s="76">
        <f t="shared" si="26"/>
        <v>0</v>
      </c>
      <c r="J188" s="8">
        <f>IF($D188="","",'HK1'!J188+'HK2'!J188)</f>
        <v>0</v>
      </c>
      <c r="K188" s="8">
        <f>IF($D188="","",'HK1'!K188+'HK2'!K188)</f>
        <v>0</v>
      </c>
      <c r="L188" s="8">
        <f>IF($D188="","",'HK1'!L188+'HK2'!L188)</f>
        <v>0</v>
      </c>
      <c r="M188" s="8">
        <f>IF($D188="","",'HK1'!M188+'HK2'!M188)</f>
        <v>0</v>
      </c>
      <c r="N188" s="21">
        <f t="shared" si="27"/>
        <v>0</v>
      </c>
      <c r="O188" s="8">
        <f>IF($D188="","",'HK1'!O188+'HK2'!O188)</f>
        <v>96</v>
      </c>
      <c r="P188" s="8">
        <f>IF($D188="","",'HK1'!P188+'HK2'!P188)</f>
        <v>73</v>
      </c>
      <c r="Q188" s="8">
        <f>IF($D188="","",'HK1'!Q188+'HK2'!Q188)</f>
        <v>157</v>
      </c>
      <c r="R188" s="21">
        <f t="shared" si="28"/>
        <v>0.6</v>
      </c>
      <c r="S188" s="8">
        <f>IF($D188="","",'HK1'!S188+'HK2'!S188)</f>
        <v>0</v>
      </c>
      <c r="T188" s="8">
        <f>IF($D188="","",'HK1'!T188+'HK2'!T188)</f>
        <v>0</v>
      </c>
      <c r="U188" s="8">
        <f>IF($D188="","",'HK1'!U188+'HK2'!U188)</f>
        <v>0</v>
      </c>
      <c r="V188" s="21">
        <f t="shared" si="29"/>
        <v>0</v>
      </c>
      <c r="W188" s="8">
        <f>IF($D188="","",'HK1'!W188+'HK2'!W188)</f>
        <v>0</v>
      </c>
      <c r="X188" s="8">
        <f>IF($D188="","",'HK1'!X188+'HK2'!X188)</f>
        <v>0</v>
      </c>
      <c r="Y188" s="21">
        <f t="shared" si="30"/>
        <v>0</v>
      </c>
      <c r="Z188" s="8">
        <f>IF($D188="","",'HK1'!Z188+'HK2'!Z188)</f>
        <v>0</v>
      </c>
      <c r="AA188" s="8">
        <f>IF($D188="","",'HK1'!AA188+'HK2'!AA188)</f>
        <v>0</v>
      </c>
      <c r="AB188" s="21">
        <f t="shared" si="31"/>
        <v>0</v>
      </c>
      <c r="AC188" s="8">
        <f>IF($D188="","",'HK1'!AC188+'HK2'!AC188)</f>
        <v>0</v>
      </c>
      <c r="AD188" s="8">
        <f>IF($D188="","",'HK1'!AD188+'HK2'!AD188)</f>
        <v>0</v>
      </c>
      <c r="AE188" s="21">
        <f t="shared" si="32"/>
        <v>0</v>
      </c>
      <c r="AF188" s="8">
        <f>IF($D188="","",'HK1'!AF188+'HK2'!AF188)</f>
        <v>0</v>
      </c>
      <c r="AG188" s="8">
        <f>IF($D188="","",'HK1'!AG188+'HK2'!AG188)</f>
        <v>0</v>
      </c>
      <c r="AH188" s="64">
        <f t="shared" si="33"/>
        <v>0.6</v>
      </c>
      <c r="AI188" s="14">
        <f t="shared" si="34"/>
        <v>2</v>
      </c>
    </row>
    <row r="189" spans="1:35">
      <c r="A189" s="55">
        <f>IF(D189="","",SUBTOTAL(3,$D$4:$D189))</f>
        <v>186</v>
      </c>
      <c r="B189" s="57" t="s">
        <v>428</v>
      </c>
      <c r="C189" s="58" t="s">
        <v>169</v>
      </c>
      <c r="D189" s="59" t="s">
        <v>212</v>
      </c>
      <c r="E189" s="8">
        <f>IF($D189="","",'HK1'!E189+'HK2'!E189)</f>
        <v>0</v>
      </c>
      <c r="F189" s="8">
        <f>IF($D189="","",'HK1'!F189+'HK2'!F189)</f>
        <v>2</v>
      </c>
      <c r="G189" s="8">
        <f>IF($D189="","",'HK1'!G189+'HK2'!G189)</f>
        <v>0</v>
      </c>
      <c r="H189" s="8">
        <f>IF($D189="","",'HK1'!H189+'HK2'!H189)</f>
        <v>0</v>
      </c>
      <c r="I189" s="76">
        <f t="shared" si="26"/>
        <v>4</v>
      </c>
      <c r="J189" s="8">
        <f>IF($D189="","",'HK1'!J189+'HK2'!J189)</f>
        <v>1.2</v>
      </c>
      <c r="K189" s="8">
        <f>IF($D189="","",'HK1'!K189+'HK2'!K189)</f>
        <v>28.799999999999994</v>
      </c>
      <c r="L189" s="8">
        <f>IF($D189="","",'HK1'!L189+'HK2'!L189)</f>
        <v>0</v>
      </c>
      <c r="M189" s="8">
        <f>IF($D189="","",'HK1'!M189+'HK2'!M189)</f>
        <v>0</v>
      </c>
      <c r="N189" s="21">
        <f t="shared" si="27"/>
        <v>29.999999999999993</v>
      </c>
      <c r="O189" s="8">
        <f>IF($D189="","",'HK1'!O189+'HK2'!O189)</f>
        <v>0</v>
      </c>
      <c r="P189" s="8">
        <f>IF($D189="","",'HK1'!P189+'HK2'!P189)</f>
        <v>0</v>
      </c>
      <c r="Q189" s="8">
        <f>IF($D189="","",'HK1'!Q189+'HK2'!Q189)</f>
        <v>0</v>
      </c>
      <c r="R189" s="21">
        <f t="shared" si="28"/>
        <v>0</v>
      </c>
      <c r="S189" s="8">
        <f>IF($D189="","",'HK1'!S189+'HK2'!S189)</f>
        <v>0</v>
      </c>
      <c r="T189" s="8">
        <f>IF($D189="","",'HK1'!T189+'HK2'!T189)</f>
        <v>0</v>
      </c>
      <c r="U189" s="8">
        <f>IF($D189="","",'HK1'!U189+'HK2'!U189)</f>
        <v>0</v>
      </c>
      <c r="V189" s="21">
        <f t="shared" si="29"/>
        <v>0</v>
      </c>
      <c r="W189" s="8">
        <f>IF($D189="","",'HK1'!W189+'HK2'!W189)</f>
        <v>0</v>
      </c>
      <c r="X189" s="8">
        <f>IF($D189="","",'HK1'!X189+'HK2'!X189)</f>
        <v>0</v>
      </c>
      <c r="Y189" s="21">
        <f t="shared" si="30"/>
        <v>0</v>
      </c>
      <c r="Z189" s="8">
        <f>IF($D189="","",'HK1'!Z189+'HK2'!Z189)</f>
        <v>0</v>
      </c>
      <c r="AA189" s="8">
        <f>IF($D189="","",'HK1'!AA189+'HK2'!AA189)</f>
        <v>0</v>
      </c>
      <c r="AB189" s="21">
        <f t="shared" si="31"/>
        <v>0</v>
      </c>
      <c r="AC189" s="8">
        <f>IF($D189="","",'HK1'!AC189+'HK2'!AC189)</f>
        <v>0</v>
      </c>
      <c r="AD189" s="8">
        <f>IF($D189="","",'HK1'!AD189+'HK2'!AD189)</f>
        <v>0</v>
      </c>
      <c r="AE189" s="21">
        <f t="shared" si="32"/>
        <v>0</v>
      </c>
      <c r="AF189" s="8">
        <f>IF($D189="","",'HK1'!AF189+'HK2'!AF189)</f>
        <v>4.8</v>
      </c>
      <c r="AG189" s="8">
        <f>IF($D189="","",'HK1'!AG189+'HK2'!AG189)</f>
        <v>0</v>
      </c>
      <c r="AH189" s="64">
        <f t="shared" si="33"/>
        <v>38.799999999999997</v>
      </c>
      <c r="AI189" s="14">
        <f t="shared" si="34"/>
        <v>129.30000000000001</v>
      </c>
    </row>
    <row r="190" spans="1:35">
      <c r="A190" s="55">
        <f>IF(D190="","",SUBTOTAL(3,$D$4:$D190))</f>
        <v>187</v>
      </c>
      <c r="B190" s="57" t="s">
        <v>479</v>
      </c>
      <c r="C190" s="58" t="s">
        <v>169</v>
      </c>
      <c r="D190" s="59" t="s">
        <v>207</v>
      </c>
      <c r="E190" s="8">
        <f>IF($D190="","",'HK1'!E190+'HK2'!E190)</f>
        <v>6</v>
      </c>
      <c r="F190" s="8">
        <f>IF($D190="","",'HK1'!F190+'HK2'!F190)</f>
        <v>0</v>
      </c>
      <c r="G190" s="8">
        <f>IF($D190="","",'HK1'!G190+'HK2'!G190)</f>
        <v>0</v>
      </c>
      <c r="H190" s="8">
        <f>IF($D190="","",'HK1'!H190+'HK2'!H190)</f>
        <v>0</v>
      </c>
      <c r="I190" s="76">
        <f t="shared" si="26"/>
        <v>6</v>
      </c>
      <c r="J190" s="8">
        <f>IF($D190="","",'HK1'!J190+'HK2'!J190)</f>
        <v>15.600000000000001</v>
      </c>
      <c r="K190" s="8">
        <f>IF($D190="","",'HK1'!K190+'HK2'!K190)</f>
        <v>2.4</v>
      </c>
      <c r="L190" s="8">
        <f>IF($D190="","",'HK1'!L190+'HK2'!L190)</f>
        <v>0</v>
      </c>
      <c r="M190" s="8">
        <f>IF($D190="","",'HK1'!M190+'HK2'!M190)</f>
        <v>0</v>
      </c>
      <c r="N190" s="21">
        <f t="shared" si="27"/>
        <v>18</v>
      </c>
      <c r="O190" s="8">
        <f>IF($D190="","",'HK1'!O190+'HK2'!O190)</f>
        <v>933</v>
      </c>
      <c r="P190" s="8">
        <f>IF($D190="","",'HK1'!P190+'HK2'!P190)</f>
        <v>1130</v>
      </c>
      <c r="Q190" s="8">
        <f>IF($D190="","",'HK1'!Q190+'HK2'!Q190)</f>
        <v>729</v>
      </c>
      <c r="R190" s="21">
        <f t="shared" si="28"/>
        <v>66.7</v>
      </c>
      <c r="S190" s="8">
        <f>IF($D190="","",'HK1'!S190+'HK2'!S190)</f>
        <v>0</v>
      </c>
      <c r="T190" s="8">
        <f>IF($D190="","",'HK1'!T190+'HK2'!T190)</f>
        <v>0</v>
      </c>
      <c r="U190" s="8">
        <f>IF($D190="","",'HK1'!U190+'HK2'!U190)</f>
        <v>0</v>
      </c>
      <c r="V190" s="21">
        <f t="shared" si="29"/>
        <v>0</v>
      </c>
      <c r="W190" s="8">
        <f>IF($D190="","",'HK1'!W190+'HK2'!W190)</f>
        <v>0</v>
      </c>
      <c r="X190" s="8">
        <f>IF($D190="","",'HK1'!X190+'HK2'!X190)</f>
        <v>0</v>
      </c>
      <c r="Y190" s="21">
        <f t="shared" si="30"/>
        <v>0</v>
      </c>
      <c r="Z190" s="8">
        <f>IF($D190="","",'HK1'!Z190+'HK2'!Z190)</f>
        <v>0</v>
      </c>
      <c r="AA190" s="8">
        <f>IF($D190="","",'HK1'!AA190+'HK2'!AA190)</f>
        <v>0</v>
      </c>
      <c r="AB190" s="21">
        <f t="shared" si="31"/>
        <v>0</v>
      </c>
      <c r="AC190" s="8">
        <f>IF($D190="","",'HK1'!AC190+'HK2'!AC190)</f>
        <v>0</v>
      </c>
      <c r="AD190" s="8">
        <f>IF($D190="","",'HK1'!AD190+'HK2'!AD190)</f>
        <v>0</v>
      </c>
      <c r="AE190" s="21">
        <f t="shared" si="32"/>
        <v>0</v>
      </c>
      <c r="AF190" s="8">
        <f>IF($D190="","",'HK1'!AF190+'HK2'!AF190)</f>
        <v>0</v>
      </c>
      <c r="AG190" s="8">
        <f>IF($D190="","",'HK1'!AG190+'HK2'!AG190)</f>
        <v>6</v>
      </c>
      <c r="AH190" s="64">
        <f t="shared" si="33"/>
        <v>96.7</v>
      </c>
      <c r="AI190" s="14">
        <f t="shared" si="34"/>
        <v>322.3</v>
      </c>
    </row>
    <row r="191" spans="1:35">
      <c r="A191" s="55">
        <f>IF(D191="","",SUBTOTAL(3,$D$4:$D191))</f>
        <v>188</v>
      </c>
      <c r="B191" s="57" t="s">
        <v>429</v>
      </c>
      <c r="C191" s="58" t="s">
        <v>169</v>
      </c>
      <c r="D191" s="59" t="s">
        <v>176</v>
      </c>
      <c r="E191" s="8">
        <f>IF($D191="","",'HK1'!E191+'HK2'!E191)</f>
        <v>0</v>
      </c>
      <c r="F191" s="8">
        <f>IF($D191="","",'HK1'!F191+'HK2'!F191)</f>
        <v>0</v>
      </c>
      <c r="G191" s="8">
        <f>IF($D191="","",'HK1'!G191+'HK2'!G191)</f>
        <v>0</v>
      </c>
      <c r="H191" s="8">
        <f>IF($D191="","",'HK1'!H191+'HK2'!H191)</f>
        <v>0</v>
      </c>
      <c r="I191" s="76">
        <f t="shared" si="26"/>
        <v>0</v>
      </c>
      <c r="J191" s="8">
        <f>IF($D191="","",'HK1'!J191+'HK2'!J191)</f>
        <v>0</v>
      </c>
      <c r="K191" s="8">
        <f>IF($D191="","",'HK1'!K191+'HK2'!K191)</f>
        <v>0</v>
      </c>
      <c r="L191" s="8">
        <f>IF($D191="","",'HK1'!L191+'HK2'!L191)</f>
        <v>0</v>
      </c>
      <c r="M191" s="8">
        <f>IF($D191="","",'HK1'!M191+'HK2'!M191)</f>
        <v>0</v>
      </c>
      <c r="N191" s="21">
        <f t="shared" si="27"/>
        <v>0</v>
      </c>
      <c r="O191" s="8">
        <f>IF($D191="","",'HK1'!O191+'HK2'!O191)</f>
        <v>0</v>
      </c>
      <c r="P191" s="8">
        <f>IF($D191="","",'HK1'!P191+'HK2'!P191)</f>
        <v>0</v>
      </c>
      <c r="Q191" s="8">
        <f>IF($D191="","",'HK1'!Q191+'HK2'!Q191)</f>
        <v>0</v>
      </c>
      <c r="R191" s="21">
        <f t="shared" si="28"/>
        <v>0</v>
      </c>
      <c r="S191" s="8">
        <f>IF($D191="","",'HK1'!S191+'HK2'!S191)</f>
        <v>0</v>
      </c>
      <c r="T191" s="8">
        <f>IF($D191="","",'HK1'!T191+'HK2'!T191)</f>
        <v>0</v>
      </c>
      <c r="U191" s="8">
        <f>IF($D191="","",'HK1'!U191+'HK2'!U191)</f>
        <v>0</v>
      </c>
      <c r="V191" s="21">
        <f t="shared" si="29"/>
        <v>0</v>
      </c>
      <c r="W191" s="8">
        <f>IF($D191="","",'HK1'!W191+'HK2'!W191)</f>
        <v>0</v>
      </c>
      <c r="X191" s="8">
        <f>IF($D191="","",'HK1'!X191+'HK2'!X191)</f>
        <v>0</v>
      </c>
      <c r="Y191" s="21">
        <f t="shared" si="30"/>
        <v>0</v>
      </c>
      <c r="Z191" s="8">
        <f>IF($D191="","",'HK1'!Z191+'HK2'!Z191)</f>
        <v>0</v>
      </c>
      <c r="AA191" s="8">
        <f>IF($D191="","",'HK1'!AA191+'HK2'!AA191)</f>
        <v>0</v>
      </c>
      <c r="AB191" s="21">
        <f t="shared" si="31"/>
        <v>0</v>
      </c>
      <c r="AC191" s="8">
        <f>IF($D191="","",'HK1'!AC191+'HK2'!AC191)</f>
        <v>0</v>
      </c>
      <c r="AD191" s="8">
        <f>IF($D191="","",'HK1'!AD191+'HK2'!AD191)</f>
        <v>0</v>
      </c>
      <c r="AE191" s="21">
        <f t="shared" si="32"/>
        <v>0</v>
      </c>
      <c r="AF191" s="8">
        <f>IF($D191="","",'HK1'!AF191+'HK2'!AF191)</f>
        <v>0</v>
      </c>
      <c r="AG191" s="8">
        <f>IF($D191="","",'HK1'!AG191+'HK2'!AG191)</f>
        <v>0</v>
      </c>
      <c r="AH191" s="64">
        <f t="shared" si="33"/>
        <v>0</v>
      </c>
      <c r="AI191" s="14">
        <f t="shared" si="34"/>
        <v>0</v>
      </c>
    </row>
    <row r="192" spans="1:35">
      <c r="A192" s="55">
        <f>IF(D192="","",SUBTOTAL(3,$D$4:$D192))</f>
        <v>189</v>
      </c>
      <c r="B192" s="57" t="s">
        <v>449</v>
      </c>
      <c r="C192" s="58" t="s">
        <v>169</v>
      </c>
      <c r="D192" s="59" t="s">
        <v>189</v>
      </c>
      <c r="E192" s="8">
        <f>IF($D192="","",'HK1'!E192+'HK2'!E192)</f>
        <v>10</v>
      </c>
      <c r="F192" s="8">
        <f>IF($D192="","",'HK1'!F192+'HK2'!F192)</f>
        <v>0</v>
      </c>
      <c r="G192" s="8">
        <f>IF($D192="","",'HK1'!G192+'HK2'!G192)</f>
        <v>0</v>
      </c>
      <c r="H192" s="8">
        <f>IF($D192="","",'HK1'!H192+'HK2'!H192)</f>
        <v>0</v>
      </c>
      <c r="I192" s="76">
        <f t="shared" si="26"/>
        <v>10</v>
      </c>
      <c r="J192" s="8">
        <f>IF($D192="","",'HK1'!J192+'HK2'!J192)</f>
        <v>3.5999999999999996</v>
      </c>
      <c r="K192" s="8">
        <f>IF($D192="","",'HK1'!K192+'HK2'!K192)</f>
        <v>3.5999999999999996</v>
      </c>
      <c r="L192" s="8">
        <f>IF($D192="","",'HK1'!L192+'HK2'!L192)</f>
        <v>0</v>
      </c>
      <c r="M192" s="8">
        <f>IF($D192="","",'HK1'!M192+'HK2'!M192)</f>
        <v>0</v>
      </c>
      <c r="N192" s="21">
        <f t="shared" si="27"/>
        <v>7.1999999999999993</v>
      </c>
      <c r="O192" s="8">
        <f>IF($D192="","",'HK1'!O192+'HK2'!O192)</f>
        <v>78</v>
      </c>
      <c r="P192" s="8">
        <f>IF($D192="","",'HK1'!P192+'HK2'!P192)</f>
        <v>289</v>
      </c>
      <c r="Q192" s="8">
        <f>IF($D192="","",'HK1'!Q192+'HK2'!Q192)</f>
        <v>780</v>
      </c>
      <c r="R192" s="21">
        <f t="shared" si="28"/>
        <v>-20.65</v>
      </c>
      <c r="S192" s="8">
        <f>IF($D192="","",'HK1'!S192+'HK2'!S192)</f>
        <v>0</v>
      </c>
      <c r="T192" s="8">
        <f>IF($D192="","",'HK1'!T192+'HK2'!T192)</f>
        <v>0</v>
      </c>
      <c r="U192" s="8">
        <f>IF($D192="","",'HK1'!U192+'HK2'!U192)</f>
        <v>0</v>
      </c>
      <c r="V192" s="21">
        <f t="shared" si="29"/>
        <v>0</v>
      </c>
      <c r="W192" s="8">
        <f>IF($D192="","",'HK1'!W192+'HK2'!W192)</f>
        <v>0</v>
      </c>
      <c r="X192" s="8">
        <f>IF($D192="","",'HK1'!X192+'HK2'!X192)</f>
        <v>0</v>
      </c>
      <c r="Y192" s="21">
        <f t="shared" si="30"/>
        <v>0</v>
      </c>
      <c r="Z192" s="8">
        <f>IF($D192="","",'HK1'!Z192+'HK2'!Z192)</f>
        <v>0</v>
      </c>
      <c r="AA192" s="8">
        <f>IF($D192="","",'HK1'!AA192+'HK2'!AA192)</f>
        <v>0</v>
      </c>
      <c r="AB192" s="21">
        <f t="shared" si="31"/>
        <v>0</v>
      </c>
      <c r="AC192" s="8">
        <f>IF($D192="","",'HK1'!AC192+'HK2'!AC192)</f>
        <v>0</v>
      </c>
      <c r="AD192" s="8">
        <f>IF($D192="","",'HK1'!AD192+'HK2'!AD192)</f>
        <v>0</v>
      </c>
      <c r="AE192" s="21">
        <f t="shared" si="32"/>
        <v>0</v>
      </c>
      <c r="AF192" s="8">
        <f>IF($D192="","",'HK1'!AF192+'HK2'!AF192)</f>
        <v>0</v>
      </c>
      <c r="AG192" s="8">
        <f>IF($D192="","",'HK1'!AG192+'HK2'!AG192)</f>
        <v>0</v>
      </c>
      <c r="AH192" s="64">
        <f t="shared" si="33"/>
        <v>-3.5</v>
      </c>
      <c r="AI192" s="14">
        <f t="shared" si="34"/>
        <v>-11.7</v>
      </c>
    </row>
    <row r="193" spans="1:35">
      <c r="A193" s="55">
        <f>IF(D193="","",SUBTOTAL(3,$D$4:$D193))</f>
        <v>190</v>
      </c>
      <c r="B193" s="57" t="s">
        <v>434</v>
      </c>
      <c r="C193" s="58" t="s">
        <v>169</v>
      </c>
      <c r="D193" s="59" t="s">
        <v>177</v>
      </c>
      <c r="E193" s="8">
        <f>IF($D193="","",'HK1'!E193+'HK2'!E193)</f>
        <v>0</v>
      </c>
      <c r="F193" s="8">
        <f>IF($D193="","",'HK1'!F193+'HK2'!F193)</f>
        <v>10</v>
      </c>
      <c r="G193" s="8">
        <f>IF($D193="","",'HK1'!G193+'HK2'!G193)</f>
        <v>0</v>
      </c>
      <c r="H193" s="8">
        <f>IF($D193="","",'HK1'!H193+'HK2'!H193)</f>
        <v>0</v>
      </c>
      <c r="I193" s="76">
        <f t="shared" si="26"/>
        <v>20</v>
      </c>
      <c r="J193" s="8">
        <f>IF($D193="","",'HK1'!J193+'HK2'!J193)</f>
        <v>2.4</v>
      </c>
      <c r="K193" s="8">
        <f>IF($D193="","",'HK1'!K193+'HK2'!K193)</f>
        <v>31.199999999999996</v>
      </c>
      <c r="L193" s="8">
        <f>IF($D193="","",'HK1'!L193+'HK2'!L193)</f>
        <v>0</v>
      </c>
      <c r="M193" s="8">
        <f>IF($D193="","",'HK1'!M193+'HK2'!M193)</f>
        <v>0</v>
      </c>
      <c r="N193" s="21">
        <f t="shared" si="27"/>
        <v>33.599999999999994</v>
      </c>
      <c r="O193" s="8">
        <f>IF($D193="","",'HK1'!O193+'HK2'!O193)</f>
        <v>0</v>
      </c>
      <c r="P193" s="8">
        <f>IF($D193="","",'HK1'!P193+'HK2'!P193)</f>
        <v>0</v>
      </c>
      <c r="Q193" s="8">
        <f>IF($D193="","",'HK1'!Q193+'HK2'!Q193)</f>
        <v>0</v>
      </c>
      <c r="R193" s="21">
        <f t="shared" si="28"/>
        <v>0</v>
      </c>
      <c r="S193" s="8">
        <f>IF($D193="","",'HK1'!S193+'HK2'!S193)</f>
        <v>0</v>
      </c>
      <c r="T193" s="8">
        <f>IF($D193="","",'HK1'!T193+'HK2'!T193)</f>
        <v>0</v>
      </c>
      <c r="U193" s="8">
        <f>IF($D193="","",'HK1'!U193+'HK2'!U193)</f>
        <v>0</v>
      </c>
      <c r="V193" s="21">
        <f t="shared" si="29"/>
        <v>0</v>
      </c>
      <c r="W193" s="8">
        <f>IF($D193="","",'HK1'!W193+'HK2'!W193)</f>
        <v>0</v>
      </c>
      <c r="X193" s="8">
        <f>IF($D193="","",'HK1'!X193+'HK2'!X193)</f>
        <v>0</v>
      </c>
      <c r="Y193" s="21">
        <f t="shared" si="30"/>
        <v>0</v>
      </c>
      <c r="Z193" s="8">
        <f>IF($D193="","",'HK1'!Z193+'HK2'!Z193)</f>
        <v>0</v>
      </c>
      <c r="AA193" s="8">
        <f>IF($D193="","",'HK1'!AA193+'HK2'!AA193)</f>
        <v>0</v>
      </c>
      <c r="AB193" s="21">
        <f t="shared" si="31"/>
        <v>0</v>
      </c>
      <c r="AC193" s="8">
        <f>IF($D193="","",'HK1'!AC193+'HK2'!AC193)</f>
        <v>0</v>
      </c>
      <c r="AD193" s="8">
        <f>IF($D193="","",'HK1'!AD193+'HK2'!AD193)</f>
        <v>0</v>
      </c>
      <c r="AE193" s="21">
        <f t="shared" si="32"/>
        <v>0</v>
      </c>
      <c r="AF193" s="8">
        <f>IF($D193="","",'HK1'!AF193+'HK2'!AF193)</f>
        <v>2.4</v>
      </c>
      <c r="AG193" s="8">
        <f>IF($D193="","",'HK1'!AG193+'HK2'!AG193)</f>
        <v>0</v>
      </c>
      <c r="AH193" s="64">
        <f t="shared" si="33"/>
        <v>56</v>
      </c>
      <c r="AI193" s="14">
        <f t="shared" si="34"/>
        <v>186.7</v>
      </c>
    </row>
    <row r="194" spans="1:35">
      <c r="A194" s="55">
        <f>IF(D194="","",SUBTOTAL(3,$D$4:$D194))</f>
        <v>191</v>
      </c>
      <c r="B194" s="57" t="s">
        <v>458</v>
      </c>
      <c r="C194" s="58" t="s">
        <v>169</v>
      </c>
      <c r="D194" s="59" t="s">
        <v>196</v>
      </c>
      <c r="E194" s="8">
        <f>IF($D194="","",'HK1'!E194+'HK2'!E194)</f>
        <v>0</v>
      </c>
      <c r="F194" s="8">
        <f>IF($D194="","",'HK1'!F194+'HK2'!F194)</f>
        <v>0</v>
      </c>
      <c r="G194" s="8">
        <f>IF($D194="","",'HK1'!G194+'HK2'!G194)</f>
        <v>0</v>
      </c>
      <c r="H194" s="8">
        <f>IF($D194="","",'HK1'!H194+'HK2'!H194)</f>
        <v>0</v>
      </c>
      <c r="I194" s="76">
        <f t="shared" si="26"/>
        <v>0</v>
      </c>
      <c r="J194" s="8">
        <f>IF($D194="","",'HK1'!J194+'HK2'!J194)</f>
        <v>0</v>
      </c>
      <c r="K194" s="8">
        <f>IF($D194="","",'HK1'!K194+'HK2'!K194)</f>
        <v>11.999999999999998</v>
      </c>
      <c r="L194" s="8">
        <f>IF($D194="","",'HK1'!L194+'HK2'!L194)</f>
        <v>0</v>
      </c>
      <c r="M194" s="8">
        <f>IF($D194="","",'HK1'!M194+'HK2'!M194)</f>
        <v>0</v>
      </c>
      <c r="N194" s="21">
        <f t="shared" si="27"/>
        <v>11.999999999999998</v>
      </c>
      <c r="O194" s="8">
        <f>IF($D194="","",'HK1'!O194+'HK2'!O194)</f>
        <v>268</v>
      </c>
      <c r="P194" s="8">
        <f>IF($D194="","",'HK1'!P194+'HK2'!P194)</f>
        <v>618</v>
      </c>
      <c r="Q194" s="8">
        <f>IF($D194="","",'HK1'!Q194+'HK2'!Q194)</f>
        <v>264</v>
      </c>
      <c r="R194" s="21">
        <f t="shared" si="28"/>
        <v>31.1</v>
      </c>
      <c r="S194" s="8">
        <f>IF($D194="","",'HK1'!S194+'HK2'!S194)</f>
        <v>0</v>
      </c>
      <c r="T194" s="8">
        <f>IF($D194="","",'HK1'!T194+'HK2'!T194)</f>
        <v>0</v>
      </c>
      <c r="U194" s="8">
        <f>IF($D194="","",'HK1'!U194+'HK2'!U194)</f>
        <v>0</v>
      </c>
      <c r="V194" s="21">
        <f t="shared" si="29"/>
        <v>0</v>
      </c>
      <c r="W194" s="8">
        <f>IF($D194="","",'HK1'!W194+'HK2'!W194)</f>
        <v>0</v>
      </c>
      <c r="X194" s="8">
        <f>IF($D194="","",'HK1'!X194+'HK2'!X194)</f>
        <v>0</v>
      </c>
      <c r="Y194" s="21">
        <f t="shared" si="30"/>
        <v>0</v>
      </c>
      <c r="Z194" s="8">
        <f>IF($D194="","",'HK1'!Z194+'HK2'!Z194)</f>
        <v>0</v>
      </c>
      <c r="AA194" s="8">
        <f>IF($D194="","",'HK1'!AA194+'HK2'!AA194)</f>
        <v>0</v>
      </c>
      <c r="AB194" s="21">
        <f t="shared" si="31"/>
        <v>0</v>
      </c>
      <c r="AC194" s="8">
        <f>IF($D194="","",'HK1'!AC194+'HK2'!AC194)</f>
        <v>0</v>
      </c>
      <c r="AD194" s="8">
        <f>IF($D194="","",'HK1'!AD194+'HK2'!AD194)</f>
        <v>0</v>
      </c>
      <c r="AE194" s="21">
        <f t="shared" si="32"/>
        <v>0</v>
      </c>
      <c r="AF194" s="8">
        <f>IF($D194="","",'HK1'!AF194+'HK2'!AF194)</f>
        <v>0</v>
      </c>
      <c r="AG194" s="8">
        <f>IF($D194="","",'HK1'!AG194+'HK2'!AG194)</f>
        <v>0</v>
      </c>
      <c r="AH194" s="64">
        <f t="shared" si="33"/>
        <v>43.1</v>
      </c>
      <c r="AI194" s="14">
        <f t="shared" si="34"/>
        <v>143.69999999999999</v>
      </c>
    </row>
    <row r="195" spans="1:35">
      <c r="A195" s="55">
        <f>IF(D195="","",SUBTOTAL(3,$D$4:$D195))</f>
        <v>192</v>
      </c>
      <c r="B195" s="57" t="s">
        <v>459</v>
      </c>
      <c r="C195" s="58" t="s">
        <v>169</v>
      </c>
      <c r="D195" s="59" t="s">
        <v>556</v>
      </c>
      <c r="E195" s="8">
        <f>IF($D195="","",'HK1'!E195+'HK2'!E195)</f>
        <v>0</v>
      </c>
      <c r="F195" s="8">
        <f>IF($D195="","",'HK1'!F195+'HK2'!F195)</f>
        <v>0</v>
      </c>
      <c r="G195" s="8">
        <f>IF($D195="","",'HK1'!G195+'HK2'!G195)</f>
        <v>0</v>
      </c>
      <c r="H195" s="8">
        <f>IF($D195="","",'HK1'!H195+'HK2'!H195)</f>
        <v>0</v>
      </c>
      <c r="I195" s="76">
        <f t="shared" si="26"/>
        <v>0</v>
      </c>
      <c r="J195" s="8">
        <f>IF($D195="","",'HK1'!J195+'HK2'!J195)</f>
        <v>0</v>
      </c>
      <c r="K195" s="8">
        <f>IF($D195="","",'HK1'!K195+'HK2'!K195)</f>
        <v>0</v>
      </c>
      <c r="L195" s="8">
        <f>IF($D195="","",'HK1'!L195+'HK2'!L195)</f>
        <v>0</v>
      </c>
      <c r="M195" s="8">
        <f>IF($D195="","",'HK1'!M195+'HK2'!M195)</f>
        <v>0</v>
      </c>
      <c r="N195" s="21">
        <f t="shared" si="27"/>
        <v>0</v>
      </c>
      <c r="O195" s="8">
        <f>IF($D195="","",'HK1'!O195+'HK2'!O195)</f>
        <v>0</v>
      </c>
      <c r="P195" s="8">
        <f>IF($D195="","",'HK1'!P195+'HK2'!P195)</f>
        <v>0</v>
      </c>
      <c r="Q195" s="8">
        <f>IF($D195="","",'HK1'!Q195+'HK2'!Q195)</f>
        <v>113</v>
      </c>
      <c r="R195" s="21">
        <f t="shared" si="28"/>
        <v>-5.65</v>
      </c>
      <c r="S195" s="8">
        <f>IF($D195="","",'HK1'!S195+'HK2'!S195)</f>
        <v>0</v>
      </c>
      <c r="T195" s="8">
        <f>IF($D195="","",'HK1'!T195+'HK2'!T195)</f>
        <v>0</v>
      </c>
      <c r="U195" s="8">
        <f>IF($D195="","",'HK1'!U195+'HK2'!U195)</f>
        <v>0</v>
      </c>
      <c r="V195" s="21">
        <f t="shared" si="29"/>
        <v>0</v>
      </c>
      <c r="W195" s="8">
        <f>IF($D195="","",'HK1'!W195+'HK2'!W195)</f>
        <v>0</v>
      </c>
      <c r="X195" s="8">
        <f>IF($D195="","",'HK1'!X195+'HK2'!X195)</f>
        <v>0</v>
      </c>
      <c r="Y195" s="21">
        <f t="shared" si="30"/>
        <v>0</v>
      </c>
      <c r="Z195" s="8">
        <f>IF($D195="","",'HK1'!Z195+'HK2'!Z195)</f>
        <v>0</v>
      </c>
      <c r="AA195" s="8">
        <f>IF($D195="","",'HK1'!AA195+'HK2'!AA195)</f>
        <v>0</v>
      </c>
      <c r="AB195" s="21">
        <f t="shared" si="31"/>
        <v>0</v>
      </c>
      <c r="AC195" s="8">
        <f>IF($D195="","",'HK1'!AC195+'HK2'!AC195)</f>
        <v>0</v>
      </c>
      <c r="AD195" s="8">
        <f>IF($D195="","",'HK1'!AD195+'HK2'!AD195)</f>
        <v>0</v>
      </c>
      <c r="AE195" s="21">
        <f t="shared" si="32"/>
        <v>0</v>
      </c>
      <c r="AF195" s="8">
        <f>IF($D195="","",'HK1'!AF195+'HK2'!AF195)</f>
        <v>0</v>
      </c>
      <c r="AG195" s="8">
        <f>IF($D195="","",'HK1'!AG195+'HK2'!AG195)</f>
        <v>0</v>
      </c>
      <c r="AH195" s="64">
        <f t="shared" si="33"/>
        <v>-5.7</v>
      </c>
      <c r="AI195" s="14">
        <f t="shared" si="34"/>
        <v>-19</v>
      </c>
    </row>
    <row r="196" spans="1:35">
      <c r="A196" s="55">
        <f>IF(D196="","",SUBTOTAL(3,$D$4:$D196))</f>
        <v>193</v>
      </c>
      <c r="B196" s="57" t="s">
        <v>448</v>
      </c>
      <c r="C196" s="58" t="s">
        <v>169</v>
      </c>
      <c r="D196" s="59" t="s">
        <v>188</v>
      </c>
      <c r="E196" s="8">
        <f>IF($D196="","",'HK1'!E196+'HK2'!E196)</f>
        <v>2</v>
      </c>
      <c r="F196" s="8">
        <f>IF($D196="","",'HK1'!F196+'HK2'!F196)</f>
        <v>0</v>
      </c>
      <c r="G196" s="8">
        <f>IF($D196="","",'HK1'!G196+'HK2'!G196)</f>
        <v>0</v>
      </c>
      <c r="H196" s="8">
        <f>IF($D196="","",'HK1'!H196+'HK2'!H196)</f>
        <v>0</v>
      </c>
      <c r="I196" s="76">
        <f t="shared" si="26"/>
        <v>2</v>
      </c>
      <c r="J196" s="8">
        <f>IF($D196="","",'HK1'!J196+'HK2'!J196)</f>
        <v>9.6</v>
      </c>
      <c r="K196" s="8">
        <f>IF($D196="","",'HK1'!K196+'HK2'!K196)</f>
        <v>19.2</v>
      </c>
      <c r="L196" s="8">
        <f>IF($D196="","",'HK1'!L196+'HK2'!L196)</f>
        <v>0</v>
      </c>
      <c r="M196" s="8">
        <f>IF($D196="","",'HK1'!M196+'HK2'!M196)</f>
        <v>0</v>
      </c>
      <c r="N196" s="21">
        <f t="shared" si="27"/>
        <v>28.799999999999997</v>
      </c>
      <c r="O196" s="8">
        <f>IF($D196="","",'HK1'!O196+'HK2'!O196)</f>
        <v>644</v>
      </c>
      <c r="P196" s="8">
        <f>IF($D196="","",'HK1'!P196+'HK2'!P196)</f>
        <v>970</v>
      </c>
      <c r="Q196" s="8">
        <f>IF($D196="","",'HK1'!Q196+'HK2'!Q196)</f>
        <v>296</v>
      </c>
      <c r="R196" s="21">
        <f t="shared" si="28"/>
        <v>65.900000000000006</v>
      </c>
      <c r="S196" s="8">
        <f>IF($D196="","",'HK1'!S196+'HK2'!S196)</f>
        <v>0</v>
      </c>
      <c r="T196" s="8">
        <f>IF($D196="","",'HK1'!T196+'HK2'!T196)</f>
        <v>0</v>
      </c>
      <c r="U196" s="8">
        <f>IF($D196="","",'HK1'!U196+'HK2'!U196)</f>
        <v>0</v>
      </c>
      <c r="V196" s="21">
        <f t="shared" si="29"/>
        <v>0</v>
      </c>
      <c r="W196" s="8">
        <f>IF($D196="","",'HK1'!W196+'HK2'!W196)</f>
        <v>0</v>
      </c>
      <c r="X196" s="8">
        <f>IF($D196="","",'HK1'!X196+'HK2'!X196)</f>
        <v>0</v>
      </c>
      <c r="Y196" s="21">
        <f t="shared" si="30"/>
        <v>0</v>
      </c>
      <c r="Z196" s="8">
        <f>IF($D196="","",'HK1'!Z196+'HK2'!Z196)</f>
        <v>0</v>
      </c>
      <c r="AA196" s="8">
        <f>IF($D196="","",'HK1'!AA196+'HK2'!AA196)</f>
        <v>0</v>
      </c>
      <c r="AB196" s="21">
        <f t="shared" si="31"/>
        <v>0</v>
      </c>
      <c r="AC196" s="8">
        <f>IF($D196="","",'HK1'!AC196+'HK2'!AC196)</f>
        <v>0</v>
      </c>
      <c r="AD196" s="8">
        <f>IF($D196="","",'HK1'!AD196+'HK2'!AD196)</f>
        <v>0</v>
      </c>
      <c r="AE196" s="21">
        <f t="shared" si="32"/>
        <v>0</v>
      </c>
      <c r="AF196" s="8">
        <f>IF($D196="","",'HK1'!AF196+'HK2'!AF196)</f>
        <v>2.4</v>
      </c>
      <c r="AG196" s="8">
        <f>IF($D196="","",'HK1'!AG196+'HK2'!AG196)</f>
        <v>0</v>
      </c>
      <c r="AH196" s="64">
        <f t="shared" si="33"/>
        <v>99.1</v>
      </c>
      <c r="AI196" s="14">
        <f t="shared" si="34"/>
        <v>330.3</v>
      </c>
    </row>
    <row r="197" spans="1:35">
      <c r="A197" s="55">
        <f>IF(D197="","",SUBTOTAL(3,$D$4:$D197))</f>
        <v>194</v>
      </c>
      <c r="B197" s="57" t="s">
        <v>466</v>
      </c>
      <c r="C197" s="58" t="s">
        <v>169</v>
      </c>
      <c r="D197" s="59" t="s">
        <v>199</v>
      </c>
      <c r="E197" s="8">
        <f>IF($D197="","",'HK1'!E197+'HK2'!E197)</f>
        <v>10</v>
      </c>
      <c r="F197" s="8">
        <f>IF($D197="","",'HK1'!F197+'HK2'!F197)</f>
        <v>0</v>
      </c>
      <c r="G197" s="8">
        <f>IF($D197="","",'HK1'!G197+'HK2'!G197)</f>
        <v>0</v>
      </c>
      <c r="H197" s="8">
        <f>IF($D197="","",'HK1'!H197+'HK2'!H197)</f>
        <v>0</v>
      </c>
      <c r="I197" s="76">
        <f t="shared" ref="I197:I258" si="35">IF(D197="","",(E197+F197*2+G197*3+H197*2))</f>
        <v>10</v>
      </c>
      <c r="J197" s="8">
        <f>IF($D197="","",'HK1'!J197+'HK2'!J197)</f>
        <v>2.4</v>
      </c>
      <c r="K197" s="8">
        <f>IF($D197="","",'HK1'!K197+'HK2'!K197)</f>
        <v>13.199999999999998</v>
      </c>
      <c r="L197" s="8">
        <f>IF($D197="","",'HK1'!L197+'HK2'!L197)</f>
        <v>0</v>
      </c>
      <c r="M197" s="8">
        <f>IF($D197="","",'HK1'!M197+'HK2'!M197)</f>
        <v>0</v>
      </c>
      <c r="N197" s="21">
        <f t="shared" ref="N197:N258" si="36">IF(D197="","",SUM(J197:M197))</f>
        <v>15.599999999999998</v>
      </c>
      <c r="O197" s="8">
        <f>IF($D197="","",'HK1'!O197+'HK2'!O197)</f>
        <v>768</v>
      </c>
      <c r="P197" s="8">
        <f>IF($D197="","",'HK1'!P197+'HK2'!P197)</f>
        <v>630</v>
      </c>
      <c r="Q197" s="8">
        <f>IF($D197="","",'HK1'!Q197+'HK2'!Q197)</f>
        <v>446</v>
      </c>
      <c r="R197" s="21">
        <f t="shared" ref="R197:R258" si="37">IF(D197="","",(SUM(O197:P197)-Q197)/20)</f>
        <v>47.6</v>
      </c>
      <c r="S197" s="8">
        <f>IF($D197="","",'HK1'!S197+'HK2'!S197)</f>
        <v>0</v>
      </c>
      <c r="T197" s="8">
        <f>IF($D197="","",'HK1'!T197+'HK2'!T197)</f>
        <v>0</v>
      </c>
      <c r="U197" s="8">
        <f>IF($D197="","",'HK1'!U197+'HK2'!U197)</f>
        <v>0</v>
      </c>
      <c r="V197" s="21">
        <f t="shared" ref="V197:V258" si="38">IF(D197="","",(SUM(S197:T197)-U197)/10)</f>
        <v>0</v>
      </c>
      <c r="W197" s="8">
        <f>IF($D197="","",'HK1'!W197+'HK2'!W197)</f>
        <v>0</v>
      </c>
      <c r="X197" s="8">
        <f>IF($D197="","",'HK1'!X197+'HK2'!X197)</f>
        <v>0</v>
      </c>
      <c r="Y197" s="21">
        <f t="shared" ref="Y197:Y258" si="39">IF(D197="","",SUM(W197:X197)/14)</f>
        <v>0</v>
      </c>
      <c r="Z197" s="8">
        <f>IF($D197="","",'HK1'!Z197+'HK2'!Z197)</f>
        <v>0</v>
      </c>
      <c r="AA197" s="8">
        <f>IF($D197="","",'HK1'!AA197+'HK2'!AA197)</f>
        <v>0</v>
      </c>
      <c r="AB197" s="21">
        <f t="shared" ref="AB197:AB258" si="40">IF(D197="","",SUM(Z197:AA197)/10)</f>
        <v>0</v>
      </c>
      <c r="AC197" s="8">
        <f>IF($D197="","",'HK1'!AC197+'HK2'!AC197)</f>
        <v>0</v>
      </c>
      <c r="AD197" s="8">
        <f>IF($D197="","",'HK1'!AD197+'HK2'!AD197)</f>
        <v>0</v>
      </c>
      <c r="AE197" s="21">
        <f t="shared" ref="AE197:AE258" si="41">IF(D197="","",SUM(AC197:AD197)/20)</f>
        <v>0</v>
      </c>
      <c r="AF197" s="8">
        <f>IF($D197="","",'HK1'!AF197+'HK2'!AF197)</f>
        <v>3.6</v>
      </c>
      <c r="AG197" s="8">
        <f>IF($D197="","",'HK1'!AG197+'HK2'!AG197)</f>
        <v>0</v>
      </c>
      <c r="AH197" s="64">
        <f t="shared" ref="AH197:AH258" si="42">IF(D197="","",ROUND(I197+N197+R197+V197+Y197+AB197+AE197+SUM(AF197:AG197),1))</f>
        <v>76.8</v>
      </c>
      <c r="AI197" s="14">
        <f t="shared" ref="AI197:AI258" si="43">IF(AH197="","",ROUND(AH197*10/3,1))</f>
        <v>256</v>
      </c>
    </row>
    <row r="198" spans="1:35">
      <c r="A198" s="55">
        <f>IF(D198="","",SUBTOTAL(3,$D$4:$D198))</f>
        <v>195</v>
      </c>
      <c r="B198" s="57" t="s">
        <v>430</v>
      </c>
      <c r="C198" s="58" t="s">
        <v>169</v>
      </c>
      <c r="D198" s="59" t="s">
        <v>178</v>
      </c>
      <c r="E198" s="8">
        <f>IF($D198="","",'HK1'!E198+'HK2'!E198)</f>
        <v>0</v>
      </c>
      <c r="F198" s="8">
        <f>IF($D198="","",'HK1'!F198+'HK2'!F198)</f>
        <v>0</v>
      </c>
      <c r="G198" s="8">
        <f>IF($D198="","",'HK1'!G198+'HK2'!G198)</f>
        <v>0</v>
      </c>
      <c r="H198" s="8">
        <f>IF($D198="","",'HK1'!H198+'HK2'!H198)</f>
        <v>0</v>
      </c>
      <c r="I198" s="76">
        <f t="shared" si="35"/>
        <v>0</v>
      </c>
      <c r="J198" s="8">
        <f>IF($D198="","",'HK1'!J198+'HK2'!J198)</f>
        <v>24.399999999999995</v>
      </c>
      <c r="K198" s="8">
        <f>IF($D198="","",'HK1'!K198+'HK2'!K198)</f>
        <v>7.1999999999999993</v>
      </c>
      <c r="L198" s="8">
        <f>IF($D198="","",'HK1'!L198+'HK2'!L198)</f>
        <v>0</v>
      </c>
      <c r="M198" s="8">
        <f>IF($D198="","",'HK1'!M198+'HK2'!M198)</f>
        <v>0</v>
      </c>
      <c r="N198" s="21">
        <f t="shared" si="36"/>
        <v>31.599999999999994</v>
      </c>
      <c r="O198" s="8">
        <f>IF($D198="","",'HK1'!O198+'HK2'!O198)</f>
        <v>0</v>
      </c>
      <c r="P198" s="8">
        <f>IF($D198="","",'HK1'!P198+'HK2'!P198)</f>
        <v>0</v>
      </c>
      <c r="Q198" s="8">
        <f>IF($D198="","",'HK1'!Q198+'HK2'!Q198)</f>
        <v>0</v>
      </c>
      <c r="R198" s="21">
        <f t="shared" si="37"/>
        <v>0</v>
      </c>
      <c r="S198" s="8">
        <f>IF($D198="","",'HK1'!S198+'HK2'!S198)</f>
        <v>0</v>
      </c>
      <c r="T198" s="8">
        <f>IF($D198="","",'HK1'!T198+'HK2'!T198)</f>
        <v>0</v>
      </c>
      <c r="U198" s="8">
        <f>IF($D198="","",'HK1'!U198+'HK2'!U198)</f>
        <v>0</v>
      </c>
      <c r="V198" s="21">
        <f t="shared" si="38"/>
        <v>0</v>
      </c>
      <c r="W198" s="8">
        <f>IF($D198="","",'HK1'!W198+'HK2'!W198)</f>
        <v>0</v>
      </c>
      <c r="X198" s="8">
        <f>IF($D198="","",'HK1'!X198+'HK2'!X198)</f>
        <v>0</v>
      </c>
      <c r="Y198" s="21">
        <f t="shared" si="39"/>
        <v>0</v>
      </c>
      <c r="Z198" s="8">
        <f>IF($D198="","",'HK1'!Z198+'HK2'!Z198)</f>
        <v>0</v>
      </c>
      <c r="AA198" s="8">
        <f>IF($D198="","",'HK1'!AA198+'HK2'!AA198)</f>
        <v>0</v>
      </c>
      <c r="AB198" s="21">
        <f t="shared" si="40"/>
        <v>0</v>
      </c>
      <c r="AC198" s="8">
        <f>IF($D198="","",'HK1'!AC198+'HK2'!AC198)</f>
        <v>0</v>
      </c>
      <c r="AD198" s="8">
        <f>IF($D198="","",'HK1'!AD198+'HK2'!AD198)</f>
        <v>0</v>
      </c>
      <c r="AE198" s="21">
        <f t="shared" si="41"/>
        <v>0</v>
      </c>
      <c r="AF198" s="8">
        <f>IF($D198="","",'HK1'!AF198+'HK2'!AF198)</f>
        <v>1.2</v>
      </c>
      <c r="AG198" s="8">
        <f>IF($D198="","",'HK1'!AG198+'HK2'!AG198)</f>
        <v>0</v>
      </c>
      <c r="AH198" s="64">
        <f t="shared" si="42"/>
        <v>32.799999999999997</v>
      </c>
      <c r="AI198" s="14">
        <f t="shared" si="43"/>
        <v>109.3</v>
      </c>
    </row>
    <row r="199" spans="1:35">
      <c r="A199" s="55">
        <f>IF(D199="","",SUBTOTAL(3,$D$4:$D199))</f>
        <v>196</v>
      </c>
      <c r="B199" s="57" t="s">
        <v>478</v>
      </c>
      <c r="C199" s="58" t="s">
        <v>169</v>
      </c>
      <c r="D199" s="59" t="s">
        <v>213</v>
      </c>
      <c r="E199" s="8">
        <f>IF($D199="","",'HK1'!E199+'HK2'!E199)</f>
        <v>0</v>
      </c>
      <c r="F199" s="8">
        <f>IF($D199="","",'HK1'!F199+'HK2'!F199)</f>
        <v>0</v>
      </c>
      <c r="G199" s="8">
        <f>IF($D199="","",'HK1'!G199+'HK2'!G199)</f>
        <v>0</v>
      </c>
      <c r="H199" s="8">
        <f>IF($D199="","",'HK1'!H199+'HK2'!H199)</f>
        <v>0</v>
      </c>
      <c r="I199" s="76">
        <f t="shared" si="35"/>
        <v>0</v>
      </c>
      <c r="J199" s="8">
        <f>IF($D199="","",'HK1'!J199+'HK2'!J199)</f>
        <v>0</v>
      </c>
      <c r="K199" s="8">
        <f>IF($D199="","",'HK1'!K199+'HK2'!K199)</f>
        <v>0</v>
      </c>
      <c r="L199" s="8">
        <f>IF($D199="","",'HK1'!L199+'HK2'!L199)</f>
        <v>0</v>
      </c>
      <c r="M199" s="8">
        <f>IF($D199="","",'HK1'!M199+'HK2'!M199)</f>
        <v>0</v>
      </c>
      <c r="N199" s="21">
        <f t="shared" si="36"/>
        <v>0</v>
      </c>
      <c r="O199" s="8">
        <f>IF($D199="","",'HK1'!O199+'HK2'!O199)</f>
        <v>0</v>
      </c>
      <c r="P199" s="8">
        <f>IF($D199="","",'HK1'!P199+'HK2'!P199)</f>
        <v>0</v>
      </c>
      <c r="Q199" s="8">
        <f>IF($D199="","",'HK1'!Q199+'HK2'!Q199)</f>
        <v>0</v>
      </c>
      <c r="R199" s="21">
        <f t="shared" si="37"/>
        <v>0</v>
      </c>
      <c r="S199" s="8">
        <f>IF($D199="","",'HK1'!S199+'HK2'!S199)</f>
        <v>0</v>
      </c>
      <c r="T199" s="8">
        <f>IF($D199="","",'HK1'!T199+'HK2'!T199)</f>
        <v>0</v>
      </c>
      <c r="U199" s="8">
        <f>IF($D199="","",'HK1'!U199+'HK2'!U199)</f>
        <v>0</v>
      </c>
      <c r="V199" s="21">
        <f t="shared" si="38"/>
        <v>0</v>
      </c>
      <c r="W199" s="8">
        <f>IF($D199="","",'HK1'!W199+'HK2'!W199)</f>
        <v>0</v>
      </c>
      <c r="X199" s="8">
        <f>IF($D199="","",'HK1'!X199+'HK2'!X199)</f>
        <v>0</v>
      </c>
      <c r="Y199" s="21">
        <f t="shared" si="39"/>
        <v>0</v>
      </c>
      <c r="Z199" s="8">
        <f>IF($D199="","",'HK1'!Z199+'HK2'!Z199)</f>
        <v>0</v>
      </c>
      <c r="AA199" s="8">
        <f>IF($D199="","",'HK1'!AA199+'HK2'!AA199)</f>
        <v>0</v>
      </c>
      <c r="AB199" s="21">
        <f t="shared" si="40"/>
        <v>0</v>
      </c>
      <c r="AC199" s="8">
        <f>IF($D199="","",'HK1'!AC199+'HK2'!AC199)</f>
        <v>0</v>
      </c>
      <c r="AD199" s="8">
        <f>IF($D199="","",'HK1'!AD199+'HK2'!AD199)</f>
        <v>0</v>
      </c>
      <c r="AE199" s="21">
        <f t="shared" si="41"/>
        <v>0</v>
      </c>
      <c r="AF199" s="8">
        <f>IF($D199="","",'HK1'!AF199+'HK2'!AF199)</f>
        <v>0</v>
      </c>
      <c r="AG199" s="8">
        <f>IF($D199="","",'HK1'!AG199+'HK2'!AG199)</f>
        <v>0</v>
      </c>
      <c r="AH199" s="64">
        <f t="shared" si="42"/>
        <v>0</v>
      </c>
      <c r="AI199" s="14">
        <f t="shared" si="43"/>
        <v>0</v>
      </c>
    </row>
    <row r="200" spans="1:35">
      <c r="A200" s="55">
        <f>IF(D200="","",SUBTOTAL(3,$D$4:$D200))</f>
        <v>197</v>
      </c>
      <c r="B200" s="57" t="s">
        <v>431</v>
      </c>
      <c r="C200" s="58" t="s">
        <v>169</v>
      </c>
      <c r="D200" s="59" t="s">
        <v>179</v>
      </c>
      <c r="E200" s="8">
        <f>IF($D200="","",'HK1'!E200+'HK2'!E200)</f>
        <v>0</v>
      </c>
      <c r="F200" s="8">
        <f>IF($D200="","",'HK1'!F200+'HK2'!F200)</f>
        <v>0</v>
      </c>
      <c r="G200" s="8">
        <f>IF($D200="","",'HK1'!G200+'HK2'!G200)</f>
        <v>0</v>
      </c>
      <c r="H200" s="8">
        <f>IF($D200="","",'HK1'!H200+'HK2'!H200)</f>
        <v>0</v>
      </c>
      <c r="I200" s="76">
        <f t="shared" si="35"/>
        <v>0</v>
      </c>
      <c r="J200" s="8">
        <f>IF($D200="","",'HK1'!J200+'HK2'!J200)</f>
        <v>4.8</v>
      </c>
      <c r="K200" s="8">
        <f>IF($D200="","",'HK1'!K200+'HK2'!K200)</f>
        <v>29.199999999999996</v>
      </c>
      <c r="L200" s="8">
        <f>IF($D200="","",'HK1'!L200+'HK2'!L200)</f>
        <v>0</v>
      </c>
      <c r="M200" s="8">
        <f>IF($D200="","",'HK1'!M200+'HK2'!M200)</f>
        <v>0</v>
      </c>
      <c r="N200" s="21">
        <f t="shared" si="36"/>
        <v>33.999999999999993</v>
      </c>
      <c r="O200" s="8">
        <f>IF($D200="","",'HK1'!O200+'HK2'!O200)</f>
        <v>0</v>
      </c>
      <c r="P200" s="8">
        <f>IF($D200="","",'HK1'!P200+'HK2'!P200)</f>
        <v>0</v>
      </c>
      <c r="Q200" s="8">
        <f>IF($D200="","",'HK1'!Q200+'HK2'!Q200)</f>
        <v>0</v>
      </c>
      <c r="R200" s="21">
        <f t="shared" si="37"/>
        <v>0</v>
      </c>
      <c r="S200" s="8">
        <f>IF($D200="","",'HK1'!S200+'HK2'!S200)</f>
        <v>0</v>
      </c>
      <c r="T200" s="8">
        <f>IF($D200="","",'HK1'!T200+'HK2'!T200)</f>
        <v>0</v>
      </c>
      <c r="U200" s="8">
        <f>IF($D200="","",'HK1'!U200+'HK2'!U200)</f>
        <v>0</v>
      </c>
      <c r="V200" s="21">
        <f t="shared" si="38"/>
        <v>0</v>
      </c>
      <c r="W200" s="8">
        <f>IF($D200="","",'HK1'!W200+'HK2'!W200)</f>
        <v>0</v>
      </c>
      <c r="X200" s="8">
        <f>IF($D200="","",'HK1'!X200+'HK2'!X200)</f>
        <v>0</v>
      </c>
      <c r="Y200" s="21">
        <f t="shared" si="39"/>
        <v>0</v>
      </c>
      <c r="Z200" s="8">
        <f>IF($D200="","",'HK1'!Z200+'HK2'!Z200)</f>
        <v>0</v>
      </c>
      <c r="AA200" s="8">
        <f>IF($D200="","",'HK1'!AA200+'HK2'!AA200)</f>
        <v>0</v>
      </c>
      <c r="AB200" s="21">
        <f t="shared" si="40"/>
        <v>0</v>
      </c>
      <c r="AC200" s="8">
        <f>IF($D200="","",'HK1'!AC200+'HK2'!AC200)</f>
        <v>0</v>
      </c>
      <c r="AD200" s="8">
        <f>IF($D200="","",'HK1'!AD200+'HK2'!AD200)</f>
        <v>0</v>
      </c>
      <c r="AE200" s="21">
        <f t="shared" si="41"/>
        <v>0</v>
      </c>
      <c r="AF200" s="8">
        <f>IF($D200="","",'HK1'!AF200+'HK2'!AF200)</f>
        <v>1.6</v>
      </c>
      <c r="AG200" s="8">
        <f>IF($D200="","",'HK1'!AG200+'HK2'!AG200)</f>
        <v>0</v>
      </c>
      <c r="AH200" s="64">
        <f t="shared" si="42"/>
        <v>35.6</v>
      </c>
      <c r="AI200" s="14">
        <f t="shared" si="43"/>
        <v>118.7</v>
      </c>
    </row>
    <row r="201" spans="1:35">
      <c r="A201" s="55">
        <f>IF(D201="","",SUBTOTAL(3,$D$4:$D201))</f>
        <v>198</v>
      </c>
      <c r="B201" s="57" t="s">
        <v>432</v>
      </c>
      <c r="C201" s="58" t="s">
        <v>169</v>
      </c>
      <c r="D201" s="59" t="s">
        <v>180</v>
      </c>
      <c r="E201" s="8">
        <f>IF($D201="","",'HK1'!E201+'HK2'!E201)</f>
        <v>0</v>
      </c>
      <c r="F201" s="8">
        <f>IF($D201="","",'HK1'!F201+'HK2'!F201)</f>
        <v>0</v>
      </c>
      <c r="G201" s="8">
        <f>IF($D201="","",'HK1'!G201+'HK2'!G201)</f>
        <v>0</v>
      </c>
      <c r="H201" s="8">
        <f>IF($D201="","",'HK1'!H201+'HK2'!H201)</f>
        <v>0</v>
      </c>
      <c r="I201" s="76">
        <f t="shared" si="35"/>
        <v>0</v>
      </c>
      <c r="J201" s="8">
        <f>IF($D201="","",'HK1'!J201+'HK2'!J201)</f>
        <v>0</v>
      </c>
      <c r="K201" s="8">
        <f>IF($D201="","",'HK1'!K201+'HK2'!K201)</f>
        <v>0</v>
      </c>
      <c r="L201" s="8">
        <f>IF($D201="","",'HK1'!L201+'HK2'!L201)</f>
        <v>0</v>
      </c>
      <c r="M201" s="8">
        <f>IF($D201="","",'HK1'!M201+'HK2'!M201)</f>
        <v>0</v>
      </c>
      <c r="N201" s="21">
        <f t="shared" si="36"/>
        <v>0</v>
      </c>
      <c r="O201" s="8">
        <f>IF($D201="","",'HK1'!O201+'HK2'!O201)</f>
        <v>0</v>
      </c>
      <c r="P201" s="8">
        <f>IF($D201="","",'HK1'!P201+'HK2'!P201)</f>
        <v>0</v>
      </c>
      <c r="Q201" s="8">
        <f>IF($D201="","",'HK1'!Q201+'HK2'!Q201)</f>
        <v>0</v>
      </c>
      <c r="R201" s="21">
        <f t="shared" si="37"/>
        <v>0</v>
      </c>
      <c r="S201" s="8">
        <f>IF($D201="","",'HK1'!S201+'HK2'!S201)</f>
        <v>0</v>
      </c>
      <c r="T201" s="8">
        <f>IF($D201="","",'HK1'!T201+'HK2'!T201)</f>
        <v>0</v>
      </c>
      <c r="U201" s="8">
        <f>IF($D201="","",'HK1'!U201+'HK2'!U201)</f>
        <v>0</v>
      </c>
      <c r="V201" s="21">
        <f t="shared" si="38"/>
        <v>0</v>
      </c>
      <c r="W201" s="8">
        <f>IF($D201="","",'HK1'!W201+'HK2'!W201)</f>
        <v>0</v>
      </c>
      <c r="X201" s="8">
        <f>IF($D201="","",'HK1'!X201+'HK2'!X201)</f>
        <v>0</v>
      </c>
      <c r="Y201" s="21">
        <f t="shared" si="39"/>
        <v>0</v>
      </c>
      <c r="Z201" s="8">
        <f>IF($D201="","",'HK1'!Z201+'HK2'!Z201)</f>
        <v>0</v>
      </c>
      <c r="AA201" s="8">
        <f>IF($D201="","",'HK1'!AA201+'HK2'!AA201)</f>
        <v>0</v>
      </c>
      <c r="AB201" s="21">
        <f t="shared" si="40"/>
        <v>0</v>
      </c>
      <c r="AC201" s="8">
        <f>IF($D201="","",'HK1'!AC201+'HK2'!AC201)</f>
        <v>0</v>
      </c>
      <c r="AD201" s="8">
        <f>IF($D201="","",'HK1'!AD201+'HK2'!AD201)</f>
        <v>0</v>
      </c>
      <c r="AE201" s="21">
        <f t="shared" si="41"/>
        <v>0</v>
      </c>
      <c r="AF201" s="8">
        <f>IF($D201="","",'HK1'!AF201+'HK2'!AF201)</f>
        <v>0</v>
      </c>
      <c r="AG201" s="8">
        <f>IF($D201="","",'HK1'!AG201+'HK2'!AG201)</f>
        <v>0</v>
      </c>
      <c r="AH201" s="64">
        <f t="shared" si="42"/>
        <v>0</v>
      </c>
      <c r="AI201" s="14">
        <f t="shared" si="43"/>
        <v>0</v>
      </c>
    </row>
    <row r="202" spans="1:35">
      <c r="A202" s="55">
        <f>IF(D202="","",SUBTOTAL(3,$D$4:$D202))</f>
        <v>199</v>
      </c>
      <c r="B202" s="57" t="s">
        <v>433</v>
      </c>
      <c r="C202" s="58" t="s">
        <v>169</v>
      </c>
      <c r="D202" s="59" t="s">
        <v>552</v>
      </c>
      <c r="E202" s="8">
        <f>IF($D202="","",'HK1'!E202+'HK2'!E202)</f>
        <v>0</v>
      </c>
      <c r="F202" s="8">
        <f>IF($D202="","",'HK1'!F202+'HK2'!F202)</f>
        <v>6</v>
      </c>
      <c r="G202" s="8">
        <f>IF($D202="","",'HK1'!G202+'HK2'!G202)</f>
        <v>0</v>
      </c>
      <c r="H202" s="8">
        <f>IF($D202="","",'HK1'!H202+'HK2'!H202)</f>
        <v>0</v>
      </c>
      <c r="I202" s="76">
        <f t="shared" si="35"/>
        <v>12</v>
      </c>
      <c r="J202" s="8">
        <f>IF($D202="","",'HK1'!J202+'HK2'!J202)</f>
        <v>2.4</v>
      </c>
      <c r="K202" s="8">
        <f>IF($D202="","",'HK1'!K202+'HK2'!K202)</f>
        <v>25.199999999999996</v>
      </c>
      <c r="L202" s="8">
        <f>IF($D202="","",'HK1'!L202+'HK2'!L202)</f>
        <v>0</v>
      </c>
      <c r="M202" s="8">
        <f>IF($D202="","",'HK1'!M202+'HK2'!M202)</f>
        <v>0</v>
      </c>
      <c r="N202" s="21">
        <f t="shared" si="36"/>
        <v>27.599999999999994</v>
      </c>
      <c r="O202" s="8">
        <f>IF($D202="","",'HK1'!O202+'HK2'!O202)</f>
        <v>0</v>
      </c>
      <c r="P202" s="8">
        <f>IF($D202="","",'HK1'!P202+'HK2'!P202)</f>
        <v>0</v>
      </c>
      <c r="Q202" s="8">
        <f>IF($D202="","",'HK1'!Q202+'HK2'!Q202)</f>
        <v>0</v>
      </c>
      <c r="R202" s="21">
        <f t="shared" si="37"/>
        <v>0</v>
      </c>
      <c r="S202" s="8">
        <f>IF($D202="","",'HK1'!S202+'HK2'!S202)</f>
        <v>0</v>
      </c>
      <c r="T202" s="8">
        <f>IF($D202="","",'HK1'!T202+'HK2'!T202)</f>
        <v>0</v>
      </c>
      <c r="U202" s="8">
        <f>IF($D202="","",'HK1'!U202+'HK2'!U202)</f>
        <v>0</v>
      </c>
      <c r="V202" s="21">
        <f t="shared" si="38"/>
        <v>0</v>
      </c>
      <c r="W202" s="8">
        <f>IF($D202="","",'HK1'!W202+'HK2'!W202)</f>
        <v>0</v>
      </c>
      <c r="X202" s="8">
        <f>IF($D202="","",'HK1'!X202+'HK2'!X202)</f>
        <v>0</v>
      </c>
      <c r="Y202" s="21">
        <f t="shared" si="39"/>
        <v>0</v>
      </c>
      <c r="Z202" s="8">
        <f>IF($D202="","",'HK1'!Z202+'HK2'!Z202)</f>
        <v>0</v>
      </c>
      <c r="AA202" s="8">
        <f>IF($D202="","",'HK1'!AA202+'HK2'!AA202)</f>
        <v>0</v>
      </c>
      <c r="AB202" s="21">
        <f t="shared" si="40"/>
        <v>0</v>
      </c>
      <c r="AC202" s="8">
        <f>IF($D202="","",'HK1'!AC202+'HK2'!AC202)</f>
        <v>0</v>
      </c>
      <c r="AD202" s="8">
        <f>IF($D202="","",'HK1'!AD202+'HK2'!AD202)</f>
        <v>0</v>
      </c>
      <c r="AE202" s="21">
        <f t="shared" si="41"/>
        <v>0</v>
      </c>
      <c r="AF202" s="8">
        <f>IF($D202="","",'HK1'!AF202+'HK2'!AF202)</f>
        <v>1.2</v>
      </c>
      <c r="AG202" s="8">
        <f>IF($D202="","",'HK1'!AG202+'HK2'!AG202)</f>
        <v>0</v>
      </c>
      <c r="AH202" s="64">
        <f t="shared" si="42"/>
        <v>40.799999999999997</v>
      </c>
      <c r="AI202" s="14">
        <f t="shared" si="43"/>
        <v>136</v>
      </c>
    </row>
    <row r="203" spans="1:35">
      <c r="A203" s="55">
        <f>IF(D203="","",SUBTOTAL(3,$D$4:$D203))</f>
        <v>200</v>
      </c>
      <c r="B203" s="57" t="s">
        <v>482</v>
      </c>
      <c r="C203" s="58" t="s">
        <v>218</v>
      </c>
      <c r="D203" s="59" t="s">
        <v>219</v>
      </c>
      <c r="E203" s="8">
        <f>IF($D203="","",'HK1'!E203+'HK2'!E203)</f>
        <v>0</v>
      </c>
      <c r="F203" s="8">
        <f>IF($D203="","",'HK1'!F203+'HK2'!F203)</f>
        <v>2</v>
      </c>
      <c r="G203" s="8">
        <f>IF($D203="","",'HK1'!G203+'HK2'!G203)</f>
        <v>0</v>
      </c>
      <c r="H203" s="8">
        <f>IF($D203="","",'HK1'!H203+'HK2'!H203)</f>
        <v>0</v>
      </c>
      <c r="I203" s="76">
        <f t="shared" si="35"/>
        <v>4</v>
      </c>
      <c r="J203" s="8">
        <f>IF($D203="","",'HK1'!J203+'HK2'!J203)</f>
        <v>0</v>
      </c>
      <c r="K203" s="8">
        <f>IF($D203="","",'HK1'!K203+'HK2'!K203)</f>
        <v>23.199999999999996</v>
      </c>
      <c r="L203" s="8">
        <f>IF($D203="","",'HK1'!L203+'HK2'!L203)</f>
        <v>0</v>
      </c>
      <c r="M203" s="8">
        <f>IF($D203="","",'HK1'!M203+'HK2'!M203)</f>
        <v>0</v>
      </c>
      <c r="N203" s="21">
        <f t="shared" si="36"/>
        <v>23.199999999999996</v>
      </c>
      <c r="O203" s="8">
        <f>IF($D203="","",'HK1'!O203+'HK2'!O203)</f>
        <v>0</v>
      </c>
      <c r="P203" s="8">
        <f>IF($D203="","",'HK1'!P203+'HK2'!P203)</f>
        <v>0</v>
      </c>
      <c r="Q203" s="8">
        <f>IF($D203="","",'HK1'!Q203+'HK2'!Q203)</f>
        <v>0</v>
      </c>
      <c r="R203" s="21">
        <f t="shared" si="37"/>
        <v>0</v>
      </c>
      <c r="S203" s="8">
        <f>IF($D203="","",'HK1'!S203+'HK2'!S203)</f>
        <v>0</v>
      </c>
      <c r="T203" s="8">
        <f>IF($D203="","",'HK1'!T203+'HK2'!T203)</f>
        <v>0</v>
      </c>
      <c r="U203" s="8">
        <f>IF($D203="","",'HK1'!U203+'HK2'!U203)</f>
        <v>0</v>
      </c>
      <c r="V203" s="21">
        <f t="shared" si="38"/>
        <v>0</v>
      </c>
      <c r="W203" s="8">
        <f>IF($D203="","",'HK1'!W203+'HK2'!W203)</f>
        <v>0</v>
      </c>
      <c r="X203" s="8">
        <f>IF($D203="","",'HK1'!X203+'HK2'!X203)</f>
        <v>0</v>
      </c>
      <c r="Y203" s="21">
        <f t="shared" si="39"/>
        <v>0</v>
      </c>
      <c r="Z203" s="8">
        <f>IF($D203="","",'HK1'!Z203+'HK2'!Z203)</f>
        <v>0</v>
      </c>
      <c r="AA203" s="8">
        <f>IF($D203="","",'HK1'!AA203+'HK2'!AA203)</f>
        <v>0</v>
      </c>
      <c r="AB203" s="21">
        <f t="shared" si="40"/>
        <v>0</v>
      </c>
      <c r="AC203" s="8">
        <f>IF($D203="","",'HK1'!AC203+'HK2'!AC203)</f>
        <v>0</v>
      </c>
      <c r="AD203" s="8">
        <f>IF($D203="","",'HK1'!AD203+'HK2'!AD203)</f>
        <v>0</v>
      </c>
      <c r="AE203" s="21">
        <f t="shared" si="41"/>
        <v>0</v>
      </c>
      <c r="AF203" s="8">
        <f>IF($D203="","",'HK1'!AF203+'HK2'!AF203)</f>
        <v>4.8</v>
      </c>
      <c r="AG203" s="8">
        <f>IF($D203="","",'HK1'!AG203+'HK2'!AG203)</f>
        <v>0</v>
      </c>
      <c r="AH203" s="64">
        <f t="shared" si="42"/>
        <v>32</v>
      </c>
      <c r="AI203" s="14">
        <f t="shared" si="43"/>
        <v>106.7</v>
      </c>
    </row>
    <row r="204" spans="1:35">
      <c r="A204" s="55">
        <f>IF(D204="","",SUBTOTAL(3,$D$4:$D204))</f>
        <v>201</v>
      </c>
      <c r="B204" s="57" t="s">
        <v>483</v>
      </c>
      <c r="C204" s="58" t="s">
        <v>218</v>
      </c>
      <c r="D204" s="59" t="s">
        <v>220</v>
      </c>
      <c r="E204" s="8">
        <f>IF($D204="","",'HK1'!E204+'HK2'!E204)</f>
        <v>4</v>
      </c>
      <c r="F204" s="8">
        <f>IF($D204="","",'HK1'!F204+'HK2'!F204)</f>
        <v>4</v>
      </c>
      <c r="G204" s="8">
        <f>IF($D204="","",'HK1'!G204+'HK2'!G204)</f>
        <v>0</v>
      </c>
      <c r="H204" s="8">
        <f>IF($D204="","",'HK1'!H204+'HK2'!H204)</f>
        <v>0</v>
      </c>
      <c r="I204" s="76">
        <f t="shared" si="35"/>
        <v>12</v>
      </c>
      <c r="J204" s="8">
        <f>IF($D204="","",'HK1'!J204+'HK2'!J204)</f>
        <v>3.5999999999999996</v>
      </c>
      <c r="K204" s="8">
        <f>IF($D204="","",'HK1'!K204+'HK2'!K204)</f>
        <v>59.199999999999982</v>
      </c>
      <c r="L204" s="8">
        <f>IF($D204="","",'HK1'!L204+'HK2'!L204)</f>
        <v>0</v>
      </c>
      <c r="M204" s="8">
        <f>IF($D204="","",'HK1'!M204+'HK2'!M204)</f>
        <v>0</v>
      </c>
      <c r="N204" s="21">
        <f t="shared" si="36"/>
        <v>62.799999999999983</v>
      </c>
      <c r="O204" s="8">
        <f>IF($D204="","",'HK1'!O204+'HK2'!O204)</f>
        <v>32</v>
      </c>
      <c r="P204" s="8">
        <f>IF($D204="","",'HK1'!P204+'HK2'!P204)</f>
        <v>98</v>
      </c>
      <c r="Q204" s="8">
        <f>IF($D204="","",'HK1'!Q204+'HK2'!Q204)</f>
        <v>75</v>
      </c>
      <c r="R204" s="21">
        <f t="shared" si="37"/>
        <v>2.75</v>
      </c>
      <c r="S204" s="8">
        <f>IF($D204="","",'HK1'!S204+'HK2'!S204)</f>
        <v>0</v>
      </c>
      <c r="T204" s="8">
        <f>IF($D204="","",'HK1'!T204+'HK2'!T204)</f>
        <v>0</v>
      </c>
      <c r="U204" s="8">
        <f>IF($D204="","",'HK1'!U204+'HK2'!U204)</f>
        <v>0</v>
      </c>
      <c r="V204" s="21">
        <f t="shared" si="38"/>
        <v>0</v>
      </c>
      <c r="W204" s="8">
        <f>IF($D204="","",'HK1'!W204+'HK2'!W204)</f>
        <v>0</v>
      </c>
      <c r="X204" s="8">
        <f>IF($D204="","",'HK1'!X204+'HK2'!X204)</f>
        <v>0</v>
      </c>
      <c r="Y204" s="21">
        <f t="shared" si="39"/>
        <v>0</v>
      </c>
      <c r="Z204" s="8">
        <f>IF($D204="","",'HK1'!Z204+'HK2'!Z204)</f>
        <v>0</v>
      </c>
      <c r="AA204" s="8">
        <f>IF($D204="","",'HK1'!AA204+'HK2'!AA204)</f>
        <v>0</v>
      </c>
      <c r="AB204" s="21">
        <f t="shared" si="40"/>
        <v>0</v>
      </c>
      <c r="AC204" s="8">
        <f>IF($D204="","",'HK1'!AC204+'HK2'!AC204)</f>
        <v>0</v>
      </c>
      <c r="AD204" s="8">
        <f>IF($D204="","",'HK1'!AD204+'HK2'!AD204)</f>
        <v>0</v>
      </c>
      <c r="AE204" s="21">
        <f t="shared" si="41"/>
        <v>0</v>
      </c>
      <c r="AF204" s="8">
        <f>IF($D204="","",'HK1'!AF204+'HK2'!AF204)</f>
        <v>8.4</v>
      </c>
      <c r="AG204" s="8">
        <f>IF($D204="","",'HK1'!AG204+'HK2'!AG204)</f>
        <v>0</v>
      </c>
      <c r="AH204" s="64">
        <f t="shared" si="42"/>
        <v>86</v>
      </c>
      <c r="AI204" s="14">
        <f t="shared" si="43"/>
        <v>286.7</v>
      </c>
    </row>
    <row r="205" spans="1:35">
      <c r="A205" s="55">
        <f>IF(D205="","",SUBTOTAL(3,$D$4:$D205))</f>
        <v>202</v>
      </c>
      <c r="B205" s="57" t="s">
        <v>484</v>
      </c>
      <c r="C205" s="58" t="s">
        <v>218</v>
      </c>
      <c r="D205" s="59" t="s">
        <v>221</v>
      </c>
      <c r="E205" s="8">
        <f>IF($D205="","",'HK1'!E205+'HK2'!E205)</f>
        <v>4</v>
      </c>
      <c r="F205" s="8">
        <f>IF($D205="","",'HK1'!F205+'HK2'!F205)</f>
        <v>4</v>
      </c>
      <c r="G205" s="8">
        <f>IF($D205="","",'HK1'!G205+'HK2'!G205)</f>
        <v>0</v>
      </c>
      <c r="H205" s="8">
        <f>IF($D205="","",'HK1'!H205+'HK2'!H205)</f>
        <v>0</v>
      </c>
      <c r="I205" s="76">
        <f t="shared" si="35"/>
        <v>12</v>
      </c>
      <c r="J205" s="8">
        <f>IF($D205="","",'HK1'!J205+'HK2'!J205)</f>
        <v>1.2</v>
      </c>
      <c r="K205" s="8">
        <f>IF($D205="","",'HK1'!K205+'HK2'!K205)</f>
        <v>57.999999999999986</v>
      </c>
      <c r="L205" s="8">
        <f>IF($D205="","",'HK1'!L205+'HK2'!L205)</f>
        <v>0</v>
      </c>
      <c r="M205" s="8">
        <f>IF($D205="","",'HK1'!M205+'HK2'!M205)</f>
        <v>0</v>
      </c>
      <c r="N205" s="21">
        <f t="shared" si="36"/>
        <v>59.199999999999989</v>
      </c>
      <c r="O205" s="8">
        <f>IF($D205="","",'HK1'!O205+'HK2'!O205)</f>
        <v>37</v>
      </c>
      <c r="P205" s="8">
        <f>IF($D205="","",'HK1'!P205+'HK2'!P205)</f>
        <v>37</v>
      </c>
      <c r="Q205" s="8">
        <f>IF($D205="","",'HK1'!Q205+'HK2'!Q205)</f>
        <v>37</v>
      </c>
      <c r="R205" s="21">
        <f t="shared" si="37"/>
        <v>1.85</v>
      </c>
      <c r="S205" s="8">
        <f>IF($D205="","",'HK1'!S205+'HK2'!S205)</f>
        <v>0</v>
      </c>
      <c r="T205" s="8">
        <f>IF($D205="","",'HK1'!T205+'HK2'!T205)</f>
        <v>0</v>
      </c>
      <c r="U205" s="8">
        <f>IF($D205="","",'HK1'!U205+'HK2'!U205)</f>
        <v>0</v>
      </c>
      <c r="V205" s="21">
        <f t="shared" si="38"/>
        <v>0</v>
      </c>
      <c r="W205" s="8">
        <f>IF($D205="","",'HK1'!W205+'HK2'!W205)</f>
        <v>0</v>
      </c>
      <c r="X205" s="8">
        <f>IF($D205="","",'HK1'!X205+'HK2'!X205)</f>
        <v>0</v>
      </c>
      <c r="Y205" s="21">
        <f t="shared" si="39"/>
        <v>0</v>
      </c>
      <c r="Z205" s="8">
        <f>IF($D205="","",'HK1'!Z205+'HK2'!Z205)</f>
        <v>0</v>
      </c>
      <c r="AA205" s="8">
        <f>IF($D205="","",'HK1'!AA205+'HK2'!AA205)</f>
        <v>0</v>
      </c>
      <c r="AB205" s="21">
        <f t="shared" si="40"/>
        <v>0</v>
      </c>
      <c r="AC205" s="8">
        <f>IF($D205="","",'HK1'!AC205+'HK2'!AC205)</f>
        <v>0</v>
      </c>
      <c r="AD205" s="8">
        <f>IF($D205="","",'HK1'!AD205+'HK2'!AD205)</f>
        <v>0</v>
      </c>
      <c r="AE205" s="21">
        <f t="shared" si="41"/>
        <v>0</v>
      </c>
      <c r="AF205" s="8">
        <f>IF($D205="","",'HK1'!AF205+'HK2'!AF205)</f>
        <v>1.2</v>
      </c>
      <c r="AG205" s="8">
        <f>IF($D205="","",'HK1'!AG205+'HK2'!AG205)</f>
        <v>0</v>
      </c>
      <c r="AH205" s="64">
        <f t="shared" si="42"/>
        <v>74.3</v>
      </c>
      <c r="AI205" s="14">
        <f t="shared" si="43"/>
        <v>247.7</v>
      </c>
    </row>
    <row r="206" spans="1:35">
      <c r="A206" s="55">
        <f>IF(D206="","",SUBTOTAL(3,$D$4:$D206))</f>
        <v>203</v>
      </c>
      <c r="B206" s="57" t="s">
        <v>485</v>
      </c>
      <c r="C206" s="58" t="s">
        <v>218</v>
      </c>
      <c r="D206" s="59" t="s">
        <v>222</v>
      </c>
      <c r="E206" s="8">
        <f>IF($D206="","",'HK1'!E206+'HK2'!E206)</f>
        <v>4</v>
      </c>
      <c r="F206" s="8">
        <f>IF($D206="","",'HK1'!F206+'HK2'!F206)</f>
        <v>6</v>
      </c>
      <c r="G206" s="8">
        <f>IF($D206="","",'HK1'!G206+'HK2'!G206)</f>
        <v>0</v>
      </c>
      <c r="H206" s="8">
        <f>IF($D206="","",'HK1'!H206+'HK2'!H206)</f>
        <v>0</v>
      </c>
      <c r="I206" s="76">
        <f t="shared" si="35"/>
        <v>16</v>
      </c>
      <c r="J206" s="8">
        <f>IF($D206="","",'HK1'!J206+'HK2'!J206)</f>
        <v>4.8</v>
      </c>
      <c r="K206" s="8">
        <f>IF($D206="","",'HK1'!K206+'HK2'!K206)</f>
        <v>56.399999999999984</v>
      </c>
      <c r="L206" s="8">
        <f>IF($D206="","",'HK1'!L206+'HK2'!L206)</f>
        <v>0</v>
      </c>
      <c r="M206" s="8">
        <f>IF($D206="","",'HK1'!M206+'HK2'!M206)</f>
        <v>0</v>
      </c>
      <c r="N206" s="21">
        <f t="shared" si="36"/>
        <v>61.199999999999982</v>
      </c>
      <c r="O206" s="8">
        <f>IF($D206="","",'HK1'!O206+'HK2'!O206)</f>
        <v>27</v>
      </c>
      <c r="P206" s="8">
        <f>IF($D206="","",'HK1'!P206+'HK2'!P206)</f>
        <v>14</v>
      </c>
      <c r="Q206" s="8">
        <f>IF($D206="","",'HK1'!Q206+'HK2'!Q206)</f>
        <v>27</v>
      </c>
      <c r="R206" s="21">
        <f t="shared" si="37"/>
        <v>0.7</v>
      </c>
      <c r="S206" s="8">
        <f>IF($D206="","",'HK1'!S206+'HK2'!S206)</f>
        <v>0</v>
      </c>
      <c r="T206" s="8">
        <f>IF($D206="","",'HK1'!T206+'HK2'!T206)</f>
        <v>0</v>
      </c>
      <c r="U206" s="8">
        <f>IF($D206="","",'HK1'!U206+'HK2'!U206)</f>
        <v>0</v>
      </c>
      <c r="V206" s="21">
        <f t="shared" si="38"/>
        <v>0</v>
      </c>
      <c r="W206" s="8">
        <f>IF($D206="","",'HK1'!W206+'HK2'!W206)</f>
        <v>0</v>
      </c>
      <c r="X206" s="8">
        <f>IF($D206="","",'HK1'!X206+'HK2'!X206)</f>
        <v>0</v>
      </c>
      <c r="Y206" s="21">
        <f t="shared" si="39"/>
        <v>0</v>
      </c>
      <c r="Z206" s="8">
        <f>IF($D206="","",'HK1'!Z206+'HK2'!Z206)</f>
        <v>0</v>
      </c>
      <c r="AA206" s="8">
        <f>IF($D206="","",'HK1'!AA206+'HK2'!AA206)</f>
        <v>0</v>
      </c>
      <c r="AB206" s="21">
        <f t="shared" si="40"/>
        <v>0</v>
      </c>
      <c r="AC206" s="8">
        <f>IF($D206="","",'HK1'!AC206+'HK2'!AC206)</f>
        <v>0</v>
      </c>
      <c r="AD206" s="8">
        <f>IF($D206="","",'HK1'!AD206+'HK2'!AD206)</f>
        <v>0</v>
      </c>
      <c r="AE206" s="21">
        <f t="shared" si="41"/>
        <v>0</v>
      </c>
      <c r="AF206" s="8">
        <f>IF($D206="","",'HK1'!AF206+'HK2'!AF206)</f>
        <v>3.5999999999999996</v>
      </c>
      <c r="AG206" s="8">
        <f>IF($D206="","",'HK1'!AG206+'HK2'!AG206)</f>
        <v>0</v>
      </c>
      <c r="AH206" s="64">
        <f t="shared" si="42"/>
        <v>81.5</v>
      </c>
      <c r="AI206" s="14">
        <f t="shared" si="43"/>
        <v>271.7</v>
      </c>
    </row>
    <row r="207" spans="1:35">
      <c r="A207" s="55">
        <f>IF(D207="","",SUBTOTAL(3,$D$4:$D207))</f>
        <v>204</v>
      </c>
      <c r="B207" s="57" t="s">
        <v>486</v>
      </c>
      <c r="C207" s="58" t="s">
        <v>218</v>
      </c>
      <c r="D207" s="59" t="s">
        <v>223</v>
      </c>
      <c r="E207" s="8">
        <f>IF($D207="","",'HK1'!E207+'HK2'!E207)</f>
        <v>8</v>
      </c>
      <c r="F207" s="8">
        <f>IF($D207="","",'HK1'!F207+'HK2'!F207)</f>
        <v>0</v>
      </c>
      <c r="G207" s="8">
        <f>IF($D207="","",'HK1'!G207+'HK2'!G207)</f>
        <v>0</v>
      </c>
      <c r="H207" s="8">
        <f>IF($D207="","",'HK1'!H207+'HK2'!H207)</f>
        <v>0</v>
      </c>
      <c r="I207" s="76">
        <f t="shared" si="35"/>
        <v>8</v>
      </c>
      <c r="J207" s="8">
        <f>IF($D207="","",'HK1'!J207+'HK2'!J207)</f>
        <v>1.2</v>
      </c>
      <c r="K207" s="8">
        <f>IF($D207="","",'HK1'!K207+'HK2'!K207)</f>
        <v>45.999999999999986</v>
      </c>
      <c r="L207" s="8">
        <f>IF($D207="","",'HK1'!L207+'HK2'!L207)</f>
        <v>0</v>
      </c>
      <c r="M207" s="8">
        <f>IF($D207="","",'HK1'!M207+'HK2'!M207)</f>
        <v>0</v>
      </c>
      <c r="N207" s="21">
        <f t="shared" si="36"/>
        <v>47.199999999999989</v>
      </c>
      <c r="O207" s="8">
        <f>IF($D207="","",'HK1'!O207+'HK2'!O207)</f>
        <v>81</v>
      </c>
      <c r="P207" s="8">
        <f>IF($D207="","",'HK1'!P207+'HK2'!P207)</f>
        <v>27</v>
      </c>
      <c r="Q207" s="8">
        <f>IF($D207="","",'HK1'!Q207+'HK2'!Q207)</f>
        <v>81</v>
      </c>
      <c r="R207" s="21">
        <f t="shared" si="37"/>
        <v>1.35</v>
      </c>
      <c r="S207" s="8">
        <f>IF($D207="","",'HK1'!S207+'HK2'!S207)</f>
        <v>0</v>
      </c>
      <c r="T207" s="8">
        <f>IF($D207="","",'HK1'!T207+'HK2'!T207)</f>
        <v>0</v>
      </c>
      <c r="U207" s="8">
        <f>IF($D207="","",'HK1'!U207+'HK2'!U207)</f>
        <v>0</v>
      </c>
      <c r="V207" s="21">
        <f t="shared" si="38"/>
        <v>0</v>
      </c>
      <c r="W207" s="8">
        <f>IF($D207="","",'HK1'!W207+'HK2'!W207)</f>
        <v>0</v>
      </c>
      <c r="X207" s="8">
        <f>IF($D207="","",'HK1'!X207+'HK2'!X207)</f>
        <v>0</v>
      </c>
      <c r="Y207" s="21">
        <f t="shared" si="39"/>
        <v>0</v>
      </c>
      <c r="Z207" s="8">
        <f>IF($D207="","",'HK1'!Z207+'HK2'!Z207)</f>
        <v>0</v>
      </c>
      <c r="AA207" s="8">
        <f>IF($D207="","",'HK1'!AA207+'HK2'!AA207)</f>
        <v>0</v>
      </c>
      <c r="AB207" s="21">
        <f t="shared" si="40"/>
        <v>0</v>
      </c>
      <c r="AC207" s="8">
        <f>IF($D207="","",'HK1'!AC207+'HK2'!AC207)</f>
        <v>0</v>
      </c>
      <c r="AD207" s="8">
        <f>IF($D207="","",'HK1'!AD207+'HK2'!AD207)</f>
        <v>0</v>
      </c>
      <c r="AE207" s="21">
        <f t="shared" si="41"/>
        <v>0</v>
      </c>
      <c r="AF207" s="8">
        <f>IF($D207="","",'HK1'!AF207+'HK2'!AF207)</f>
        <v>7.1999999999999993</v>
      </c>
      <c r="AG207" s="8">
        <f>IF($D207="","",'HK1'!AG207+'HK2'!AG207)</f>
        <v>0</v>
      </c>
      <c r="AH207" s="64">
        <f t="shared" si="42"/>
        <v>63.8</v>
      </c>
      <c r="AI207" s="14">
        <f t="shared" si="43"/>
        <v>212.7</v>
      </c>
    </row>
    <row r="208" spans="1:35">
      <c r="A208" s="55">
        <f>IF(D208="","",SUBTOTAL(3,$D$4:$D208))</f>
        <v>205</v>
      </c>
      <c r="B208" s="57" t="s">
        <v>487</v>
      </c>
      <c r="C208" s="58" t="s">
        <v>218</v>
      </c>
      <c r="D208" s="59" t="s">
        <v>224</v>
      </c>
      <c r="E208" s="8">
        <f>IF($D208="","",'HK1'!E208+'HK2'!E208)</f>
        <v>8</v>
      </c>
      <c r="F208" s="8">
        <f>IF($D208="","",'HK1'!F208+'HK2'!F208)</f>
        <v>0</v>
      </c>
      <c r="G208" s="8">
        <f>IF($D208="","",'HK1'!G208+'HK2'!G208)</f>
        <v>0</v>
      </c>
      <c r="H208" s="8">
        <f>IF($D208="","",'HK1'!H208+'HK2'!H208)</f>
        <v>0</v>
      </c>
      <c r="I208" s="76">
        <f t="shared" si="35"/>
        <v>8</v>
      </c>
      <c r="J208" s="8">
        <f>IF($D208="","",'HK1'!J208+'HK2'!J208)</f>
        <v>4.8</v>
      </c>
      <c r="K208" s="8">
        <f>IF($D208="","",'HK1'!K208+'HK2'!K208)</f>
        <v>51.999999999999986</v>
      </c>
      <c r="L208" s="8">
        <f>IF($D208="","",'HK1'!L208+'HK2'!L208)</f>
        <v>0</v>
      </c>
      <c r="M208" s="8">
        <f>IF($D208="","",'HK1'!M208+'HK2'!M208)</f>
        <v>0</v>
      </c>
      <c r="N208" s="21">
        <f t="shared" si="36"/>
        <v>56.799999999999983</v>
      </c>
      <c r="O208" s="8">
        <f>IF($D208="","",'HK1'!O208+'HK2'!O208)</f>
        <v>94</v>
      </c>
      <c r="P208" s="8">
        <f>IF($D208="","",'HK1'!P208+'HK2'!P208)</f>
        <v>28</v>
      </c>
      <c r="Q208" s="8">
        <f>IF($D208="","",'HK1'!Q208+'HK2'!Q208)</f>
        <v>94</v>
      </c>
      <c r="R208" s="21">
        <f t="shared" si="37"/>
        <v>1.4</v>
      </c>
      <c r="S208" s="8">
        <f>IF($D208="","",'HK1'!S208+'HK2'!S208)</f>
        <v>0</v>
      </c>
      <c r="T208" s="8">
        <f>IF($D208="","",'HK1'!T208+'HK2'!T208)</f>
        <v>0</v>
      </c>
      <c r="U208" s="8">
        <f>IF($D208="","",'HK1'!U208+'HK2'!U208)</f>
        <v>0</v>
      </c>
      <c r="V208" s="21">
        <f t="shared" si="38"/>
        <v>0</v>
      </c>
      <c r="W208" s="8">
        <f>IF($D208="","",'HK1'!W208+'HK2'!W208)</f>
        <v>0</v>
      </c>
      <c r="X208" s="8">
        <f>IF($D208="","",'HK1'!X208+'HK2'!X208)</f>
        <v>0</v>
      </c>
      <c r="Y208" s="21">
        <f t="shared" si="39"/>
        <v>0</v>
      </c>
      <c r="Z208" s="8">
        <f>IF($D208="","",'HK1'!Z208+'HK2'!Z208)</f>
        <v>0</v>
      </c>
      <c r="AA208" s="8">
        <f>IF($D208="","",'HK1'!AA208+'HK2'!AA208)</f>
        <v>0</v>
      </c>
      <c r="AB208" s="21">
        <f t="shared" si="40"/>
        <v>0</v>
      </c>
      <c r="AC208" s="8">
        <f>IF($D208="","",'HK1'!AC208+'HK2'!AC208)</f>
        <v>0</v>
      </c>
      <c r="AD208" s="8">
        <f>IF($D208="","",'HK1'!AD208+'HK2'!AD208)</f>
        <v>0</v>
      </c>
      <c r="AE208" s="21">
        <f t="shared" si="41"/>
        <v>0</v>
      </c>
      <c r="AF208" s="8">
        <f>IF($D208="","",'HK1'!AF208+'HK2'!AF208)</f>
        <v>3.5999999999999996</v>
      </c>
      <c r="AG208" s="8">
        <f>IF($D208="","",'HK1'!AG208+'HK2'!AG208)</f>
        <v>0</v>
      </c>
      <c r="AH208" s="64">
        <f t="shared" si="42"/>
        <v>69.8</v>
      </c>
      <c r="AI208" s="14">
        <f t="shared" si="43"/>
        <v>232.7</v>
      </c>
    </row>
    <row r="209" spans="1:35">
      <c r="A209" s="55">
        <f>IF(D209="","",SUBTOTAL(3,$D$4:$D209))</f>
        <v>206</v>
      </c>
      <c r="B209" s="57" t="s">
        <v>494</v>
      </c>
      <c r="C209" s="58" t="s">
        <v>218</v>
      </c>
      <c r="D209" s="59" t="s">
        <v>230</v>
      </c>
      <c r="E209" s="8">
        <f>IF($D209="","",'HK1'!E209+'HK2'!E209)</f>
        <v>0</v>
      </c>
      <c r="F209" s="8">
        <f>IF($D209="","",'HK1'!F209+'HK2'!F209)</f>
        <v>10</v>
      </c>
      <c r="G209" s="8">
        <f>IF($D209="","",'HK1'!G209+'HK2'!G209)</f>
        <v>0</v>
      </c>
      <c r="H209" s="8">
        <f>IF($D209="","",'HK1'!H209+'HK2'!H209)</f>
        <v>0</v>
      </c>
      <c r="I209" s="76">
        <f t="shared" si="35"/>
        <v>20</v>
      </c>
      <c r="J209" s="8">
        <f>IF($D209="","",'HK1'!J209+'HK2'!J209)</f>
        <v>0</v>
      </c>
      <c r="K209" s="8">
        <f>IF($D209="","",'HK1'!K209+'HK2'!K209)</f>
        <v>0</v>
      </c>
      <c r="L209" s="8">
        <f>IF($D209="","",'HK1'!L209+'HK2'!L209)</f>
        <v>0</v>
      </c>
      <c r="M209" s="8">
        <f>IF($D209="","",'HK1'!M209+'HK2'!M209)</f>
        <v>0</v>
      </c>
      <c r="N209" s="21">
        <f t="shared" si="36"/>
        <v>0</v>
      </c>
      <c r="O209" s="8">
        <f>IF($D209="","",'HK1'!O209+'HK2'!O209)</f>
        <v>0</v>
      </c>
      <c r="P209" s="8">
        <f>IF($D209="","",'HK1'!P209+'HK2'!P209)</f>
        <v>13</v>
      </c>
      <c r="Q209" s="8">
        <f>IF($D209="","",'HK1'!Q209+'HK2'!Q209)</f>
        <v>0</v>
      </c>
      <c r="R209" s="21">
        <f t="shared" si="37"/>
        <v>0.65</v>
      </c>
      <c r="S209" s="8">
        <f>IF($D209="","",'HK1'!S209+'HK2'!S209)</f>
        <v>0</v>
      </c>
      <c r="T209" s="8">
        <f>IF($D209="","",'HK1'!T209+'HK2'!T209)</f>
        <v>0</v>
      </c>
      <c r="U209" s="8">
        <f>IF($D209="","",'HK1'!U209+'HK2'!U209)</f>
        <v>0</v>
      </c>
      <c r="V209" s="21">
        <f t="shared" si="38"/>
        <v>0</v>
      </c>
      <c r="W209" s="8">
        <f>IF($D209="","",'HK1'!W209+'HK2'!W209)</f>
        <v>0</v>
      </c>
      <c r="X209" s="8">
        <f>IF($D209="","",'HK1'!X209+'HK2'!X209)</f>
        <v>0</v>
      </c>
      <c r="Y209" s="21">
        <f t="shared" si="39"/>
        <v>0</v>
      </c>
      <c r="Z209" s="8">
        <f>IF($D209="","",'HK1'!Z209+'HK2'!Z209)</f>
        <v>0</v>
      </c>
      <c r="AA209" s="8">
        <f>IF($D209="","",'HK1'!AA209+'HK2'!AA209)</f>
        <v>0</v>
      </c>
      <c r="AB209" s="21">
        <f t="shared" si="40"/>
        <v>0</v>
      </c>
      <c r="AC209" s="8">
        <f>IF($D209="","",'HK1'!AC209+'HK2'!AC209)</f>
        <v>0</v>
      </c>
      <c r="AD209" s="8">
        <f>IF($D209="","",'HK1'!AD209+'HK2'!AD209)</f>
        <v>0</v>
      </c>
      <c r="AE209" s="21">
        <f t="shared" si="41"/>
        <v>0</v>
      </c>
      <c r="AF209" s="8">
        <f>IF($D209="","",'HK1'!AF209+'HK2'!AF209)</f>
        <v>0</v>
      </c>
      <c r="AG209" s="8">
        <f>IF($D209="","",'HK1'!AG209+'HK2'!AG209)</f>
        <v>0</v>
      </c>
      <c r="AH209" s="64">
        <f t="shared" si="42"/>
        <v>20.7</v>
      </c>
      <c r="AI209" s="14">
        <f t="shared" si="43"/>
        <v>69</v>
      </c>
    </row>
    <row r="210" spans="1:35">
      <c r="A210" s="55">
        <f>IF(D210="","",SUBTOTAL(3,$D$4:$D210))</f>
        <v>207</v>
      </c>
      <c r="B210" s="24" t="s">
        <v>493</v>
      </c>
      <c r="C210" s="24" t="s">
        <v>218</v>
      </c>
      <c r="D210" s="24" t="s">
        <v>558</v>
      </c>
      <c r="E210" s="8">
        <f>IF($D210="","",'HK1'!E210+'HK2'!E210)</f>
        <v>0</v>
      </c>
      <c r="F210" s="8">
        <f>IF($D210="","",'HK1'!F210+'HK2'!F210)</f>
        <v>0</v>
      </c>
      <c r="G210" s="8">
        <f>IF($D210="","",'HK1'!G210+'HK2'!G210)</f>
        <v>0</v>
      </c>
      <c r="H210" s="8">
        <f>IF($D210="","",'HK1'!H210+'HK2'!H210)</f>
        <v>0</v>
      </c>
      <c r="I210" s="76">
        <f t="shared" si="35"/>
        <v>0</v>
      </c>
      <c r="J210" s="8">
        <f>IF($D210="","",'HK1'!J210+'HK2'!J210)</f>
        <v>0</v>
      </c>
      <c r="K210" s="8">
        <f>IF($D210="","",'HK1'!K210+'HK2'!K210)</f>
        <v>0</v>
      </c>
      <c r="L210" s="8">
        <f>IF($D210="","",'HK1'!L210+'HK2'!L210)</f>
        <v>0</v>
      </c>
      <c r="M210" s="8">
        <f>IF($D210="","",'HK1'!M210+'HK2'!M210)</f>
        <v>0</v>
      </c>
      <c r="N210" s="21">
        <f t="shared" si="36"/>
        <v>0</v>
      </c>
      <c r="O210" s="8">
        <f>IF($D210="","",'HK1'!O210+'HK2'!O210)</f>
        <v>0</v>
      </c>
      <c r="P210" s="8">
        <f>IF($D210="","",'HK1'!P210+'HK2'!P210)</f>
        <v>0</v>
      </c>
      <c r="Q210" s="8">
        <f>IF($D210="","",'HK1'!Q210+'HK2'!Q210)</f>
        <v>0</v>
      </c>
      <c r="R210" s="21">
        <f t="shared" si="37"/>
        <v>0</v>
      </c>
      <c r="S210" s="8">
        <f>IF($D210="","",'HK1'!S210+'HK2'!S210)</f>
        <v>0</v>
      </c>
      <c r="T210" s="8">
        <f>IF($D210="","",'HK1'!T210+'HK2'!T210)</f>
        <v>0</v>
      </c>
      <c r="U210" s="8">
        <f>IF($D210="","",'HK1'!U210+'HK2'!U210)</f>
        <v>0</v>
      </c>
      <c r="V210" s="21">
        <f t="shared" si="38"/>
        <v>0</v>
      </c>
      <c r="W210" s="8">
        <f>IF($D210="","",'HK1'!W210+'HK2'!W210)</f>
        <v>0</v>
      </c>
      <c r="X210" s="8">
        <f>IF($D210="","",'HK1'!X210+'HK2'!X210)</f>
        <v>0</v>
      </c>
      <c r="Y210" s="21">
        <f t="shared" si="39"/>
        <v>0</v>
      </c>
      <c r="Z210" s="8">
        <f>IF($D210="","",'HK1'!Z210+'HK2'!Z210)</f>
        <v>0</v>
      </c>
      <c r="AA210" s="8">
        <f>IF($D210="","",'HK1'!AA210+'HK2'!AA210)</f>
        <v>0</v>
      </c>
      <c r="AB210" s="21">
        <f t="shared" si="40"/>
        <v>0</v>
      </c>
      <c r="AC210" s="8">
        <f>IF($D210="","",'HK1'!AC210+'HK2'!AC210)</f>
        <v>0</v>
      </c>
      <c r="AD210" s="8">
        <f>IF($D210="","",'HK1'!AD210+'HK2'!AD210)</f>
        <v>0</v>
      </c>
      <c r="AE210" s="21">
        <f t="shared" si="41"/>
        <v>0</v>
      </c>
      <c r="AF210" s="8">
        <f>IF($D210="","",'HK1'!AF210+'HK2'!AF210)</f>
        <v>0</v>
      </c>
      <c r="AG210" s="8">
        <f>IF($D210="","",'HK1'!AG210+'HK2'!AG210)</f>
        <v>0</v>
      </c>
      <c r="AH210" s="64">
        <f t="shared" si="42"/>
        <v>0</v>
      </c>
      <c r="AI210" s="14">
        <f t="shared" si="43"/>
        <v>0</v>
      </c>
    </row>
    <row r="211" spans="1:35">
      <c r="A211" s="55">
        <f>IF(D211="","",SUBTOTAL(3,$D$4:$D211))</f>
        <v>208</v>
      </c>
      <c r="B211" s="57" t="s">
        <v>488</v>
      </c>
      <c r="C211" s="58" t="s">
        <v>218</v>
      </c>
      <c r="D211" s="59" t="s">
        <v>225</v>
      </c>
      <c r="E211" s="8">
        <f>IF($D211="","",'HK1'!E211+'HK2'!E211)</f>
        <v>2</v>
      </c>
      <c r="F211" s="8">
        <f>IF($D211="","",'HK1'!F211+'HK2'!F211)</f>
        <v>7</v>
      </c>
      <c r="G211" s="8">
        <f>IF($D211="","",'HK1'!G211+'HK2'!G211)</f>
        <v>0</v>
      </c>
      <c r="H211" s="8">
        <f>IF($D211="","",'HK1'!H211+'HK2'!H211)</f>
        <v>0</v>
      </c>
      <c r="I211" s="76">
        <f t="shared" si="35"/>
        <v>16</v>
      </c>
      <c r="J211" s="8">
        <f>IF($D211="","",'HK1'!J211+'HK2'!J211)</f>
        <v>16.799999999999997</v>
      </c>
      <c r="K211" s="8">
        <f>IF($D211="","",'HK1'!K211+'HK2'!K211)</f>
        <v>41.999999999999986</v>
      </c>
      <c r="L211" s="8">
        <f>IF($D211="","",'HK1'!L211+'HK2'!L211)</f>
        <v>0</v>
      </c>
      <c r="M211" s="8">
        <f>IF($D211="","",'HK1'!M211+'HK2'!M211)</f>
        <v>0</v>
      </c>
      <c r="N211" s="21">
        <f t="shared" si="36"/>
        <v>58.799999999999983</v>
      </c>
      <c r="O211" s="8">
        <f>IF($D211="","",'HK1'!O211+'HK2'!O211)</f>
        <v>28</v>
      </c>
      <c r="P211" s="8">
        <f>IF($D211="","",'HK1'!P211+'HK2'!P211)</f>
        <v>125</v>
      </c>
      <c r="Q211" s="8">
        <f>IF($D211="","",'HK1'!Q211+'HK2'!Q211)</f>
        <v>28</v>
      </c>
      <c r="R211" s="21">
        <f t="shared" si="37"/>
        <v>6.25</v>
      </c>
      <c r="S211" s="8">
        <f>IF($D211="","",'HK1'!S211+'HK2'!S211)</f>
        <v>0</v>
      </c>
      <c r="T211" s="8">
        <f>IF($D211="","",'HK1'!T211+'HK2'!T211)</f>
        <v>0</v>
      </c>
      <c r="U211" s="8">
        <f>IF($D211="","",'HK1'!U211+'HK2'!U211)</f>
        <v>0</v>
      </c>
      <c r="V211" s="21">
        <f t="shared" si="38"/>
        <v>0</v>
      </c>
      <c r="W211" s="8">
        <f>IF($D211="","",'HK1'!W211+'HK2'!W211)</f>
        <v>0</v>
      </c>
      <c r="X211" s="8">
        <f>IF($D211="","",'HK1'!X211+'HK2'!X211)</f>
        <v>0</v>
      </c>
      <c r="Y211" s="21">
        <f t="shared" si="39"/>
        <v>0</v>
      </c>
      <c r="Z211" s="8">
        <f>IF($D211="","",'HK1'!Z211+'HK2'!Z211)</f>
        <v>0</v>
      </c>
      <c r="AA211" s="8">
        <f>IF($D211="","",'HK1'!AA211+'HK2'!AA211)</f>
        <v>0</v>
      </c>
      <c r="AB211" s="21">
        <f t="shared" si="40"/>
        <v>0</v>
      </c>
      <c r="AC211" s="8">
        <f>IF($D211="","",'HK1'!AC211+'HK2'!AC211)</f>
        <v>0</v>
      </c>
      <c r="AD211" s="8">
        <f>IF($D211="","",'HK1'!AD211+'HK2'!AD211)</f>
        <v>0</v>
      </c>
      <c r="AE211" s="21">
        <f t="shared" si="41"/>
        <v>0</v>
      </c>
      <c r="AF211" s="8">
        <f>IF($D211="","",'HK1'!AF211+'HK2'!AF211)</f>
        <v>4.8</v>
      </c>
      <c r="AG211" s="8">
        <f>IF($D211="","",'HK1'!AG211+'HK2'!AG211)</f>
        <v>0</v>
      </c>
      <c r="AH211" s="64">
        <f t="shared" si="42"/>
        <v>85.9</v>
      </c>
      <c r="AI211" s="14">
        <f t="shared" si="43"/>
        <v>286.3</v>
      </c>
    </row>
    <row r="212" spans="1:35">
      <c r="A212" s="55">
        <f>IF(D212="","",SUBTOTAL(3,$D$4:$D212))</f>
        <v>209</v>
      </c>
      <c r="B212" s="57" t="s">
        <v>489</v>
      </c>
      <c r="C212" s="58" t="s">
        <v>218</v>
      </c>
      <c r="D212" s="59" t="s">
        <v>226</v>
      </c>
      <c r="E212" s="8">
        <f>IF($D212="","",'HK1'!E212+'HK2'!E212)</f>
        <v>4</v>
      </c>
      <c r="F212" s="8">
        <f>IF($D212="","",'HK1'!F212+'HK2'!F212)</f>
        <v>6</v>
      </c>
      <c r="G212" s="8">
        <f>IF($D212="","",'HK1'!G212+'HK2'!G212)</f>
        <v>0</v>
      </c>
      <c r="H212" s="8">
        <f>IF($D212="","",'HK1'!H212+'HK2'!H212)</f>
        <v>0</v>
      </c>
      <c r="I212" s="76">
        <f t="shared" si="35"/>
        <v>16</v>
      </c>
      <c r="J212" s="8">
        <f>IF($D212="","",'HK1'!J212+'HK2'!J212)</f>
        <v>3.5999999999999996</v>
      </c>
      <c r="K212" s="8">
        <f>IF($D212="","",'HK1'!K212+'HK2'!K212)</f>
        <v>57.59999999999998</v>
      </c>
      <c r="L212" s="8">
        <f>IF($D212="","",'HK1'!L212+'HK2'!L212)</f>
        <v>0</v>
      </c>
      <c r="M212" s="8">
        <f>IF($D212="","",'HK1'!M212+'HK2'!M212)</f>
        <v>0</v>
      </c>
      <c r="N212" s="21">
        <f t="shared" si="36"/>
        <v>61.199999999999982</v>
      </c>
      <c r="O212" s="8">
        <f>IF($D212="","",'HK1'!O212+'HK2'!O212)</f>
        <v>56</v>
      </c>
      <c r="P212" s="8">
        <f>IF($D212="","",'HK1'!P212+'HK2'!P212)</f>
        <v>85</v>
      </c>
      <c r="Q212" s="8">
        <f>IF($D212="","",'HK1'!Q212+'HK2'!Q212)</f>
        <v>54</v>
      </c>
      <c r="R212" s="21">
        <f t="shared" si="37"/>
        <v>4.3499999999999996</v>
      </c>
      <c r="S212" s="8">
        <f>IF($D212="","",'HK1'!S212+'HK2'!S212)</f>
        <v>0</v>
      </c>
      <c r="T212" s="8">
        <f>IF($D212="","",'HK1'!T212+'HK2'!T212)</f>
        <v>0</v>
      </c>
      <c r="U212" s="8">
        <f>IF($D212="","",'HK1'!U212+'HK2'!U212)</f>
        <v>0</v>
      </c>
      <c r="V212" s="21">
        <f t="shared" si="38"/>
        <v>0</v>
      </c>
      <c r="W212" s="8">
        <f>IF($D212="","",'HK1'!W212+'HK2'!W212)</f>
        <v>0</v>
      </c>
      <c r="X212" s="8">
        <f>IF($D212="","",'HK1'!X212+'HK2'!X212)</f>
        <v>0</v>
      </c>
      <c r="Y212" s="21">
        <f t="shared" si="39"/>
        <v>0</v>
      </c>
      <c r="Z212" s="8">
        <f>IF($D212="","",'HK1'!Z212+'HK2'!Z212)</f>
        <v>0</v>
      </c>
      <c r="AA212" s="8">
        <f>IF($D212="","",'HK1'!AA212+'HK2'!AA212)</f>
        <v>0</v>
      </c>
      <c r="AB212" s="21">
        <f t="shared" si="40"/>
        <v>0</v>
      </c>
      <c r="AC212" s="8">
        <f>IF($D212="","",'HK1'!AC212+'HK2'!AC212)</f>
        <v>0</v>
      </c>
      <c r="AD212" s="8">
        <f>IF($D212="","",'HK1'!AD212+'HK2'!AD212)</f>
        <v>0</v>
      </c>
      <c r="AE212" s="21">
        <f t="shared" si="41"/>
        <v>0</v>
      </c>
      <c r="AF212" s="8">
        <f>IF($D212="","",'HK1'!AF212+'HK2'!AF212)</f>
        <v>1.2</v>
      </c>
      <c r="AG212" s="8">
        <f>IF($D212="","",'HK1'!AG212+'HK2'!AG212)</f>
        <v>0</v>
      </c>
      <c r="AH212" s="64">
        <f t="shared" si="42"/>
        <v>82.8</v>
      </c>
      <c r="AI212" s="14">
        <f t="shared" si="43"/>
        <v>276</v>
      </c>
    </row>
    <row r="213" spans="1:35">
      <c r="A213" s="55">
        <f>IF(D213="","",SUBTOTAL(3,$D$4:$D213))</f>
        <v>210</v>
      </c>
      <c r="B213" s="57" t="s">
        <v>490</v>
      </c>
      <c r="C213" s="58" t="s">
        <v>218</v>
      </c>
      <c r="D213" s="59" t="s">
        <v>227</v>
      </c>
      <c r="E213" s="8">
        <f>IF($D213="","",'HK1'!E213+'HK2'!E213)</f>
        <v>4</v>
      </c>
      <c r="F213" s="8">
        <f>IF($D213="","",'HK1'!F213+'HK2'!F213)</f>
        <v>3</v>
      </c>
      <c r="G213" s="8">
        <f>IF($D213="","",'HK1'!G213+'HK2'!G213)</f>
        <v>0</v>
      </c>
      <c r="H213" s="8">
        <f>IF($D213="","",'HK1'!H213+'HK2'!H213)</f>
        <v>0</v>
      </c>
      <c r="I213" s="76">
        <f t="shared" si="35"/>
        <v>10</v>
      </c>
      <c r="J213" s="8">
        <f>IF($D213="","",'HK1'!J213+'HK2'!J213)</f>
        <v>2.4</v>
      </c>
      <c r="K213" s="8">
        <f>IF($D213="","",'HK1'!K213+'HK2'!K213)</f>
        <v>52.399999999999991</v>
      </c>
      <c r="L213" s="8">
        <f>IF($D213="","",'HK1'!L213+'HK2'!L213)</f>
        <v>0</v>
      </c>
      <c r="M213" s="8">
        <f>IF($D213="","",'HK1'!M213+'HK2'!M213)</f>
        <v>0</v>
      </c>
      <c r="N213" s="21">
        <f t="shared" si="36"/>
        <v>54.79999999999999</v>
      </c>
      <c r="O213" s="8">
        <f>IF($D213="","",'HK1'!O213+'HK2'!O213)</f>
        <v>72</v>
      </c>
      <c r="P213" s="8">
        <f>IF($D213="","",'HK1'!P213+'HK2'!P213)</f>
        <v>24</v>
      </c>
      <c r="Q213" s="8">
        <f>IF($D213="","",'HK1'!Q213+'HK2'!Q213)</f>
        <v>74</v>
      </c>
      <c r="R213" s="21">
        <f t="shared" si="37"/>
        <v>1.1000000000000001</v>
      </c>
      <c r="S213" s="8">
        <f>IF($D213="","",'HK1'!S213+'HK2'!S213)</f>
        <v>0</v>
      </c>
      <c r="T213" s="8">
        <f>IF($D213="","",'HK1'!T213+'HK2'!T213)</f>
        <v>0</v>
      </c>
      <c r="U213" s="8">
        <f>IF($D213="","",'HK1'!U213+'HK2'!U213)</f>
        <v>0</v>
      </c>
      <c r="V213" s="21">
        <f t="shared" si="38"/>
        <v>0</v>
      </c>
      <c r="W213" s="8">
        <f>IF($D213="","",'HK1'!W213+'HK2'!W213)</f>
        <v>0</v>
      </c>
      <c r="X213" s="8">
        <f>IF($D213="","",'HK1'!X213+'HK2'!X213)</f>
        <v>0</v>
      </c>
      <c r="Y213" s="21">
        <f t="shared" si="39"/>
        <v>0</v>
      </c>
      <c r="Z213" s="8">
        <f>IF($D213="","",'HK1'!Z213+'HK2'!Z213)</f>
        <v>0</v>
      </c>
      <c r="AA213" s="8">
        <f>IF($D213="","",'HK1'!AA213+'HK2'!AA213)</f>
        <v>0</v>
      </c>
      <c r="AB213" s="21">
        <f t="shared" si="40"/>
        <v>0</v>
      </c>
      <c r="AC213" s="8">
        <f>IF($D213="","",'HK1'!AC213+'HK2'!AC213)</f>
        <v>0</v>
      </c>
      <c r="AD213" s="8">
        <f>IF($D213="","",'HK1'!AD213+'HK2'!AD213)</f>
        <v>0</v>
      </c>
      <c r="AE213" s="21">
        <f t="shared" si="41"/>
        <v>0</v>
      </c>
      <c r="AF213" s="8">
        <f>IF($D213="","",'HK1'!AF213+'HK2'!AF213)</f>
        <v>2.4</v>
      </c>
      <c r="AG213" s="8">
        <f>IF($D213="","",'HK1'!AG213+'HK2'!AG213)</f>
        <v>0</v>
      </c>
      <c r="AH213" s="64">
        <f t="shared" si="42"/>
        <v>68.3</v>
      </c>
      <c r="AI213" s="14">
        <f t="shared" si="43"/>
        <v>227.7</v>
      </c>
    </row>
    <row r="214" spans="1:35">
      <c r="A214" s="55">
        <f>IF(D214="","",SUBTOTAL(3,$D$4:$D214))</f>
        <v>211</v>
      </c>
      <c r="B214" s="57" t="s">
        <v>491</v>
      </c>
      <c r="C214" s="58" t="s">
        <v>218</v>
      </c>
      <c r="D214" s="59" t="s">
        <v>228</v>
      </c>
      <c r="E214" s="8">
        <f>IF($D214="","",'HK1'!E214+'HK2'!E214)</f>
        <v>2</v>
      </c>
      <c r="F214" s="8">
        <f>IF($D214="","",'HK1'!F214+'HK2'!F214)</f>
        <v>6</v>
      </c>
      <c r="G214" s="8">
        <f>IF($D214="","",'HK1'!G214+'HK2'!G214)</f>
        <v>0</v>
      </c>
      <c r="H214" s="8">
        <f>IF($D214="","",'HK1'!H214+'HK2'!H214)</f>
        <v>0</v>
      </c>
      <c r="I214" s="76">
        <f t="shared" si="35"/>
        <v>14</v>
      </c>
      <c r="J214" s="8">
        <f>IF($D214="","",'HK1'!J214+'HK2'!J214)</f>
        <v>26.4</v>
      </c>
      <c r="K214" s="8">
        <f>IF($D214="","",'HK1'!K214+'HK2'!K214)</f>
        <v>9.6</v>
      </c>
      <c r="L214" s="8">
        <f>IF($D214="","",'HK1'!L214+'HK2'!L214)</f>
        <v>0</v>
      </c>
      <c r="M214" s="8">
        <f>IF($D214="","",'HK1'!M214+'HK2'!M214)</f>
        <v>0</v>
      </c>
      <c r="N214" s="21">
        <f t="shared" si="36"/>
        <v>36</v>
      </c>
      <c r="O214" s="8">
        <f>IF($D214="","",'HK1'!O214+'HK2'!O214)</f>
        <v>14</v>
      </c>
      <c r="P214" s="8">
        <f>IF($D214="","",'HK1'!P214+'HK2'!P214)</f>
        <v>56</v>
      </c>
      <c r="Q214" s="8">
        <f>IF($D214="","",'HK1'!Q214+'HK2'!Q214)</f>
        <v>14</v>
      </c>
      <c r="R214" s="21">
        <f t="shared" si="37"/>
        <v>2.8</v>
      </c>
      <c r="S214" s="8">
        <f>IF($D214="","",'HK1'!S214+'HK2'!S214)</f>
        <v>0</v>
      </c>
      <c r="T214" s="8">
        <f>IF($D214="","",'HK1'!T214+'HK2'!T214)</f>
        <v>0</v>
      </c>
      <c r="U214" s="8">
        <f>IF($D214="","",'HK1'!U214+'HK2'!U214)</f>
        <v>0</v>
      </c>
      <c r="V214" s="21">
        <f t="shared" si="38"/>
        <v>0</v>
      </c>
      <c r="W214" s="8">
        <f>IF($D214="","",'HK1'!W214+'HK2'!W214)</f>
        <v>0</v>
      </c>
      <c r="X214" s="8">
        <f>IF($D214="","",'HK1'!X214+'HK2'!X214)</f>
        <v>0</v>
      </c>
      <c r="Y214" s="21">
        <f t="shared" si="39"/>
        <v>0</v>
      </c>
      <c r="Z214" s="8">
        <f>IF($D214="","",'HK1'!Z214+'HK2'!Z214)</f>
        <v>0</v>
      </c>
      <c r="AA214" s="8">
        <f>IF($D214="","",'HK1'!AA214+'HK2'!AA214)</f>
        <v>0</v>
      </c>
      <c r="AB214" s="21">
        <f t="shared" si="40"/>
        <v>0</v>
      </c>
      <c r="AC214" s="8">
        <f>IF($D214="","",'HK1'!AC214+'HK2'!AC214)</f>
        <v>0</v>
      </c>
      <c r="AD214" s="8">
        <f>IF($D214="","",'HK1'!AD214+'HK2'!AD214)</f>
        <v>0</v>
      </c>
      <c r="AE214" s="21">
        <f t="shared" si="41"/>
        <v>0</v>
      </c>
      <c r="AF214" s="8">
        <f>IF($D214="","",'HK1'!AF214+'HK2'!AF214)</f>
        <v>3.5999999999999996</v>
      </c>
      <c r="AG214" s="8">
        <f>IF($D214="","",'HK1'!AG214+'HK2'!AG214)</f>
        <v>16.8</v>
      </c>
      <c r="AH214" s="64">
        <f t="shared" si="42"/>
        <v>73.2</v>
      </c>
      <c r="AI214" s="14">
        <f t="shared" si="43"/>
        <v>244</v>
      </c>
    </row>
    <row r="215" spans="1:35">
      <c r="A215" s="55">
        <f>IF(D215="","",SUBTOTAL(3,$D$4:$D215))</f>
        <v>212</v>
      </c>
      <c r="B215" s="57" t="s">
        <v>492</v>
      </c>
      <c r="C215" s="58" t="s">
        <v>218</v>
      </c>
      <c r="D215" s="59" t="s">
        <v>229</v>
      </c>
      <c r="E215" s="8">
        <f>IF($D215="","",'HK1'!E215+'HK2'!E215)</f>
        <v>4</v>
      </c>
      <c r="F215" s="8">
        <f>IF($D215="","",'HK1'!F215+'HK2'!F215)</f>
        <v>3</v>
      </c>
      <c r="G215" s="8">
        <f>IF($D215="","",'HK1'!G215+'HK2'!G215)</f>
        <v>0</v>
      </c>
      <c r="H215" s="8">
        <f>IF($D215="","",'HK1'!H215+'HK2'!H215)</f>
        <v>0</v>
      </c>
      <c r="I215" s="76">
        <f t="shared" si="35"/>
        <v>10</v>
      </c>
      <c r="J215" s="8">
        <f>IF($D215="","",'HK1'!J215+'HK2'!J215)</f>
        <v>0</v>
      </c>
      <c r="K215" s="8">
        <f>IF($D215="","",'HK1'!K215+'HK2'!K215)</f>
        <v>30.799999999999997</v>
      </c>
      <c r="L215" s="8">
        <f>IF($D215="","",'HK1'!L215+'HK2'!L215)</f>
        <v>0</v>
      </c>
      <c r="M215" s="8">
        <f>IF($D215="","",'HK1'!M215+'HK2'!M215)</f>
        <v>0</v>
      </c>
      <c r="N215" s="21">
        <f t="shared" si="36"/>
        <v>30.799999999999997</v>
      </c>
      <c r="O215" s="8">
        <f>IF($D215="","",'HK1'!O215+'HK2'!O215)</f>
        <v>98</v>
      </c>
      <c r="P215" s="8">
        <f>IF($D215="","",'HK1'!P215+'HK2'!P215)</f>
        <v>32</v>
      </c>
      <c r="Q215" s="8">
        <f>IF($D215="","",'HK1'!Q215+'HK2'!Q215)</f>
        <v>55</v>
      </c>
      <c r="R215" s="21">
        <f t="shared" si="37"/>
        <v>3.75</v>
      </c>
      <c r="S215" s="8">
        <f>IF($D215="","",'HK1'!S215+'HK2'!S215)</f>
        <v>0</v>
      </c>
      <c r="T215" s="8">
        <f>IF($D215="","",'HK1'!T215+'HK2'!T215)</f>
        <v>0</v>
      </c>
      <c r="U215" s="8">
        <f>IF($D215="","",'HK1'!U215+'HK2'!U215)</f>
        <v>0</v>
      </c>
      <c r="V215" s="21">
        <f t="shared" si="38"/>
        <v>0</v>
      </c>
      <c r="W215" s="8">
        <f>IF($D215="","",'HK1'!W215+'HK2'!W215)</f>
        <v>0</v>
      </c>
      <c r="X215" s="8">
        <f>IF($D215="","",'HK1'!X215+'HK2'!X215)</f>
        <v>0</v>
      </c>
      <c r="Y215" s="21">
        <f t="shared" si="39"/>
        <v>0</v>
      </c>
      <c r="Z215" s="8">
        <f>IF($D215="","",'HK1'!Z215+'HK2'!Z215)</f>
        <v>0</v>
      </c>
      <c r="AA215" s="8">
        <f>IF($D215="","",'HK1'!AA215+'HK2'!AA215)</f>
        <v>0</v>
      </c>
      <c r="AB215" s="21">
        <f t="shared" si="40"/>
        <v>0</v>
      </c>
      <c r="AC215" s="8">
        <f>IF($D215="","",'HK1'!AC215+'HK2'!AC215)</f>
        <v>0</v>
      </c>
      <c r="AD215" s="8">
        <f>IF($D215="","",'HK1'!AD215+'HK2'!AD215)</f>
        <v>0</v>
      </c>
      <c r="AE215" s="21">
        <f t="shared" si="41"/>
        <v>0</v>
      </c>
      <c r="AF215" s="8">
        <f>IF($D215="","",'HK1'!AF215+'HK2'!AF215)</f>
        <v>13.200000000000001</v>
      </c>
      <c r="AG215" s="8">
        <f>IF($D215="","",'HK1'!AG215+'HK2'!AG215)</f>
        <v>0</v>
      </c>
      <c r="AH215" s="64">
        <f t="shared" si="42"/>
        <v>57.8</v>
      </c>
      <c r="AI215" s="14">
        <f t="shared" si="43"/>
        <v>192.7</v>
      </c>
    </row>
    <row r="216" spans="1:35">
      <c r="A216" s="55">
        <f>IF(D216="","",SUBTOTAL(3,$D$4:$D216))</f>
        <v>213</v>
      </c>
      <c r="B216" s="57" t="s">
        <v>505</v>
      </c>
      <c r="C216" s="58" t="s">
        <v>231</v>
      </c>
      <c r="D216" s="59" t="s">
        <v>242</v>
      </c>
      <c r="E216" s="8">
        <f>IF($D216="","",'HK1'!E216+'HK2'!E216)</f>
        <v>0</v>
      </c>
      <c r="F216" s="8">
        <f>IF($D216="","",'HK1'!F216+'HK2'!F216)</f>
        <v>0</v>
      </c>
      <c r="G216" s="8">
        <f>IF($D216="","",'HK1'!G216+'HK2'!G216)</f>
        <v>0</v>
      </c>
      <c r="H216" s="8">
        <f>IF($D216="","",'HK1'!H216+'HK2'!H216)</f>
        <v>0</v>
      </c>
      <c r="I216" s="76">
        <f t="shared" si="35"/>
        <v>0</v>
      </c>
      <c r="J216" s="8">
        <f>IF($D216="","",'HK1'!J216+'HK2'!J216)</f>
        <v>12</v>
      </c>
      <c r="K216" s="8">
        <f>IF($D216="","",'HK1'!K216+'HK2'!K216)</f>
        <v>16.8</v>
      </c>
      <c r="L216" s="8">
        <f>IF($D216="","",'HK1'!L216+'HK2'!L216)</f>
        <v>0</v>
      </c>
      <c r="M216" s="8">
        <f>IF($D216="","",'HK1'!M216+'HK2'!M216)</f>
        <v>0</v>
      </c>
      <c r="N216" s="21">
        <f t="shared" si="36"/>
        <v>28.8</v>
      </c>
      <c r="O216" s="8">
        <f>IF($D216="","",'HK1'!O216+'HK2'!O216)</f>
        <v>332</v>
      </c>
      <c r="P216" s="8">
        <f>IF($D216="","",'HK1'!P216+'HK2'!P216)</f>
        <v>320</v>
      </c>
      <c r="Q216" s="8">
        <f>IF($D216="","",'HK1'!Q216+'HK2'!Q216)</f>
        <v>298</v>
      </c>
      <c r="R216" s="21">
        <f t="shared" si="37"/>
        <v>17.7</v>
      </c>
      <c r="S216" s="8">
        <f>IF($D216="","",'HK1'!S216+'HK2'!S216)</f>
        <v>0</v>
      </c>
      <c r="T216" s="8">
        <f>IF($D216="","",'HK1'!T216+'HK2'!T216)</f>
        <v>0</v>
      </c>
      <c r="U216" s="8">
        <f>IF($D216="","",'HK1'!U216+'HK2'!U216)</f>
        <v>0</v>
      </c>
      <c r="V216" s="21">
        <f t="shared" si="38"/>
        <v>0</v>
      </c>
      <c r="W216" s="8">
        <f>IF($D216="","",'HK1'!W216+'HK2'!W216)</f>
        <v>0</v>
      </c>
      <c r="X216" s="8">
        <f>IF($D216="","",'HK1'!X216+'HK2'!X216)</f>
        <v>0</v>
      </c>
      <c r="Y216" s="21">
        <f t="shared" si="39"/>
        <v>0</v>
      </c>
      <c r="Z216" s="8">
        <f>IF($D216="","",'HK1'!Z216+'HK2'!Z216)</f>
        <v>0</v>
      </c>
      <c r="AA216" s="8">
        <f>IF($D216="","",'HK1'!AA216+'HK2'!AA216)</f>
        <v>0</v>
      </c>
      <c r="AB216" s="21">
        <f t="shared" si="40"/>
        <v>0</v>
      </c>
      <c r="AC216" s="8">
        <f>IF($D216="","",'HK1'!AC216+'HK2'!AC216)</f>
        <v>0</v>
      </c>
      <c r="AD216" s="8">
        <f>IF($D216="","",'HK1'!AD216+'HK2'!AD216)</f>
        <v>0</v>
      </c>
      <c r="AE216" s="21">
        <f t="shared" si="41"/>
        <v>0</v>
      </c>
      <c r="AF216" s="8">
        <f>IF($D216="","",'HK1'!AF216+'HK2'!AF216)</f>
        <v>0</v>
      </c>
      <c r="AG216" s="8">
        <f>IF($D216="","",'HK1'!AG216+'HK2'!AG216)</f>
        <v>2.4</v>
      </c>
      <c r="AH216" s="64">
        <f t="shared" si="42"/>
        <v>48.9</v>
      </c>
      <c r="AI216" s="14">
        <f t="shared" si="43"/>
        <v>163</v>
      </c>
    </row>
    <row r="217" spans="1:35">
      <c r="A217" s="55">
        <f>IF(D217="","",SUBTOTAL(3,$D$4:$D217))</f>
        <v>214</v>
      </c>
      <c r="B217" s="57" t="s">
        <v>509</v>
      </c>
      <c r="C217" s="58" t="s">
        <v>231</v>
      </c>
      <c r="D217" s="59" t="s">
        <v>246</v>
      </c>
      <c r="E217" s="8">
        <f>IF($D217="","",'HK1'!E217+'HK2'!E217)</f>
        <v>0</v>
      </c>
      <c r="F217" s="8">
        <f>IF($D217="","",'HK1'!F217+'HK2'!F217)</f>
        <v>0</v>
      </c>
      <c r="G217" s="8">
        <f>IF($D217="","",'HK1'!G217+'HK2'!G217)</f>
        <v>0</v>
      </c>
      <c r="H217" s="8">
        <f>IF($D217="","",'HK1'!H217+'HK2'!H217)</f>
        <v>0</v>
      </c>
      <c r="I217" s="76">
        <f t="shared" si="35"/>
        <v>0</v>
      </c>
      <c r="J217" s="8">
        <f>IF($D217="","",'HK1'!J217+'HK2'!J217)</f>
        <v>38.399999999999991</v>
      </c>
      <c r="K217" s="8">
        <f>IF($D217="","",'HK1'!K217+'HK2'!K217)</f>
        <v>10.8</v>
      </c>
      <c r="L217" s="8">
        <f>IF($D217="","",'HK1'!L217+'HK2'!L217)</f>
        <v>0</v>
      </c>
      <c r="M217" s="8">
        <f>IF($D217="","",'HK1'!M217+'HK2'!M217)</f>
        <v>0</v>
      </c>
      <c r="N217" s="21">
        <f t="shared" si="36"/>
        <v>49.199999999999989</v>
      </c>
      <c r="O217" s="8">
        <f>IF($D217="","",'HK1'!O217+'HK2'!O217)</f>
        <v>795</v>
      </c>
      <c r="P217" s="8">
        <f>IF($D217="","",'HK1'!P217+'HK2'!P217)</f>
        <v>600</v>
      </c>
      <c r="Q217" s="8">
        <f>IF($D217="","",'HK1'!Q217+'HK2'!Q217)</f>
        <v>553</v>
      </c>
      <c r="R217" s="21">
        <f t="shared" si="37"/>
        <v>42.1</v>
      </c>
      <c r="S217" s="8">
        <f>IF($D217="","",'HK1'!S217+'HK2'!S217)</f>
        <v>0</v>
      </c>
      <c r="T217" s="8">
        <f>IF($D217="","",'HK1'!T217+'HK2'!T217)</f>
        <v>0</v>
      </c>
      <c r="U217" s="8">
        <f>IF($D217="","",'HK1'!U217+'HK2'!U217)</f>
        <v>0</v>
      </c>
      <c r="V217" s="21">
        <f t="shared" si="38"/>
        <v>0</v>
      </c>
      <c r="W217" s="8">
        <f>IF($D217="","",'HK1'!W217+'HK2'!W217)</f>
        <v>0</v>
      </c>
      <c r="X217" s="8">
        <f>IF($D217="","",'HK1'!X217+'HK2'!X217)</f>
        <v>0</v>
      </c>
      <c r="Y217" s="21">
        <f t="shared" si="39"/>
        <v>0</v>
      </c>
      <c r="Z217" s="8">
        <f>IF($D217="","",'HK1'!Z217+'HK2'!Z217)</f>
        <v>0</v>
      </c>
      <c r="AA217" s="8">
        <f>IF($D217="","",'HK1'!AA217+'HK2'!AA217)</f>
        <v>0</v>
      </c>
      <c r="AB217" s="21">
        <f t="shared" si="40"/>
        <v>0</v>
      </c>
      <c r="AC217" s="8">
        <f>IF($D217="","",'HK1'!AC217+'HK2'!AC217)</f>
        <v>0</v>
      </c>
      <c r="AD217" s="8">
        <f>IF($D217="","",'HK1'!AD217+'HK2'!AD217)</f>
        <v>0</v>
      </c>
      <c r="AE217" s="21">
        <f t="shared" si="41"/>
        <v>0</v>
      </c>
      <c r="AF217" s="8">
        <f>IF($D217="","",'HK1'!AF217+'HK2'!AF217)</f>
        <v>6</v>
      </c>
      <c r="AG217" s="8">
        <f>IF($D217="","",'HK1'!AG217+'HK2'!AG217)</f>
        <v>0</v>
      </c>
      <c r="AH217" s="64">
        <f t="shared" si="42"/>
        <v>97.3</v>
      </c>
      <c r="AI217" s="14">
        <f t="shared" si="43"/>
        <v>324.3</v>
      </c>
    </row>
    <row r="218" spans="1:35">
      <c r="A218" s="55">
        <f>IF(D218="","",SUBTOTAL(3,$D$4:$D218))</f>
        <v>215</v>
      </c>
      <c r="B218" s="57" t="s">
        <v>508</v>
      </c>
      <c r="C218" s="58" t="s">
        <v>231</v>
      </c>
      <c r="D218" s="59" t="s">
        <v>243</v>
      </c>
      <c r="E218" s="8">
        <f>IF($D218="","",'HK1'!E218+'HK2'!E218)</f>
        <v>6</v>
      </c>
      <c r="F218" s="8">
        <f>IF($D218="","",'HK1'!F218+'HK2'!F218)</f>
        <v>0</v>
      </c>
      <c r="G218" s="8">
        <f>IF($D218="","",'HK1'!G218+'HK2'!G218)</f>
        <v>0</v>
      </c>
      <c r="H218" s="8">
        <f>IF($D218="","",'HK1'!H218+'HK2'!H218)</f>
        <v>0</v>
      </c>
      <c r="I218" s="76">
        <f t="shared" si="35"/>
        <v>6</v>
      </c>
      <c r="J218" s="8">
        <f>IF($D218="","",'HK1'!J218+'HK2'!J218)</f>
        <v>22.799999999999997</v>
      </c>
      <c r="K218" s="8">
        <f>IF($D218="","",'HK1'!K218+'HK2'!K218)</f>
        <v>3.5999999999999996</v>
      </c>
      <c r="L218" s="8">
        <f>IF($D218="","",'HK1'!L218+'HK2'!L218)</f>
        <v>0</v>
      </c>
      <c r="M218" s="8">
        <f>IF($D218="","",'HK1'!M218+'HK2'!M218)</f>
        <v>0</v>
      </c>
      <c r="N218" s="21">
        <f t="shared" si="36"/>
        <v>26.4</v>
      </c>
      <c r="O218" s="8">
        <f>IF($D218="","",'HK1'!O218+'HK2'!O218)</f>
        <v>493</v>
      </c>
      <c r="P218" s="8">
        <f>IF($D218="","",'HK1'!P218+'HK2'!P218)</f>
        <v>333</v>
      </c>
      <c r="Q218" s="8">
        <f>IF($D218="","",'HK1'!Q218+'HK2'!Q218)</f>
        <v>262</v>
      </c>
      <c r="R218" s="21">
        <f t="shared" si="37"/>
        <v>28.2</v>
      </c>
      <c r="S218" s="8">
        <f>IF($D218="","",'HK1'!S218+'HK2'!S218)</f>
        <v>0</v>
      </c>
      <c r="T218" s="8">
        <f>IF($D218="","",'HK1'!T218+'HK2'!T218)</f>
        <v>0</v>
      </c>
      <c r="U218" s="8">
        <f>IF($D218="","",'HK1'!U218+'HK2'!U218)</f>
        <v>0</v>
      </c>
      <c r="V218" s="21">
        <f t="shared" si="38"/>
        <v>0</v>
      </c>
      <c r="W218" s="8">
        <f>IF($D218="","",'HK1'!W218+'HK2'!W218)</f>
        <v>0</v>
      </c>
      <c r="X218" s="8">
        <f>IF($D218="","",'HK1'!X218+'HK2'!X218)</f>
        <v>0</v>
      </c>
      <c r="Y218" s="21">
        <f t="shared" si="39"/>
        <v>0</v>
      </c>
      <c r="Z218" s="8">
        <f>IF($D218="","",'HK1'!Z218+'HK2'!Z218)</f>
        <v>0</v>
      </c>
      <c r="AA218" s="8">
        <f>IF($D218="","",'HK1'!AA218+'HK2'!AA218)</f>
        <v>0</v>
      </c>
      <c r="AB218" s="21">
        <f t="shared" si="40"/>
        <v>0</v>
      </c>
      <c r="AC218" s="8">
        <f>IF($D218="","",'HK1'!AC218+'HK2'!AC218)</f>
        <v>0</v>
      </c>
      <c r="AD218" s="8">
        <f>IF($D218="","",'HK1'!AD218+'HK2'!AD218)</f>
        <v>0</v>
      </c>
      <c r="AE218" s="21">
        <f t="shared" si="41"/>
        <v>0</v>
      </c>
      <c r="AF218" s="8">
        <f>IF($D218="","",'HK1'!AF218+'HK2'!AF218)</f>
        <v>1.2</v>
      </c>
      <c r="AG218" s="8">
        <f>IF($D218="","",'HK1'!AG218+'HK2'!AG218)</f>
        <v>41.2</v>
      </c>
      <c r="AH218" s="64">
        <f t="shared" si="42"/>
        <v>103</v>
      </c>
      <c r="AI218" s="14">
        <f t="shared" si="43"/>
        <v>343.3</v>
      </c>
    </row>
    <row r="219" spans="1:35">
      <c r="A219" s="55">
        <f>IF(D219="","",SUBTOTAL(3,$D$4:$D219))</f>
        <v>216</v>
      </c>
      <c r="B219" s="57" t="s">
        <v>495</v>
      </c>
      <c r="C219" s="58" t="s">
        <v>231</v>
      </c>
      <c r="D219" s="59" t="s">
        <v>232</v>
      </c>
      <c r="E219" s="8">
        <f>IF($D219="","",'HK1'!E219+'HK2'!E219)</f>
        <v>11</v>
      </c>
      <c r="F219" s="8">
        <f>IF($D219="","",'HK1'!F219+'HK2'!F219)</f>
        <v>0</v>
      </c>
      <c r="G219" s="8">
        <f>IF($D219="","",'HK1'!G219+'HK2'!G219)</f>
        <v>0</v>
      </c>
      <c r="H219" s="8">
        <f>IF($D219="","",'HK1'!H219+'HK2'!H219)</f>
        <v>0</v>
      </c>
      <c r="I219" s="76">
        <f t="shared" si="35"/>
        <v>11</v>
      </c>
      <c r="J219" s="8">
        <f>IF($D219="","",'HK1'!J219+'HK2'!J219)</f>
        <v>26.399999999999995</v>
      </c>
      <c r="K219" s="8">
        <f>IF($D219="","",'HK1'!K219+'HK2'!K219)</f>
        <v>12</v>
      </c>
      <c r="L219" s="8">
        <f>IF($D219="","",'HK1'!L219+'HK2'!L219)</f>
        <v>0</v>
      </c>
      <c r="M219" s="8">
        <f>IF($D219="","",'HK1'!M219+'HK2'!M219)</f>
        <v>0</v>
      </c>
      <c r="N219" s="21">
        <f t="shared" si="36"/>
        <v>38.399999999999991</v>
      </c>
      <c r="O219" s="8">
        <f>IF($D219="","",'HK1'!O219+'HK2'!O219)</f>
        <v>190</v>
      </c>
      <c r="P219" s="8">
        <f>IF($D219="","",'HK1'!P219+'HK2'!P219)</f>
        <v>410</v>
      </c>
      <c r="Q219" s="8">
        <f>IF($D219="","",'HK1'!Q219+'HK2'!Q219)</f>
        <v>322</v>
      </c>
      <c r="R219" s="21">
        <f t="shared" si="37"/>
        <v>13.9</v>
      </c>
      <c r="S219" s="8">
        <f>IF($D219="","",'HK1'!S219+'HK2'!S219)</f>
        <v>0</v>
      </c>
      <c r="T219" s="8">
        <f>IF($D219="","",'HK1'!T219+'HK2'!T219)</f>
        <v>0</v>
      </c>
      <c r="U219" s="8">
        <f>IF($D219="","",'HK1'!U219+'HK2'!U219)</f>
        <v>0</v>
      </c>
      <c r="V219" s="21">
        <f t="shared" si="38"/>
        <v>0</v>
      </c>
      <c r="W219" s="8">
        <f>IF($D219="","",'HK1'!W219+'HK2'!W219)</f>
        <v>0</v>
      </c>
      <c r="X219" s="8">
        <f>IF($D219="","",'HK1'!X219+'HK2'!X219)</f>
        <v>0</v>
      </c>
      <c r="Y219" s="21">
        <f t="shared" si="39"/>
        <v>0</v>
      </c>
      <c r="Z219" s="8">
        <f>IF($D219="","",'HK1'!Z219+'HK2'!Z219)</f>
        <v>0</v>
      </c>
      <c r="AA219" s="8">
        <f>IF($D219="","",'HK1'!AA219+'HK2'!AA219)</f>
        <v>0</v>
      </c>
      <c r="AB219" s="21">
        <f t="shared" si="40"/>
        <v>0</v>
      </c>
      <c r="AC219" s="8">
        <f>IF($D219="","",'HK1'!AC219+'HK2'!AC219)</f>
        <v>0</v>
      </c>
      <c r="AD219" s="8">
        <f>IF($D219="","",'HK1'!AD219+'HK2'!AD219)</f>
        <v>0</v>
      </c>
      <c r="AE219" s="21">
        <f t="shared" si="41"/>
        <v>0</v>
      </c>
      <c r="AF219" s="8">
        <f>IF($D219="","",'HK1'!AF219+'HK2'!AF219)</f>
        <v>3.5999999999999996</v>
      </c>
      <c r="AG219" s="8">
        <f>IF($D219="","",'HK1'!AG219+'HK2'!AG219)</f>
        <v>2.4</v>
      </c>
      <c r="AH219" s="64">
        <f t="shared" si="42"/>
        <v>69.3</v>
      </c>
      <c r="AI219" s="14">
        <f t="shared" si="43"/>
        <v>231</v>
      </c>
    </row>
    <row r="220" spans="1:35">
      <c r="A220" s="55">
        <f>IF(D220="","",SUBTOTAL(3,$D$4:$D220))</f>
        <v>217</v>
      </c>
      <c r="B220" s="57" t="s">
        <v>500</v>
      </c>
      <c r="C220" s="58" t="s">
        <v>231</v>
      </c>
      <c r="D220" s="59" t="s">
        <v>237</v>
      </c>
      <c r="E220" s="8">
        <f>IF($D220="","",'HK1'!E220+'HK2'!E220)</f>
        <v>0</v>
      </c>
      <c r="F220" s="8">
        <f>IF($D220="","",'HK1'!F220+'HK2'!F220)</f>
        <v>0</v>
      </c>
      <c r="G220" s="8">
        <f>IF($D220="","",'HK1'!G220+'HK2'!G220)</f>
        <v>0</v>
      </c>
      <c r="H220" s="8">
        <f>IF($D220="","",'HK1'!H220+'HK2'!H220)</f>
        <v>0</v>
      </c>
      <c r="I220" s="76">
        <f t="shared" si="35"/>
        <v>0</v>
      </c>
      <c r="J220" s="8">
        <f>IF($D220="","",'HK1'!J220+'HK2'!J220)</f>
        <v>3.5999999999999996</v>
      </c>
      <c r="K220" s="8">
        <f>IF($D220="","",'HK1'!K220+'HK2'!K220)</f>
        <v>26.799999999999997</v>
      </c>
      <c r="L220" s="8">
        <f>IF($D220="","",'HK1'!L220+'HK2'!L220)</f>
        <v>0</v>
      </c>
      <c r="M220" s="8">
        <f>IF($D220="","",'HK1'!M220+'HK2'!M220)</f>
        <v>0</v>
      </c>
      <c r="N220" s="21">
        <f t="shared" si="36"/>
        <v>30.4</v>
      </c>
      <c r="O220" s="8">
        <f>IF($D220="","",'HK1'!O220+'HK2'!O220)</f>
        <v>343</v>
      </c>
      <c r="P220" s="8">
        <f>IF($D220="","",'HK1'!P220+'HK2'!P220)</f>
        <v>290</v>
      </c>
      <c r="Q220" s="8">
        <f>IF($D220="","",'HK1'!Q220+'HK2'!Q220)</f>
        <v>438</v>
      </c>
      <c r="R220" s="21">
        <f t="shared" si="37"/>
        <v>9.75</v>
      </c>
      <c r="S220" s="8">
        <f>IF($D220="","",'HK1'!S220+'HK2'!S220)</f>
        <v>0</v>
      </c>
      <c r="T220" s="8">
        <f>IF($D220="","",'HK1'!T220+'HK2'!T220)</f>
        <v>0</v>
      </c>
      <c r="U220" s="8">
        <f>IF($D220="","",'HK1'!U220+'HK2'!U220)</f>
        <v>0</v>
      </c>
      <c r="V220" s="21">
        <f t="shared" si="38"/>
        <v>0</v>
      </c>
      <c r="W220" s="8">
        <f>IF($D220="","",'HK1'!W220+'HK2'!W220)</f>
        <v>0</v>
      </c>
      <c r="X220" s="8">
        <f>IF($D220="","",'HK1'!X220+'HK2'!X220)</f>
        <v>0</v>
      </c>
      <c r="Y220" s="21">
        <f t="shared" si="39"/>
        <v>0</v>
      </c>
      <c r="Z220" s="8">
        <f>IF($D220="","",'HK1'!Z220+'HK2'!Z220)</f>
        <v>0</v>
      </c>
      <c r="AA220" s="8">
        <f>IF($D220="","",'HK1'!AA220+'HK2'!AA220)</f>
        <v>0</v>
      </c>
      <c r="AB220" s="21">
        <f t="shared" si="40"/>
        <v>0</v>
      </c>
      <c r="AC220" s="8">
        <f>IF($D220="","",'HK1'!AC220+'HK2'!AC220)</f>
        <v>0</v>
      </c>
      <c r="AD220" s="8">
        <f>IF($D220="","",'HK1'!AD220+'HK2'!AD220)</f>
        <v>0</v>
      </c>
      <c r="AE220" s="21">
        <f t="shared" si="41"/>
        <v>0</v>
      </c>
      <c r="AF220" s="8">
        <f>IF($D220="","",'HK1'!AF220+'HK2'!AF220)</f>
        <v>2.8</v>
      </c>
      <c r="AG220" s="8">
        <f>IF($D220="","",'HK1'!AG220+'HK2'!AG220)</f>
        <v>0</v>
      </c>
      <c r="AH220" s="64">
        <f t="shared" si="42"/>
        <v>43</v>
      </c>
      <c r="AI220" s="14">
        <f t="shared" si="43"/>
        <v>143.30000000000001</v>
      </c>
    </row>
    <row r="221" spans="1:35">
      <c r="A221" s="55">
        <f>IF(D221="","",SUBTOTAL(3,$D$4:$D221))</f>
        <v>218</v>
      </c>
      <c r="B221" s="57" t="s">
        <v>496</v>
      </c>
      <c r="C221" s="58" t="s">
        <v>231</v>
      </c>
      <c r="D221" s="59" t="s">
        <v>233</v>
      </c>
      <c r="E221" s="8">
        <f>IF($D221="","",'HK1'!E221+'HK2'!E221)</f>
        <v>2</v>
      </c>
      <c r="F221" s="8">
        <f>IF($D221="","",'HK1'!F221+'HK2'!F221)</f>
        <v>0</v>
      </c>
      <c r="G221" s="8">
        <f>IF($D221="","",'HK1'!G221+'HK2'!G221)</f>
        <v>0</v>
      </c>
      <c r="H221" s="8">
        <f>IF($D221="","",'HK1'!H221+'HK2'!H221)</f>
        <v>0</v>
      </c>
      <c r="I221" s="76">
        <f t="shared" si="35"/>
        <v>2</v>
      </c>
      <c r="J221" s="8">
        <f>IF($D221="","",'HK1'!J221+'HK2'!J221)</f>
        <v>16.8</v>
      </c>
      <c r="K221" s="8">
        <f>IF($D221="","",'HK1'!K221+'HK2'!K221)</f>
        <v>7.1999999999999993</v>
      </c>
      <c r="L221" s="8">
        <f>IF($D221="","",'HK1'!L221+'HK2'!L221)</f>
        <v>0</v>
      </c>
      <c r="M221" s="8">
        <f>IF($D221="","",'HK1'!M221+'HK2'!M221)</f>
        <v>0</v>
      </c>
      <c r="N221" s="21">
        <f t="shared" si="36"/>
        <v>24</v>
      </c>
      <c r="O221" s="8">
        <f>IF($D221="","",'HK1'!O221+'HK2'!O221)</f>
        <v>315</v>
      </c>
      <c r="P221" s="8">
        <f>IF($D221="","",'HK1'!P221+'HK2'!P221)</f>
        <v>248</v>
      </c>
      <c r="Q221" s="8">
        <f>IF($D221="","",'HK1'!Q221+'HK2'!Q221)</f>
        <v>305</v>
      </c>
      <c r="R221" s="21">
        <f t="shared" si="37"/>
        <v>12.9</v>
      </c>
      <c r="S221" s="8">
        <f>IF($D221="","",'HK1'!S221+'HK2'!S221)</f>
        <v>0</v>
      </c>
      <c r="T221" s="8">
        <f>IF($D221="","",'HK1'!T221+'HK2'!T221)</f>
        <v>0</v>
      </c>
      <c r="U221" s="8">
        <f>IF($D221="","",'HK1'!U221+'HK2'!U221)</f>
        <v>0</v>
      </c>
      <c r="V221" s="21">
        <f t="shared" si="38"/>
        <v>0</v>
      </c>
      <c r="W221" s="8">
        <f>IF($D221="","",'HK1'!W221+'HK2'!W221)</f>
        <v>0</v>
      </c>
      <c r="X221" s="8">
        <f>IF($D221="","",'HK1'!X221+'HK2'!X221)</f>
        <v>0</v>
      </c>
      <c r="Y221" s="21">
        <f t="shared" si="39"/>
        <v>0</v>
      </c>
      <c r="Z221" s="8">
        <f>IF($D221="","",'HK1'!Z221+'HK2'!Z221)</f>
        <v>0</v>
      </c>
      <c r="AA221" s="8">
        <f>IF($D221="","",'HK1'!AA221+'HK2'!AA221)</f>
        <v>0</v>
      </c>
      <c r="AB221" s="21">
        <f t="shared" si="40"/>
        <v>0</v>
      </c>
      <c r="AC221" s="8">
        <f>IF($D221="","",'HK1'!AC221+'HK2'!AC221)</f>
        <v>0</v>
      </c>
      <c r="AD221" s="8">
        <f>IF($D221="","",'HK1'!AD221+'HK2'!AD221)</f>
        <v>0</v>
      </c>
      <c r="AE221" s="21">
        <f t="shared" si="41"/>
        <v>0</v>
      </c>
      <c r="AF221" s="8">
        <f>IF($D221="","",'HK1'!AF221+'HK2'!AF221)</f>
        <v>0</v>
      </c>
      <c r="AG221" s="8">
        <f>IF($D221="","",'HK1'!AG221+'HK2'!AG221)</f>
        <v>21.6</v>
      </c>
      <c r="AH221" s="64">
        <f t="shared" si="42"/>
        <v>60.5</v>
      </c>
      <c r="AI221" s="14">
        <f t="shared" si="43"/>
        <v>201.7</v>
      </c>
    </row>
    <row r="222" spans="1:35">
      <c r="A222" s="55">
        <f>IF(D222="","",SUBTOTAL(3,$D$4:$D222))</f>
        <v>219</v>
      </c>
      <c r="B222" s="57" t="s">
        <v>497</v>
      </c>
      <c r="C222" s="58" t="s">
        <v>231</v>
      </c>
      <c r="D222" s="59" t="s">
        <v>249</v>
      </c>
      <c r="E222" s="8">
        <f>IF($D222="","",'HK1'!E222+'HK2'!E222)</f>
        <v>2</v>
      </c>
      <c r="F222" s="8">
        <f>IF($D222="","",'HK1'!F222+'HK2'!F222)</f>
        <v>0</v>
      </c>
      <c r="G222" s="8">
        <f>IF($D222="","",'HK1'!G222+'HK2'!G222)</f>
        <v>0</v>
      </c>
      <c r="H222" s="8">
        <f>IF($D222="","",'HK1'!H222+'HK2'!H222)</f>
        <v>0</v>
      </c>
      <c r="I222" s="76">
        <f t="shared" si="35"/>
        <v>2</v>
      </c>
      <c r="J222" s="8">
        <f>IF($D222="","",'HK1'!J222+'HK2'!J222)</f>
        <v>16.799999999999997</v>
      </c>
      <c r="K222" s="8">
        <f>IF($D222="","",'HK1'!K222+'HK2'!K222)</f>
        <v>36.79999999999999</v>
      </c>
      <c r="L222" s="8">
        <f>IF($D222="","",'HK1'!L222+'HK2'!L222)</f>
        <v>0</v>
      </c>
      <c r="M222" s="8">
        <f>IF($D222="","",'HK1'!M222+'HK2'!M222)</f>
        <v>0</v>
      </c>
      <c r="N222" s="21">
        <f t="shared" si="36"/>
        <v>53.599999999999987</v>
      </c>
      <c r="O222" s="8">
        <f>IF($D222="","",'HK1'!O222+'HK2'!O222)</f>
        <v>528</v>
      </c>
      <c r="P222" s="8">
        <f>IF($D222="","",'HK1'!P222+'HK2'!P222)</f>
        <v>525</v>
      </c>
      <c r="Q222" s="8">
        <f>IF($D222="","",'HK1'!Q222+'HK2'!Q222)</f>
        <v>478</v>
      </c>
      <c r="R222" s="21">
        <f t="shared" si="37"/>
        <v>28.75</v>
      </c>
      <c r="S222" s="8">
        <f>IF($D222="","",'HK1'!S222+'HK2'!S222)</f>
        <v>0</v>
      </c>
      <c r="T222" s="8">
        <f>IF($D222="","",'HK1'!T222+'HK2'!T222)</f>
        <v>0</v>
      </c>
      <c r="U222" s="8">
        <f>IF($D222="","",'HK1'!U222+'HK2'!U222)</f>
        <v>0</v>
      </c>
      <c r="V222" s="21">
        <f t="shared" si="38"/>
        <v>0</v>
      </c>
      <c r="W222" s="8">
        <f>IF($D222="","",'HK1'!W222+'HK2'!W222)</f>
        <v>0</v>
      </c>
      <c r="X222" s="8">
        <f>IF($D222="","",'HK1'!X222+'HK2'!X222)</f>
        <v>0</v>
      </c>
      <c r="Y222" s="21">
        <f t="shared" si="39"/>
        <v>0</v>
      </c>
      <c r="Z222" s="8">
        <f>IF($D222="","",'HK1'!Z222+'HK2'!Z222)</f>
        <v>0</v>
      </c>
      <c r="AA222" s="8">
        <f>IF($D222="","",'HK1'!AA222+'HK2'!AA222)</f>
        <v>0</v>
      </c>
      <c r="AB222" s="21">
        <f t="shared" si="40"/>
        <v>0</v>
      </c>
      <c r="AC222" s="8">
        <f>IF($D222="","",'HK1'!AC222+'HK2'!AC222)</f>
        <v>0</v>
      </c>
      <c r="AD222" s="8">
        <f>IF($D222="","",'HK1'!AD222+'HK2'!AD222)</f>
        <v>0</v>
      </c>
      <c r="AE222" s="21">
        <f t="shared" si="41"/>
        <v>0</v>
      </c>
      <c r="AF222" s="8">
        <f>IF($D222="","",'HK1'!AF222+'HK2'!AF222)</f>
        <v>4.8</v>
      </c>
      <c r="AG222" s="8">
        <f>IF($D222="","",'HK1'!AG222+'HK2'!AG222)</f>
        <v>0</v>
      </c>
      <c r="AH222" s="64">
        <f t="shared" si="42"/>
        <v>89.2</v>
      </c>
      <c r="AI222" s="14">
        <f t="shared" si="43"/>
        <v>297.3</v>
      </c>
    </row>
    <row r="223" spans="1:35">
      <c r="A223" s="55">
        <f>IF(D223="","",SUBTOTAL(3,$D$4:$D223))</f>
        <v>220</v>
      </c>
      <c r="B223" s="57" t="s">
        <v>504</v>
      </c>
      <c r="C223" s="58" t="s">
        <v>231</v>
      </c>
      <c r="D223" s="59" t="s">
        <v>241</v>
      </c>
      <c r="E223" s="8">
        <f>IF($D223="","",'HK1'!E223+'HK2'!E223)</f>
        <v>0</v>
      </c>
      <c r="F223" s="8">
        <f>IF($D223="","",'HK1'!F223+'HK2'!F223)</f>
        <v>0</v>
      </c>
      <c r="G223" s="8">
        <f>IF($D223="","",'HK1'!G223+'HK2'!G223)</f>
        <v>0</v>
      </c>
      <c r="H223" s="8">
        <f>IF($D223="","",'HK1'!H223+'HK2'!H223)</f>
        <v>0</v>
      </c>
      <c r="I223" s="76">
        <f t="shared" si="35"/>
        <v>0</v>
      </c>
      <c r="J223" s="8">
        <f>IF($D223="","",'HK1'!J223+'HK2'!J223)</f>
        <v>0</v>
      </c>
      <c r="K223" s="8">
        <f>IF($D223="","",'HK1'!K223+'HK2'!K223)</f>
        <v>0</v>
      </c>
      <c r="L223" s="8">
        <f>IF($D223="","",'HK1'!L223+'HK2'!L223)</f>
        <v>0</v>
      </c>
      <c r="M223" s="8">
        <f>IF($D223="","",'HK1'!M223+'HK2'!M223)</f>
        <v>0</v>
      </c>
      <c r="N223" s="21">
        <f t="shared" si="36"/>
        <v>0</v>
      </c>
      <c r="O223" s="8">
        <f>IF($D223="","",'HK1'!O223+'HK2'!O223)</f>
        <v>435</v>
      </c>
      <c r="P223" s="8">
        <f>IF($D223="","",'HK1'!P223+'HK2'!P223)</f>
        <v>276</v>
      </c>
      <c r="Q223" s="8">
        <f>IF($D223="","",'HK1'!Q223+'HK2'!Q223)</f>
        <v>373</v>
      </c>
      <c r="R223" s="21">
        <f t="shared" si="37"/>
        <v>16.899999999999999</v>
      </c>
      <c r="S223" s="8">
        <f>IF($D223="","",'HK1'!S223+'HK2'!S223)</f>
        <v>0</v>
      </c>
      <c r="T223" s="8">
        <f>IF($D223="","",'HK1'!T223+'HK2'!T223)</f>
        <v>0</v>
      </c>
      <c r="U223" s="8">
        <f>IF($D223="","",'HK1'!U223+'HK2'!U223)</f>
        <v>0</v>
      </c>
      <c r="V223" s="21">
        <f t="shared" si="38"/>
        <v>0</v>
      </c>
      <c r="W223" s="8">
        <f>IF($D223="","",'HK1'!W223+'HK2'!W223)</f>
        <v>0</v>
      </c>
      <c r="X223" s="8">
        <f>IF($D223="","",'HK1'!X223+'HK2'!X223)</f>
        <v>0</v>
      </c>
      <c r="Y223" s="21">
        <f t="shared" si="39"/>
        <v>0</v>
      </c>
      <c r="Z223" s="8">
        <f>IF($D223="","",'HK1'!Z223+'HK2'!Z223)</f>
        <v>0</v>
      </c>
      <c r="AA223" s="8">
        <f>IF($D223="","",'HK1'!AA223+'HK2'!AA223)</f>
        <v>0</v>
      </c>
      <c r="AB223" s="21">
        <f t="shared" si="40"/>
        <v>0</v>
      </c>
      <c r="AC223" s="8">
        <f>IF($D223="","",'HK1'!AC223+'HK2'!AC223)</f>
        <v>0</v>
      </c>
      <c r="AD223" s="8">
        <f>IF($D223="","",'HK1'!AD223+'HK2'!AD223)</f>
        <v>0</v>
      </c>
      <c r="AE223" s="21">
        <f t="shared" si="41"/>
        <v>0</v>
      </c>
      <c r="AF223" s="8">
        <f>IF($D223="","",'HK1'!AF223+'HK2'!AF223)</f>
        <v>0</v>
      </c>
      <c r="AG223" s="8">
        <f>IF($D223="","",'HK1'!AG223+'HK2'!AG223)</f>
        <v>13.600000000000001</v>
      </c>
      <c r="AH223" s="64">
        <f t="shared" si="42"/>
        <v>30.5</v>
      </c>
      <c r="AI223" s="14">
        <f t="shared" si="43"/>
        <v>101.7</v>
      </c>
    </row>
    <row r="224" spans="1:35">
      <c r="A224" s="55">
        <f>IF(D224="","",SUBTOTAL(3,$D$4:$D224))</f>
        <v>221</v>
      </c>
      <c r="B224" s="57" t="s">
        <v>501</v>
      </c>
      <c r="C224" s="58" t="s">
        <v>231</v>
      </c>
      <c r="D224" s="59" t="s">
        <v>238</v>
      </c>
      <c r="E224" s="8">
        <f>IF($D224="","",'HK1'!E224+'HK2'!E224)</f>
        <v>1</v>
      </c>
      <c r="F224" s="8">
        <f>IF($D224="","",'HK1'!F224+'HK2'!F224)</f>
        <v>0</v>
      </c>
      <c r="G224" s="8">
        <f>IF($D224="","",'HK1'!G224+'HK2'!G224)</f>
        <v>0</v>
      </c>
      <c r="H224" s="8">
        <f>IF($D224="","",'HK1'!H224+'HK2'!H224)</f>
        <v>0</v>
      </c>
      <c r="I224" s="76">
        <f t="shared" si="35"/>
        <v>1</v>
      </c>
      <c r="J224" s="8">
        <f>IF($D224="","",'HK1'!J224+'HK2'!J224)</f>
        <v>13.2</v>
      </c>
      <c r="K224" s="8">
        <f>IF($D224="","",'HK1'!K224+'HK2'!K224)</f>
        <v>0</v>
      </c>
      <c r="L224" s="8">
        <f>IF($D224="","",'HK1'!L224+'HK2'!L224)</f>
        <v>0</v>
      </c>
      <c r="M224" s="8">
        <f>IF($D224="","",'HK1'!M224+'HK2'!M224)</f>
        <v>0</v>
      </c>
      <c r="N224" s="21">
        <f t="shared" si="36"/>
        <v>13.2</v>
      </c>
      <c r="O224" s="8">
        <f>IF($D224="","",'HK1'!O224+'HK2'!O224)</f>
        <v>540</v>
      </c>
      <c r="P224" s="8">
        <f>IF($D224="","",'HK1'!P224+'HK2'!P224)</f>
        <v>575</v>
      </c>
      <c r="Q224" s="8">
        <f>IF($D224="","",'HK1'!Q224+'HK2'!Q224)</f>
        <v>389</v>
      </c>
      <c r="R224" s="21">
        <f t="shared" si="37"/>
        <v>36.299999999999997</v>
      </c>
      <c r="S224" s="8">
        <f>IF($D224="","",'HK1'!S224+'HK2'!S224)</f>
        <v>0</v>
      </c>
      <c r="T224" s="8">
        <f>IF($D224="","",'HK1'!T224+'HK2'!T224)</f>
        <v>0</v>
      </c>
      <c r="U224" s="8">
        <f>IF($D224="","",'HK1'!U224+'HK2'!U224)</f>
        <v>0</v>
      </c>
      <c r="V224" s="21">
        <f t="shared" si="38"/>
        <v>0</v>
      </c>
      <c r="W224" s="8">
        <f>IF($D224="","",'HK1'!W224+'HK2'!W224)</f>
        <v>0</v>
      </c>
      <c r="X224" s="8">
        <f>IF($D224="","",'HK1'!X224+'HK2'!X224)</f>
        <v>0</v>
      </c>
      <c r="Y224" s="21">
        <f t="shared" si="39"/>
        <v>0</v>
      </c>
      <c r="Z224" s="8">
        <f>IF($D224="","",'HK1'!Z224+'HK2'!Z224)</f>
        <v>0</v>
      </c>
      <c r="AA224" s="8">
        <f>IF($D224="","",'HK1'!AA224+'HK2'!AA224)</f>
        <v>0</v>
      </c>
      <c r="AB224" s="21">
        <f t="shared" si="40"/>
        <v>0</v>
      </c>
      <c r="AC224" s="8">
        <f>IF($D224="","",'HK1'!AC224+'HK2'!AC224)</f>
        <v>0</v>
      </c>
      <c r="AD224" s="8">
        <f>IF($D224="","",'HK1'!AD224+'HK2'!AD224)</f>
        <v>0</v>
      </c>
      <c r="AE224" s="21">
        <f t="shared" si="41"/>
        <v>0</v>
      </c>
      <c r="AF224" s="8">
        <f>IF($D224="","",'HK1'!AF224+'HK2'!AF224)</f>
        <v>0</v>
      </c>
      <c r="AG224" s="8">
        <f>IF($D224="","",'HK1'!AG224+'HK2'!AG224)</f>
        <v>12</v>
      </c>
      <c r="AH224" s="64">
        <f t="shared" si="42"/>
        <v>62.5</v>
      </c>
      <c r="AI224" s="14">
        <f t="shared" si="43"/>
        <v>208.3</v>
      </c>
    </row>
    <row r="225" spans="1:35">
      <c r="A225" s="55">
        <f>IF(D225="","",SUBTOTAL(3,$D$4:$D225))</f>
        <v>222</v>
      </c>
      <c r="B225" s="60" t="s">
        <v>510</v>
      </c>
      <c r="C225" s="61" t="s">
        <v>231</v>
      </c>
      <c r="D225" s="62" t="s">
        <v>247</v>
      </c>
      <c r="E225" s="8">
        <f>IF($D225="","",'HK1'!E225+'HK2'!E225)</f>
        <v>0</v>
      </c>
      <c r="F225" s="8">
        <f>IF($D225="","",'HK1'!F225+'HK2'!F225)</f>
        <v>0</v>
      </c>
      <c r="G225" s="8">
        <f>IF($D225="","",'HK1'!G225+'HK2'!G225)</f>
        <v>0</v>
      </c>
      <c r="H225" s="8">
        <f>IF($D225="","",'HK1'!H225+'HK2'!H225)</f>
        <v>0</v>
      </c>
      <c r="I225" s="76">
        <f t="shared" si="35"/>
        <v>0</v>
      </c>
      <c r="J225" s="8">
        <f>IF($D225="","",'HK1'!J225+'HK2'!J225)</f>
        <v>0</v>
      </c>
      <c r="K225" s="8">
        <f>IF($D225="","",'HK1'!K225+'HK2'!K225)</f>
        <v>0</v>
      </c>
      <c r="L225" s="8">
        <f>IF($D225="","",'HK1'!L225+'HK2'!L225)</f>
        <v>0</v>
      </c>
      <c r="M225" s="8">
        <f>IF($D225="","",'HK1'!M225+'HK2'!M225)</f>
        <v>0</v>
      </c>
      <c r="N225" s="21">
        <f t="shared" si="36"/>
        <v>0</v>
      </c>
      <c r="O225" s="8">
        <f>IF($D225="","",'HK1'!O225+'HK2'!O225)</f>
        <v>0</v>
      </c>
      <c r="P225" s="8">
        <f>IF($D225="","",'HK1'!P225+'HK2'!P225)</f>
        <v>0</v>
      </c>
      <c r="Q225" s="8">
        <f>IF($D225="","",'HK1'!Q225+'HK2'!Q225)</f>
        <v>266</v>
      </c>
      <c r="R225" s="21">
        <f t="shared" si="37"/>
        <v>-13.3</v>
      </c>
      <c r="S225" s="8">
        <f>IF($D225="","",'HK1'!S225+'HK2'!S225)</f>
        <v>0</v>
      </c>
      <c r="T225" s="8">
        <f>IF($D225="","",'HK1'!T225+'HK2'!T225)</f>
        <v>0</v>
      </c>
      <c r="U225" s="8">
        <f>IF($D225="","",'HK1'!U225+'HK2'!U225)</f>
        <v>0</v>
      </c>
      <c r="V225" s="21">
        <f t="shared" si="38"/>
        <v>0</v>
      </c>
      <c r="W225" s="8">
        <f>IF($D225="","",'HK1'!W225+'HK2'!W225)</f>
        <v>0</v>
      </c>
      <c r="X225" s="8">
        <f>IF($D225="","",'HK1'!X225+'HK2'!X225)</f>
        <v>0</v>
      </c>
      <c r="Y225" s="21">
        <f t="shared" si="39"/>
        <v>0</v>
      </c>
      <c r="Z225" s="8">
        <f>IF($D225="","",'HK1'!Z225+'HK2'!Z225)</f>
        <v>0</v>
      </c>
      <c r="AA225" s="8">
        <f>IF($D225="","",'HK1'!AA225+'HK2'!AA225)</f>
        <v>0</v>
      </c>
      <c r="AB225" s="21">
        <f t="shared" si="40"/>
        <v>0</v>
      </c>
      <c r="AC225" s="8">
        <f>IF($D225="","",'HK1'!AC225+'HK2'!AC225)</f>
        <v>0</v>
      </c>
      <c r="AD225" s="8">
        <f>IF($D225="","",'HK1'!AD225+'HK2'!AD225)</f>
        <v>0</v>
      </c>
      <c r="AE225" s="21">
        <f t="shared" si="41"/>
        <v>0</v>
      </c>
      <c r="AF225" s="8">
        <f>IF($D225="","",'HK1'!AF225+'HK2'!AF225)</f>
        <v>0</v>
      </c>
      <c r="AG225" s="8">
        <f>IF($D225="","",'HK1'!AG225+'HK2'!AG225)</f>
        <v>0</v>
      </c>
      <c r="AH225" s="64">
        <f t="shared" si="42"/>
        <v>-13.3</v>
      </c>
      <c r="AI225" s="14">
        <f t="shared" si="43"/>
        <v>-44.3</v>
      </c>
    </row>
    <row r="226" spans="1:35">
      <c r="A226" s="55">
        <f>IF(D226="","",SUBTOTAL(3,$D$4:$D226))</f>
        <v>223</v>
      </c>
      <c r="B226" s="57" t="s">
        <v>498</v>
      </c>
      <c r="C226" s="58" t="s">
        <v>231</v>
      </c>
      <c r="D226" s="59" t="s">
        <v>234</v>
      </c>
      <c r="E226" s="8">
        <f>IF($D226="","",'HK1'!E226+'HK2'!E226)</f>
        <v>2</v>
      </c>
      <c r="F226" s="8">
        <f>IF($D226="","",'HK1'!F226+'HK2'!F226)</f>
        <v>0</v>
      </c>
      <c r="G226" s="8">
        <f>IF($D226="","",'HK1'!G226+'HK2'!G226)</f>
        <v>0</v>
      </c>
      <c r="H226" s="8">
        <f>IF($D226="","",'HK1'!H226+'HK2'!H226)</f>
        <v>0</v>
      </c>
      <c r="I226" s="76">
        <f t="shared" si="35"/>
        <v>2</v>
      </c>
      <c r="J226" s="8">
        <f>IF($D226="","",'HK1'!J226+'HK2'!J226)</f>
        <v>19.2</v>
      </c>
      <c r="K226" s="8">
        <f>IF($D226="","",'HK1'!K226+'HK2'!K226)</f>
        <v>17.999999999999996</v>
      </c>
      <c r="L226" s="8">
        <f>IF($D226="","",'HK1'!L226+'HK2'!L226)</f>
        <v>0</v>
      </c>
      <c r="M226" s="8">
        <f>IF($D226="","",'HK1'!M226+'HK2'!M226)</f>
        <v>0</v>
      </c>
      <c r="N226" s="21">
        <f t="shared" si="36"/>
        <v>37.199999999999996</v>
      </c>
      <c r="O226" s="8">
        <f>IF($D226="","",'HK1'!O226+'HK2'!O226)</f>
        <v>348</v>
      </c>
      <c r="P226" s="8">
        <f>IF($D226="","",'HK1'!P226+'HK2'!P226)</f>
        <v>227</v>
      </c>
      <c r="Q226" s="8">
        <f>IF($D226="","",'HK1'!Q226+'HK2'!Q226)</f>
        <v>233</v>
      </c>
      <c r="R226" s="21">
        <f t="shared" si="37"/>
        <v>17.100000000000001</v>
      </c>
      <c r="S226" s="8">
        <f>IF($D226="","",'HK1'!S226+'HK2'!S226)</f>
        <v>0</v>
      </c>
      <c r="T226" s="8">
        <f>IF($D226="","",'HK1'!T226+'HK2'!T226)</f>
        <v>0</v>
      </c>
      <c r="U226" s="8">
        <f>IF($D226="","",'HK1'!U226+'HK2'!U226)</f>
        <v>0</v>
      </c>
      <c r="V226" s="21">
        <f t="shared" si="38"/>
        <v>0</v>
      </c>
      <c r="W226" s="8">
        <f>IF($D226="","",'HK1'!W226+'HK2'!W226)</f>
        <v>0</v>
      </c>
      <c r="X226" s="8">
        <f>IF($D226="","",'HK1'!X226+'HK2'!X226)</f>
        <v>0</v>
      </c>
      <c r="Y226" s="21">
        <f t="shared" si="39"/>
        <v>0</v>
      </c>
      <c r="Z226" s="8">
        <f>IF($D226="","",'HK1'!Z226+'HK2'!Z226)</f>
        <v>0</v>
      </c>
      <c r="AA226" s="8">
        <f>IF($D226="","",'HK1'!AA226+'HK2'!AA226)</f>
        <v>0</v>
      </c>
      <c r="AB226" s="21">
        <f t="shared" si="40"/>
        <v>0</v>
      </c>
      <c r="AC226" s="8">
        <f>IF($D226="","",'HK1'!AC226+'HK2'!AC226)</f>
        <v>0</v>
      </c>
      <c r="AD226" s="8">
        <f>IF($D226="","",'HK1'!AD226+'HK2'!AD226)</f>
        <v>0</v>
      </c>
      <c r="AE226" s="21">
        <f t="shared" si="41"/>
        <v>0</v>
      </c>
      <c r="AF226" s="8">
        <f>IF($D226="","",'HK1'!AF226+'HK2'!AF226)</f>
        <v>2.4</v>
      </c>
      <c r="AG226" s="8">
        <f>IF($D226="","",'HK1'!AG226+'HK2'!AG226)</f>
        <v>2</v>
      </c>
      <c r="AH226" s="64">
        <f t="shared" si="42"/>
        <v>60.7</v>
      </c>
      <c r="AI226" s="14">
        <f t="shared" si="43"/>
        <v>202.3</v>
      </c>
    </row>
    <row r="227" spans="1:35">
      <c r="A227" s="55">
        <f>IF(D227="","",SUBTOTAL(3,$D$4:$D227))</f>
        <v>224</v>
      </c>
      <c r="B227" s="57" t="s">
        <v>499</v>
      </c>
      <c r="C227" s="58" t="s">
        <v>231</v>
      </c>
      <c r="D227" s="59" t="s">
        <v>236</v>
      </c>
      <c r="E227" s="8">
        <f>IF($D227="","",'HK1'!E227+'HK2'!E227)</f>
        <v>4</v>
      </c>
      <c r="F227" s="8">
        <f>IF($D227="","",'HK1'!F227+'HK2'!F227)</f>
        <v>2</v>
      </c>
      <c r="G227" s="8">
        <f>IF($D227="","",'HK1'!G227+'HK2'!G227)</f>
        <v>0</v>
      </c>
      <c r="H227" s="8">
        <f>IF($D227="","",'HK1'!H227+'HK2'!H227)</f>
        <v>0</v>
      </c>
      <c r="I227" s="76">
        <f t="shared" si="35"/>
        <v>8</v>
      </c>
      <c r="J227" s="8">
        <f>IF($D227="","",'HK1'!J227+'HK2'!J227)</f>
        <v>0</v>
      </c>
      <c r="K227" s="8">
        <f>IF($D227="","",'HK1'!K227+'HK2'!K227)</f>
        <v>0</v>
      </c>
      <c r="L227" s="8">
        <f>IF($D227="","",'HK1'!L227+'HK2'!L227)</f>
        <v>0</v>
      </c>
      <c r="M227" s="8">
        <f>IF($D227="","",'HK1'!M227+'HK2'!M227)</f>
        <v>0</v>
      </c>
      <c r="N227" s="21">
        <f t="shared" si="36"/>
        <v>0</v>
      </c>
      <c r="O227" s="8">
        <f>IF($D227="","",'HK1'!O227+'HK2'!O227)</f>
        <v>286</v>
      </c>
      <c r="P227" s="8">
        <f>IF($D227="","",'HK1'!P227+'HK2'!P227)</f>
        <v>299</v>
      </c>
      <c r="Q227" s="8">
        <f>IF($D227="","",'HK1'!Q227+'HK2'!Q227)</f>
        <v>240</v>
      </c>
      <c r="R227" s="21">
        <f t="shared" si="37"/>
        <v>17.25</v>
      </c>
      <c r="S227" s="8">
        <f>IF($D227="","",'HK1'!S227+'HK2'!S227)</f>
        <v>0</v>
      </c>
      <c r="T227" s="8">
        <f>IF($D227="","",'HK1'!T227+'HK2'!T227)</f>
        <v>0</v>
      </c>
      <c r="U227" s="8">
        <f>IF($D227="","",'HK1'!U227+'HK2'!U227)</f>
        <v>0</v>
      </c>
      <c r="V227" s="21">
        <f t="shared" si="38"/>
        <v>0</v>
      </c>
      <c r="W227" s="8">
        <f>IF($D227="","",'HK1'!W227+'HK2'!W227)</f>
        <v>0</v>
      </c>
      <c r="X227" s="8">
        <f>IF($D227="","",'HK1'!X227+'HK2'!X227)</f>
        <v>0</v>
      </c>
      <c r="Y227" s="21">
        <f t="shared" si="39"/>
        <v>0</v>
      </c>
      <c r="Z227" s="8">
        <f>IF($D227="","",'HK1'!Z227+'HK2'!Z227)</f>
        <v>0</v>
      </c>
      <c r="AA227" s="8">
        <f>IF($D227="","",'HK1'!AA227+'HK2'!AA227)</f>
        <v>0</v>
      </c>
      <c r="AB227" s="21">
        <f t="shared" si="40"/>
        <v>0</v>
      </c>
      <c r="AC227" s="8">
        <f>IF($D227="","",'HK1'!AC227+'HK2'!AC227)</f>
        <v>0</v>
      </c>
      <c r="AD227" s="8">
        <f>IF($D227="","",'HK1'!AD227+'HK2'!AD227)</f>
        <v>0</v>
      </c>
      <c r="AE227" s="21">
        <f t="shared" si="41"/>
        <v>0</v>
      </c>
      <c r="AF227" s="8">
        <f>IF($D227="","",'HK1'!AF227+'HK2'!AF227)</f>
        <v>1.2</v>
      </c>
      <c r="AG227" s="8">
        <f>IF($D227="","",'HK1'!AG227+'HK2'!AG227)</f>
        <v>26.4</v>
      </c>
      <c r="AH227" s="64">
        <f t="shared" si="42"/>
        <v>52.9</v>
      </c>
      <c r="AI227" s="14">
        <f t="shared" si="43"/>
        <v>176.3</v>
      </c>
    </row>
    <row r="228" spans="1:35">
      <c r="A228" s="55">
        <f>IF(D228="","",SUBTOTAL(3,$D$4:$D228))</f>
        <v>225</v>
      </c>
      <c r="B228" s="57" t="s">
        <v>502</v>
      </c>
      <c r="C228" s="58" t="s">
        <v>231</v>
      </c>
      <c r="D228" s="59" t="s">
        <v>239</v>
      </c>
      <c r="E228" s="8">
        <f>IF($D228="","",'HK1'!E228+'HK2'!E228)</f>
        <v>2</v>
      </c>
      <c r="F228" s="8">
        <f>IF($D228="","",'HK1'!F228+'HK2'!F228)</f>
        <v>0</v>
      </c>
      <c r="G228" s="8">
        <f>IF($D228="","",'HK1'!G228+'HK2'!G228)</f>
        <v>0</v>
      </c>
      <c r="H228" s="8">
        <f>IF($D228="","",'HK1'!H228+'HK2'!H228)</f>
        <v>0</v>
      </c>
      <c r="I228" s="76">
        <f t="shared" si="35"/>
        <v>2</v>
      </c>
      <c r="J228" s="8">
        <f>IF($D228="","",'HK1'!J228+'HK2'!J228)</f>
        <v>24.4</v>
      </c>
      <c r="K228" s="8">
        <f>IF($D228="","",'HK1'!K228+'HK2'!K228)</f>
        <v>8.4</v>
      </c>
      <c r="L228" s="8">
        <f>IF($D228="","",'HK1'!L228+'HK2'!L228)</f>
        <v>0</v>
      </c>
      <c r="M228" s="8">
        <f>IF($D228="","",'HK1'!M228+'HK2'!M228)</f>
        <v>0</v>
      </c>
      <c r="N228" s="21">
        <f t="shared" si="36"/>
        <v>32.799999999999997</v>
      </c>
      <c r="O228" s="8">
        <f>IF($D228="","",'HK1'!O228+'HK2'!O228)</f>
        <v>420</v>
      </c>
      <c r="P228" s="8">
        <f>IF($D228="","",'HK1'!P228+'HK2'!P228)</f>
        <v>672</v>
      </c>
      <c r="Q228" s="8">
        <f>IF($D228="","",'HK1'!Q228+'HK2'!Q228)</f>
        <v>735</v>
      </c>
      <c r="R228" s="21">
        <f t="shared" si="37"/>
        <v>17.850000000000001</v>
      </c>
      <c r="S228" s="8">
        <f>IF($D228="","",'HK1'!S228+'HK2'!S228)</f>
        <v>0</v>
      </c>
      <c r="T228" s="8">
        <f>IF($D228="","",'HK1'!T228+'HK2'!T228)</f>
        <v>0</v>
      </c>
      <c r="U228" s="8">
        <f>IF($D228="","",'HK1'!U228+'HK2'!U228)</f>
        <v>0</v>
      </c>
      <c r="V228" s="21">
        <f t="shared" si="38"/>
        <v>0</v>
      </c>
      <c r="W228" s="8">
        <f>IF($D228="","",'HK1'!W228+'HK2'!W228)</f>
        <v>0</v>
      </c>
      <c r="X228" s="8">
        <f>IF($D228="","",'HK1'!X228+'HK2'!X228)</f>
        <v>0</v>
      </c>
      <c r="Y228" s="21">
        <f t="shared" si="39"/>
        <v>0</v>
      </c>
      <c r="Z228" s="8">
        <f>IF($D228="","",'HK1'!Z228+'HK2'!Z228)</f>
        <v>0</v>
      </c>
      <c r="AA228" s="8">
        <f>IF($D228="","",'HK1'!AA228+'HK2'!AA228)</f>
        <v>0</v>
      </c>
      <c r="AB228" s="21">
        <f t="shared" si="40"/>
        <v>0</v>
      </c>
      <c r="AC228" s="8">
        <f>IF($D228="","",'HK1'!AC228+'HK2'!AC228)</f>
        <v>0</v>
      </c>
      <c r="AD228" s="8">
        <f>IF($D228="","",'HK1'!AD228+'HK2'!AD228)</f>
        <v>0</v>
      </c>
      <c r="AE228" s="21">
        <f t="shared" si="41"/>
        <v>0</v>
      </c>
      <c r="AF228" s="8">
        <f>IF($D228="","",'HK1'!AF228+'HK2'!AF228)</f>
        <v>0</v>
      </c>
      <c r="AG228" s="8">
        <f>IF($D228="","",'HK1'!AG228+'HK2'!AG228)</f>
        <v>0</v>
      </c>
      <c r="AH228" s="64">
        <f t="shared" si="42"/>
        <v>52.7</v>
      </c>
      <c r="AI228" s="14">
        <f t="shared" si="43"/>
        <v>175.7</v>
      </c>
    </row>
    <row r="229" spans="1:35">
      <c r="A229" s="55">
        <f>IF(D229="","",SUBTOTAL(3,$D$4:$D229))</f>
        <v>226</v>
      </c>
      <c r="B229" s="60" t="s">
        <v>506</v>
      </c>
      <c r="C229" s="61" t="s">
        <v>231</v>
      </c>
      <c r="D229" s="62" t="s">
        <v>244</v>
      </c>
      <c r="E229" s="8">
        <f>IF($D229="","",'HK1'!E229+'HK2'!E229)</f>
        <v>0</v>
      </c>
      <c r="F229" s="8">
        <f>IF($D229="","",'HK1'!F229+'HK2'!F229)</f>
        <v>0</v>
      </c>
      <c r="G229" s="8">
        <f>IF($D229="","",'HK1'!G229+'HK2'!G229)</f>
        <v>0</v>
      </c>
      <c r="H229" s="8">
        <f>IF($D229="","",'HK1'!H229+'HK2'!H229)</f>
        <v>0</v>
      </c>
      <c r="I229" s="76">
        <f t="shared" si="35"/>
        <v>0</v>
      </c>
      <c r="J229" s="8">
        <f>IF($D229="","",'HK1'!J229+'HK2'!J229)</f>
        <v>7.2</v>
      </c>
      <c r="K229" s="8">
        <f>IF($D229="","",'HK1'!K229+'HK2'!K229)</f>
        <v>0</v>
      </c>
      <c r="L229" s="8">
        <f>IF($D229="","",'HK1'!L229+'HK2'!L229)</f>
        <v>0</v>
      </c>
      <c r="M229" s="8">
        <f>IF($D229="","",'HK1'!M229+'HK2'!M229)</f>
        <v>0</v>
      </c>
      <c r="N229" s="21">
        <f t="shared" si="36"/>
        <v>7.2</v>
      </c>
      <c r="O229" s="8">
        <f>IF($D229="","",'HK1'!O229+'HK2'!O229)</f>
        <v>39</v>
      </c>
      <c r="P229" s="8">
        <f>IF($D229="","",'HK1'!P229+'HK2'!P229)</f>
        <v>199</v>
      </c>
      <c r="Q229" s="8">
        <f>IF($D229="","",'HK1'!Q229+'HK2'!Q229)</f>
        <v>245</v>
      </c>
      <c r="R229" s="21">
        <f t="shared" si="37"/>
        <v>-0.35</v>
      </c>
      <c r="S229" s="8">
        <f>IF($D229="","",'HK1'!S229+'HK2'!S229)</f>
        <v>0</v>
      </c>
      <c r="T229" s="8">
        <f>IF($D229="","",'HK1'!T229+'HK2'!T229)</f>
        <v>0</v>
      </c>
      <c r="U229" s="8">
        <f>IF($D229="","",'HK1'!U229+'HK2'!U229)</f>
        <v>0</v>
      </c>
      <c r="V229" s="21">
        <f t="shared" si="38"/>
        <v>0</v>
      </c>
      <c r="W229" s="8">
        <f>IF($D229="","",'HK1'!W229+'HK2'!W229)</f>
        <v>0</v>
      </c>
      <c r="X229" s="8">
        <f>IF($D229="","",'HK1'!X229+'HK2'!X229)</f>
        <v>0</v>
      </c>
      <c r="Y229" s="21">
        <f t="shared" si="39"/>
        <v>0</v>
      </c>
      <c r="Z229" s="8">
        <f>IF($D229="","",'HK1'!Z229+'HK2'!Z229)</f>
        <v>0</v>
      </c>
      <c r="AA229" s="8">
        <f>IF($D229="","",'HK1'!AA229+'HK2'!AA229)</f>
        <v>0</v>
      </c>
      <c r="AB229" s="21">
        <f t="shared" si="40"/>
        <v>0</v>
      </c>
      <c r="AC229" s="8">
        <f>IF($D229="","",'HK1'!AC229+'HK2'!AC229)</f>
        <v>0</v>
      </c>
      <c r="AD229" s="8">
        <f>IF($D229="","",'HK1'!AD229+'HK2'!AD229)</f>
        <v>0</v>
      </c>
      <c r="AE229" s="21">
        <f t="shared" si="41"/>
        <v>0</v>
      </c>
      <c r="AF229" s="8">
        <f>IF($D229="","",'HK1'!AF229+'HK2'!AF229)</f>
        <v>0</v>
      </c>
      <c r="AG229" s="8">
        <f>IF($D229="","",'HK1'!AG229+'HK2'!AG229)</f>
        <v>0</v>
      </c>
      <c r="AH229" s="64">
        <f t="shared" si="42"/>
        <v>6.9</v>
      </c>
      <c r="AI229" s="14">
        <f t="shared" si="43"/>
        <v>23</v>
      </c>
    </row>
    <row r="230" spans="1:35">
      <c r="A230" s="55">
        <f>IF(D230="","",SUBTOTAL(3,$D$4:$D230))</f>
        <v>227</v>
      </c>
      <c r="B230" s="57" t="s">
        <v>503</v>
      </c>
      <c r="C230" s="58" t="s">
        <v>231</v>
      </c>
      <c r="D230" s="59" t="s">
        <v>235</v>
      </c>
      <c r="E230" s="8">
        <f>IF($D230="","",'HK1'!E230+'HK2'!E230)</f>
        <v>0</v>
      </c>
      <c r="F230" s="8">
        <f>IF($D230="","",'HK1'!F230+'HK2'!F230)</f>
        <v>0</v>
      </c>
      <c r="G230" s="8">
        <f>IF($D230="","",'HK1'!G230+'HK2'!G230)</f>
        <v>0</v>
      </c>
      <c r="H230" s="8">
        <f>IF($D230="","",'HK1'!H230+'HK2'!H230)</f>
        <v>0</v>
      </c>
      <c r="I230" s="76">
        <f t="shared" si="35"/>
        <v>0</v>
      </c>
      <c r="J230" s="8">
        <f>IF($D230="","",'HK1'!J230+'HK2'!J230)</f>
        <v>18.799999999999997</v>
      </c>
      <c r="K230" s="8">
        <f>IF($D230="","",'HK1'!K230+'HK2'!K230)</f>
        <v>16.799999999999997</v>
      </c>
      <c r="L230" s="8">
        <f>IF($D230="","",'HK1'!L230+'HK2'!L230)</f>
        <v>0</v>
      </c>
      <c r="M230" s="8">
        <f>IF($D230="","",'HK1'!M230+'HK2'!M230)</f>
        <v>0</v>
      </c>
      <c r="N230" s="21">
        <f t="shared" si="36"/>
        <v>35.599999999999994</v>
      </c>
      <c r="O230" s="8">
        <f>IF($D230="","",'HK1'!O230+'HK2'!O230)</f>
        <v>299</v>
      </c>
      <c r="P230" s="8">
        <f>IF($D230="","",'HK1'!P230+'HK2'!P230)</f>
        <v>295</v>
      </c>
      <c r="Q230" s="8">
        <f>IF($D230="","",'HK1'!Q230+'HK2'!Q230)</f>
        <v>338</v>
      </c>
      <c r="R230" s="21">
        <f t="shared" si="37"/>
        <v>12.8</v>
      </c>
      <c r="S230" s="8">
        <f>IF($D230="","",'HK1'!S230+'HK2'!S230)</f>
        <v>0</v>
      </c>
      <c r="T230" s="8">
        <f>IF($D230="","",'HK1'!T230+'HK2'!T230)</f>
        <v>0</v>
      </c>
      <c r="U230" s="8">
        <f>IF($D230="","",'HK1'!U230+'HK2'!U230)</f>
        <v>0</v>
      </c>
      <c r="V230" s="21">
        <f t="shared" si="38"/>
        <v>0</v>
      </c>
      <c r="W230" s="8">
        <f>IF($D230="","",'HK1'!W230+'HK2'!W230)</f>
        <v>0</v>
      </c>
      <c r="X230" s="8">
        <f>IF($D230="","",'HK1'!X230+'HK2'!X230)</f>
        <v>0</v>
      </c>
      <c r="Y230" s="21">
        <f t="shared" si="39"/>
        <v>0</v>
      </c>
      <c r="Z230" s="8">
        <f>IF($D230="","",'HK1'!Z230+'HK2'!Z230)</f>
        <v>0</v>
      </c>
      <c r="AA230" s="8">
        <f>IF($D230="","",'HK1'!AA230+'HK2'!AA230)</f>
        <v>0</v>
      </c>
      <c r="AB230" s="21">
        <f t="shared" si="40"/>
        <v>0</v>
      </c>
      <c r="AC230" s="8">
        <f>IF($D230="","",'HK1'!AC230+'HK2'!AC230)</f>
        <v>0</v>
      </c>
      <c r="AD230" s="8">
        <f>IF($D230="","",'HK1'!AD230+'HK2'!AD230)</f>
        <v>0</v>
      </c>
      <c r="AE230" s="21">
        <f t="shared" si="41"/>
        <v>0</v>
      </c>
      <c r="AF230" s="8">
        <f>IF($D230="","",'HK1'!AF230+'HK2'!AF230)</f>
        <v>3.5999999999999996</v>
      </c>
      <c r="AG230" s="8">
        <f>IF($D230="","",'HK1'!AG230+'HK2'!AG230)</f>
        <v>0</v>
      </c>
      <c r="AH230" s="64">
        <f t="shared" si="42"/>
        <v>52</v>
      </c>
      <c r="AI230" s="14">
        <f t="shared" si="43"/>
        <v>173.3</v>
      </c>
    </row>
    <row r="231" spans="1:35">
      <c r="A231" s="55">
        <f>IF(D231="","",SUBTOTAL(3,$D$4:$D231))</f>
        <v>228</v>
      </c>
      <c r="B231" s="57" t="s">
        <v>507</v>
      </c>
      <c r="C231" s="58" t="s">
        <v>231</v>
      </c>
      <c r="D231" s="59" t="s">
        <v>240</v>
      </c>
      <c r="E231" s="8">
        <f>IF($D231="","",'HK1'!E231+'HK2'!E231)</f>
        <v>7</v>
      </c>
      <c r="F231" s="8">
        <f>IF($D231="","",'HK1'!F231+'HK2'!F231)</f>
        <v>0</v>
      </c>
      <c r="G231" s="8">
        <f>IF($D231="","",'HK1'!G231+'HK2'!G231)</f>
        <v>0</v>
      </c>
      <c r="H231" s="8">
        <f>IF($D231="","",'HK1'!H231+'HK2'!H231)</f>
        <v>0</v>
      </c>
      <c r="I231" s="76">
        <f t="shared" si="35"/>
        <v>7</v>
      </c>
      <c r="J231" s="8">
        <f>IF($D231="","",'HK1'!J231+'HK2'!J231)</f>
        <v>14.4</v>
      </c>
      <c r="K231" s="8">
        <f>IF($D231="","",'HK1'!K231+'HK2'!K231)</f>
        <v>3.5999999999999996</v>
      </c>
      <c r="L231" s="8">
        <f>IF($D231="","",'HK1'!L231+'HK2'!L231)</f>
        <v>0</v>
      </c>
      <c r="M231" s="8">
        <f>IF($D231="","",'HK1'!M231+'HK2'!M231)</f>
        <v>0</v>
      </c>
      <c r="N231" s="21">
        <f t="shared" si="36"/>
        <v>18</v>
      </c>
      <c r="O231" s="8">
        <f>IF($D231="","",'HK1'!O231+'HK2'!O231)</f>
        <v>564</v>
      </c>
      <c r="P231" s="8">
        <f>IF($D231="","",'HK1'!P231+'HK2'!P231)</f>
        <v>574</v>
      </c>
      <c r="Q231" s="8">
        <f>IF($D231="","",'HK1'!Q231+'HK2'!Q231)</f>
        <v>463</v>
      </c>
      <c r="R231" s="21">
        <f t="shared" si="37"/>
        <v>33.75</v>
      </c>
      <c r="S231" s="8">
        <f>IF($D231="","",'HK1'!S231+'HK2'!S231)</f>
        <v>0</v>
      </c>
      <c r="T231" s="8">
        <f>IF($D231="","",'HK1'!T231+'HK2'!T231)</f>
        <v>0</v>
      </c>
      <c r="U231" s="8">
        <f>IF($D231="","",'HK1'!U231+'HK2'!U231)</f>
        <v>0</v>
      </c>
      <c r="V231" s="21">
        <f t="shared" si="38"/>
        <v>0</v>
      </c>
      <c r="W231" s="8">
        <f>IF($D231="","",'HK1'!W231+'HK2'!W231)</f>
        <v>0</v>
      </c>
      <c r="X231" s="8">
        <f>IF($D231="","",'HK1'!X231+'HK2'!X231)</f>
        <v>0</v>
      </c>
      <c r="Y231" s="21">
        <f t="shared" si="39"/>
        <v>0</v>
      </c>
      <c r="Z231" s="8">
        <f>IF($D231="","",'HK1'!Z231+'HK2'!Z231)</f>
        <v>0</v>
      </c>
      <c r="AA231" s="8">
        <f>IF($D231="","",'HK1'!AA231+'HK2'!AA231)</f>
        <v>0</v>
      </c>
      <c r="AB231" s="21">
        <f t="shared" si="40"/>
        <v>0</v>
      </c>
      <c r="AC231" s="8">
        <f>IF($D231="","",'HK1'!AC231+'HK2'!AC231)</f>
        <v>0</v>
      </c>
      <c r="AD231" s="8">
        <f>IF($D231="","",'HK1'!AD231+'HK2'!AD231)</f>
        <v>0</v>
      </c>
      <c r="AE231" s="21">
        <f t="shared" si="41"/>
        <v>0</v>
      </c>
      <c r="AF231" s="8">
        <f>IF($D231="","",'HK1'!AF231+'HK2'!AF231)</f>
        <v>4.8</v>
      </c>
      <c r="AG231" s="8">
        <f>IF($D231="","",'HK1'!AG231+'HK2'!AG231)</f>
        <v>9.6</v>
      </c>
      <c r="AH231" s="64">
        <f t="shared" si="42"/>
        <v>73.2</v>
      </c>
      <c r="AI231" s="14">
        <f t="shared" si="43"/>
        <v>244</v>
      </c>
    </row>
    <row r="232" spans="1:35">
      <c r="A232" s="55">
        <f>IF(D232="","",SUBTOTAL(3,$D$4:$D232))</f>
        <v>229</v>
      </c>
      <c r="B232" s="57" t="s">
        <v>513</v>
      </c>
      <c r="C232" s="58" t="s">
        <v>231</v>
      </c>
      <c r="D232" s="59" t="s">
        <v>250</v>
      </c>
      <c r="E232" s="8">
        <f>IF($D232="","",'HK1'!E232+'HK2'!E232)</f>
        <v>0</v>
      </c>
      <c r="F232" s="8">
        <f>IF($D232="","",'HK1'!F232+'HK2'!F232)</f>
        <v>0</v>
      </c>
      <c r="G232" s="8">
        <f>IF($D232="","",'HK1'!G232+'HK2'!G232)</f>
        <v>0</v>
      </c>
      <c r="H232" s="8">
        <f>IF($D232="","",'HK1'!H232+'HK2'!H232)</f>
        <v>0</v>
      </c>
      <c r="I232" s="76">
        <f t="shared" si="35"/>
        <v>0</v>
      </c>
      <c r="J232" s="8">
        <f>IF($D232="","",'HK1'!J232+'HK2'!J232)</f>
        <v>0</v>
      </c>
      <c r="K232" s="8">
        <f>IF($D232="","",'HK1'!K232+'HK2'!K232)</f>
        <v>1.2</v>
      </c>
      <c r="L232" s="8">
        <f>IF($D232="","",'HK1'!L232+'HK2'!L232)</f>
        <v>0</v>
      </c>
      <c r="M232" s="8">
        <f>IF($D232="","",'HK1'!M232+'HK2'!M232)</f>
        <v>0</v>
      </c>
      <c r="N232" s="21">
        <f t="shared" si="36"/>
        <v>1.2</v>
      </c>
      <c r="O232" s="8">
        <f>IF($D232="","",'HK1'!O232+'HK2'!O232)</f>
        <v>0</v>
      </c>
      <c r="P232" s="8">
        <f>IF($D232="","",'HK1'!P232+'HK2'!P232)</f>
        <v>0</v>
      </c>
      <c r="Q232" s="8">
        <f>IF($D232="","",'HK1'!Q232+'HK2'!Q232)</f>
        <v>0</v>
      </c>
      <c r="R232" s="21">
        <f t="shared" si="37"/>
        <v>0</v>
      </c>
      <c r="S232" s="8">
        <f>IF($D232="","",'HK1'!S232+'HK2'!S232)</f>
        <v>0</v>
      </c>
      <c r="T232" s="8">
        <f>IF($D232="","",'HK1'!T232+'HK2'!T232)</f>
        <v>0</v>
      </c>
      <c r="U232" s="8">
        <f>IF($D232="","",'HK1'!U232+'HK2'!U232)</f>
        <v>0</v>
      </c>
      <c r="V232" s="21">
        <f t="shared" si="38"/>
        <v>0</v>
      </c>
      <c r="W232" s="8">
        <f>IF($D232="","",'HK1'!W232+'HK2'!W232)</f>
        <v>0</v>
      </c>
      <c r="X232" s="8">
        <f>IF($D232="","",'HK1'!X232+'HK2'!X232)</f>
        <v>0</v>
      </c>
      <c r="Y232" s="21">
        <f t="shared" si="39"/>
        <v>0</v>
      </c>
      <c r="Z232" s="8">
        <f>IF($D232="","",'HK1'!Z232+'HK2'!Z232)</f>
        <v>0</v>
      </c>
      <c r="AA232" s="8">
        <f>IF($D232="","",'HK1'!AA232+'HK2'!AA232)</f>
        <v>0</v>
      </c>
      <c r="AB232" s="21">
        <f t="shared" si="40"/>
        <v>0</v>
      </c>
      <c r="AC232" s="8">
        <f>IF($D232="","",'HK1'!AC232+'HK2'!AC232)</f>
        <v>0</v>
      </c>
      <c r="AD232" s="8">
        <f>IF($D232="","",'HK1'!AD232+'HK2'!AD232)</f>
        <v>0</v>
      </c>
      <c r="AE232" s="21">
        <f t="shared" si="41"/>
        <v>0</v>
      </c>
      <c r="AF232" s="8">
        <f>IF($D232="","",'HK1'!AF232+'HK2'!AF232)</f>
        <v>1.2</v>
      </c>
      <c r="AG232" s="8">
        <f>IF($D232="","",'HK1'!AG232+'HK2'!AG232)</f>
        <v>0</v>
      </c>
      <c r="AH232" s="64">
        <f t="shared" si="42"/>
        <v>2.4</v>
      </c>
      <c r="AI232" s="14">
        <f t="shared" si="43"/>
        <v>8</v>
      </c>
    </row>
    <row r="233" spans="1:35">
      <c r="A233" s="55">
        <f>IF(D233="","",SUBTOTAL(3,$D$4:$D233))</f>
        <v>230</v>
      </c>
      <c r="B233" s="57" t="s">
        <v>511</v>
      </c>
      <c r="C233" s="58" t="s">
        <v>231</v>
      </c>
      <c r="D233" s="59" t="s">
        <v>248</v>
      </c>
      <c r="E233" s="8">
        <f>IF($D233="","",'HK1'!E233+'HK2'!E233)</f>
        <v>2</v>
      </c>
      <c r="F233" s="8">
        <f>IF($D233="","",'HK1'!F233+'HK2'!F233)</f>
        <v>0</v>
      </c>
      <c r="G233" s="8">
        <f>IF($D233="","",'HK1'!G233+'HK2'!G233)</f>
        <v>0</v>
      </c>
      <c r="H233" s="8">
        <f>IF($D233="","",'HK1'!H233+'HK2'!H233)</f>
        <v>0</v>
      </c>
      <c r="I233" s="76">
        <f t="shared" si="35"/>
        <v>2</v>
      </c>
      <c r="J233" s="8">
        <f>IF($D233="","",'HK1'!J233+'HK2'!J233)</f>
        <v>36.399999999999991</v>
      </c>
      <c r="K233" s="8">
        <f>IF($D233="","",'HK1'!K233+'HK2'!K233)</f>
        <v>13.2</v>
      </c>
      <c r="L233" s="8">
        <f>IF($D233="","",'HK1'!L233+'HK2'!L233)</f>
        <v>0</v>
      </c>
      <c r="M233" s="8">
        <f>IF($D233="","",'HK1'!M233+'HK2'!M233)</f>
        <v>0</v>
      </c>
      <c r="N233" s="21">
        <f t="shared" si="36"/>
        <v>49.599999999999994</v>
      </c>
      <c r="O233" s="8">
        <f>IF($D233="","",'HK1'!O233+'HK2'!O233)</f>
        <v>730</v>
      </c>
      <c r="P233" s="8">
        <f>IF($D233="","",'HK1'!P233+'HK2'!P233)</f>
        <v>802</v>
      </c>
      <c r="Q233" s="8">
        <f>IF($D233="","",'HK1'!Q233+'HK2'!Q233)</f>
        <v>660</v>
      </c>
      <c r="R233" s="21">
        <f t="shared" si="37"/>
        <v>43.6</v>
      </c>
      <c r="S233" s="8">
        <f>IF($D233="","",'HK1'!S233+'HK2'!S233)</f>
        <v>0</v>
      </c>
      <c r="T233" s="8">
        <f>IF($D233="","",'HK1'!T233+'HK2'!T233)</f>
        <v>0</v>
      </c>
      <c r="U233" s="8">
        <f>IF($D233="","",'HK1'!U233+'HK2'!U233)</f>
        <v>0</v>
      </c>
      <c r="V233" s="21">
        <f t="shared" si="38"/>
        <v>0</v>
      </c>
      <c r="W233" s="8">
        <f>IF($D233="","",'HK1'!W233+'HK2'!W233)</f>
        <v>0</v>
      </c>
      <c r="X233" s="8">
        <f>IF($D233="","",'HK1'!X233+'HK2'!X233)</f>
        <v>0</v>
      </c>
      <c r="Y233" s="21">
        <f t="shared" si="39"/>
        <v>0</v>
      </c>
      <c r="Z233" s="8">
        <f>IF($D233="","",'HK1'!Z233+'HK2'!Z233)</f>
        <v>0</v>
      </c>
      <c r="AA233" s="8">
        <f>IF($D233="","",'HK1'!AA233+'HK2'!AA233)</f>
        <v>0</v>
      </c>
      <c r="AB233" s="21">
        <f t="shared" si="40"/>
        <v>0</v>
      </c>
      <c r="AC233" s="8">
        <f>IF($D233="","",'HK1'!AC233+'HK2'!AC233)</f>
        <v>0</v>
      </c>
      <c r="AD233" s="8">
        <f>IF($D233="","",'HK1'!AD233+'HK2'!AD233)</f>
        <v>0</v>
      </c>
      <c r="AE233" s="21">
        <f t="shared" si="41"/>
        <v>0</v>
      </c>
      <c r="AF233" s="8">
        <f>IF($D233="","",'HK1'!AF233+'HK2'!AF233)</f>
        <v>1.2</v>
      </c>
      <c r="AG233" s="8">
        <f>IF($D233="","",'HK1'!AG233+'HK2'!AG233)</f>
        <v>0</v>
      </c>
      <c r="AH233" s="64">
        <f t="shared" si="42"/>
        <v>96.4</v>
      </c>
      <c r="AI233" s="14">
        <f t="shared" si="43"/>
        <v>321.3</v>
      </c>
    </row>
    <row r="234" spans="1:35">
      <c r="A234" s="55">
        <f>IF(D234="","",SUBTOTAL(3,$D$4:$D234))</f>
        <v>231</v>
      </c>
      <c r="B234" s="57" t="s">
        <v>512</v>
      </c>
      <c r="C234" s="58" t="s">
        <v>231</v>
      </c>
      <c r="D234" s="59" t="s">
        <v>245</v>
      </c>
      <c r="E234" s="8">
        <f>IF($D234="","",'HK1'!E234+'HK2'!E234)</f>
        <v>2</v>
      </c>
      <c r="F234" s="8">
        <f>IF($D234="","",'HK1'!F234+'HK2'!F234)</f>
        <v>0</v>
      </c>
      <c r="G234" s="8">
        <f>IF($D234="","",'HK1'!G234+'HK2'!G234)</f>
        <v>0</v>
      </c>
      <c r="H234" s="8">
        <f>IF($D234="","",'HK1'!H234+'HK2'!H234)</f>
        <v>0</v>
      </c>
      <c r="I234" s="76">
        <f t="shared" si="35"/>
        <v>2</v>
      </c>
      <c r="J234" s="8">
        <f>IF($D234="","",'HK1'!J234+'HK2'!J234)</f>
        <v>9.6</v>
      </c>
      <c r="K234" s="8">
        <f>IF($D234="","",'HK1'!K234+'HK2'!K234)</f>
        <v>33.599999999999994</v>
      </c>
      <c r="L234" s="8">
        <f>IF($D234="","",'HK1'!L234+'HK2'!L234)</f>
        <v>0</v>
      </c>
      <c r="M234" s="8">
        <f>IF($D234="","",'HK1'!M234+'HK2'!M234)</f>
        <v>0</v>
      </c>
      <c r="N234" s="21">
        <f t="shared" si="36"/>
        <v>43.199999999999996</v>
      </c>
      <c r="O234" s="8">
        <f>IF($D234="","",'HK1'!O234+'HK2'!O234)</f>
        <v>320</v>
      </c>
      <c r="P234" s="8">
        <f>IF($D234="","",'HK1'!P234+'HK2'!P234)</f>
        <v>332</v>
      </c>
      <c r="Q234" s="8">
        <f>IF($D234="","",'HK1'!Q234+'HK2'!Q234)</f>
        <v>379</v>
      </c>
      <c r="R234" s="21">
        <f t="shared" si="37"/>
        <v>13.65</v>
      </c>
      <c r="S234" s="8">
        <f>IF($D234="","",'HK1'!S234+'HK2'!S234)</f>
        <v>0</v>
      </c>
      <c r="T234" s="8">
        <f>IF($D234="","",'HK1'!T234+'HK2'!T234)</f>
        <v>0</v>
      </c>
      <c r="U234" s="8">
        <f>IF($D234="","",'HK1'!U234+'HK2'!U234)</f>
        <v>0</v>
      </c>
      <c r="V234" s="21">
        <f t="shared" si="38"/>
        <v>0</v>
      </c>
      <c r="W234" s="8">
        <f>IF($D234="","",'HK1'!W234+'HK2'!W234)</f>
        <v>0</v>
      </c>
      <c r="X234" s="8">
        <f>IF($D234="","",'HK1'!X234+'HK2'!X234)</f>
        <v>0</v>
      </c>
      <c r="Y234" s="21">
        <f t="shared" si="39"/>
        <v>0</v>
      </c>
      <c r="Z234" s="8">
        <f>IF($D234="","",'HK1'!Z234+'HK2'!Z234)</f>
        <v>0</v>
      </c>
      <c r="AA234" s="8">
        <f>IF($D234="","",'HK1'!AA234+'HK2'!AA234)</f>
        <v>0</v>
      </c>
      <c r="AB234" s="21">
        <f t="shared" si="40"/>
        <v>0</v>
      </c>
      <c r="AC234" s="8">
        <f>IF($D234="","",'HK1'!AC234+'HK2'!AC234)</f>
        <v>0</v>
      </c>
      <c r="AD234" s="8">
        <f>IF($D234="","",'HK1'!AD234+'HK2'!AD234)</f>
        <v>0</v>
      </c>
      <c r="AE234" s="21">
        <f t="shared" si="41"/>
        <v>0</v>
      </c>
      <c r="AF234" s="8">
        <f>IF($D234="","",'HK1'!AF234+'HK2'!AF234)</f>
        <v>3.5999999999999996</v>
      </c>
      <c r="AG234" s="8">
        <f>IF($D234="","",'HK1'!AG234+'HK2'!AG234)</f>
        <v>0</v>
      </c>
      <c r="AH234" s="64">
        <f t="shared" si="42"/>
        <v>62.5</v>
      </c>
      <c r="AI234" s="14">
        <f t="shared" si="43"/>
        <v>208.3</v>
      </c>
    </row>
    <row r="235" spans="1:35">
      <c r="A235" s="55">
        <f>IF(D235="","",SUBTOTAL(3,$D$4:$D235))</f>
        <v>232</v>
      </c>
      <c r="B235" s="57" t="s">
        <v>514</v>
      </c>
      <c r="C235" s="58" t="s">
        <v>538</v>
      </c>
      <c r="D235" s="59" t="s">
        <v>266</v>
      </c>
      <c r="E235" s="8">
        <f>IF($D235="","",'HK1'!E235+'HK2'!E235)</f>
        <v>0</v>
      </c>
      <c r="F235" s="8">
        <f>IF($D235="","",'HK1'!F235+'HK2'!F235)</f>
        <v>0</v>
      </c>
      <c r="G235" s="8">
        <f>IF($D235="","",'HK1'!G235+'HK2'!G235)</f>
        <v>0</v>
      </c>
      <c r="H235" s="8">
        <f>IF($D235="","",'HK1'!H235+'HK2'!H235)</f>
        <v>0</v>
      </c>
      <c r="I235" s="76">
        <f t="shared" si="35"/>
        <v>0</v>
      </c>
      <c r="J235" s="8">
        <f>IF($D235="","",'HK1'!J235+'HK2'!J235)</f>
        <v>0</v>
      </c>
      <c r="K235" s="8">
        <f>IF($D235="","",'HK1'!K235+'HK2'!K235)</f>
        <v>0</v>
      </c>
      <c r="L235" s="8">
        <f>IF($D235="","",'HK1'!L235+'HK2'!L235)</f>
        <v>0</v>
      </c>
      <c r="M235" s="8">
        <f>IF($D235="","",'HK1'!M235+'HK2'!M235)</f>
        <v>0</v>
      </c>
      <c r="N235" s="21">
        <f t="shared" si="36"/>
        <v>0</v>
      </c>
      <c r="O235" s="8">
        <f>IF($D235="","",'HK1'!O235+'HK2'!O235)</f>
        <v>0</v>
      </c>
      <c r="P235" s="8">
        <f>IF($D235="","",'HK1'!P235+'HK2'!P235)</f>
        <v>0</v>
      </c>
      <c r="Q235" s="8">
        <f>IF($D235="","",'HK1'!Q235+'HK2'!Q235)</f>
        <v>123</v>
      </c>
      <c r="R235" s="21">
        <f t="shared" si="37"/>
        <v>-6.15</v>
      </c>
      <c r="S235" s="8">
        <f>IF($D235="","",'HK1'!S235+'HK2'!S235)</f>
        <v>0</v>
      </c>
      <c r="T235" s="8">
        <f>IF($D235="","",'HK1'!T235+'HK2'!T235)</f>
        <v>0</v>
      </c>
      <c r="U235" s="8">
        <f>IF($D235="","",'HK1'!U235+'HK2'!U235)</f>
        <v>0</v>
      </c>
      <c r="V235" s="21">
        <f t="shared" si="38"/>
        <v>0</v>
      </c>
      <c r="W235" s="8">
        <f>IF($D235="","",'HK1'!W235+'HK2'!W235)</f>
        <v>0</v>
      </c>
      <c r="X235" s="8">
        <f>IF($D235="","",'HK1'!X235+'HK2'!X235)</f>
        <v>0</v>
      </c>
      <c r="Y235" s="21">
        <f t="shared" si="39"/>
        <v>0</v>
      </c>
      <c r="Z235" s="8">
        <f>IF($D235="","",'HK1'!Z235+'HK2'!Z235)</f>
        <v>0</v>
      </c>
      <c r="AA235" s="8">
        <f>IF($D235="","",'HK1'!AA235+'HK2'!AA235)</f>
        <v>0</v>
      </c>
      <c r="AB235" s="21">
        <f t="shared" si="40"/>
        <v>0</v>
      </c>
      <c r="AC235" s="8">
        <f>IF($D235="","",'HK1'!AC235+'HK2'!AC235)</f>
        <v>0</v>
      </c>
      <c r="AD235" s="8">
        <f>IF($D235="","",'HK1'!AD235+'HK2'!AD235)</f>
        <v>0</v>
      </c>
      <c r="AE235" s="21">
        <f t="shared" si="41"/>
        <v>0</v>
      </c>
      <c r="AF235" s="8">
        <f>IF($D235="","",'HK1'!AF235+'HK2'!AF235)</f>
        <v>0</v>
      </c>
      <c r="AG235" s="8">
        <f>IF($D235="","",'HK1'!AG235+'HK2'!AG235)</f>
        <v>0</v>
      </c>
      <c r="AH235" s="64">
        <f t="shared" si="42"/>
        <v>-6.2</v>
      </c>
      <c r="AI235" s="14">
        <f t="shared" si="43"/>
        <v>-20.7</v>
      </c>
    </row>
    <row r="236" spans="1:35">
      <c r="A236" s="55">
        <f>IF(D236="","",SUBTOTAL(3,$D$4:$D236))</f>
        <v>233</v>
      </c>
      <c r="B236" s="57" t="s">
        <v>515</v>
      </c>
      <c r="C236" s="58" t="s">
        <v>251</v>
      </c>
      <c r="D236" s="59" t="s">
        <v>252</v>
      </c>
      <c r="E236" s="8">
        <f>IF($D236="","",'HK1'!E236+'HK2'!E236)</f>
        <v>0</v>
      </c>
      <c r="F236" s="8">
        <f>IF($D236="","",'HK1'!F236+'HK2'!F236)</f>
        <v>4</v>
      </c>
      <c r="G236" s="8">
        <f>IF($D236="","",'HK1'!G236+'HK2'!G236)</f>
        <v>0</v>
      </c>
      <c r="H236" s="8">
        <f>IF($D236="","",'HK1'!H236+'HK2'!H236)</f>
        <v>0</v>
      </c>
      <c r="I236" s="76">
        <f t="shared" si="35"/>
        <v>8</v>
      </c>
      <c r="J236" s="8">
        <f>IF($D236="","",'HK1'!J236+'HK2'!J236)</f>
        <v>0</v>
      </c>
      <c r="K236" s="8">
        <f>IF($D236="","",'HK1'!K236+'HK2'!K236)</f>
        <v>0</v>
      </c>
      <c r="L236" s="8">
        <f>IF($D236="","",'HK1'!L236+'HK2'!L236)</f>
        <v>0</v>
      </c>
      <c r="M236" s="8">
        <f>IF($D236="","",'HK1'!M236+'HK2'!M236)</f>
        <v>0</v>
      </c>
      <c r="N236" s="21">
        <f t="shared" si="36"/>
        <v>0</v>
      </c>
      <c r="O236" s="8">
        <f>IF($D236="","",'HK1'!O236+'HK2'!O236)</f>
        <v>0</v>
      </c>
      <c r="P236" s="8">
        <f>IF($D236="","",'HK1'!P236+'HK2'!P236)</f>
        <v>0</v>
      </c>
      <c r="Q236" s="8">
        <f>IF($D236="","",'HK1'!Q236+'HK2'!Q236)</f>
        <v>0</v>
      </c>
      <c r="R236" s="21">
        <f t="shared" si="37"/>
        <v>0</v>
      </c>
      <c r="S236" s="8">
        <f>IF($D236="","",'HK1'!S236+'HK2'!S236)</f>
        <v>0</v>
      </c>
      <c r="T236" s="8">
        <f>IF($D236="","",'HK1'!T236+'HK2'!T236)</f>
        <v>0</v>
      </c>
      <c r="U236" s="8">
        <f>IF($D236="","",'HK1'!U236+'HK2'!U236)</f>
        <v>0</v>
      </c>
      <c r="V236" s="21">
        <f t="shared" si="38"/>
        <v>0</v>
      </c>
      <c r="W236" s="8">
        <f>IF($D236="","",'HK1'!W236+'HK2'!W236)</f>
        <v>0</v>
      </c>
      <c r="X236" s="8">
        <f>IF($D236="","",'HK1'!X236+'HK2'!X236)</f>
        <v>0</v>
      </c>
      <c r="Y236" s="21">
        <f t="shared" si="39"/>
        <v>0</v>
      </c>
      <c r="Z236" s="8">
        <f>IF($D236="","",'HK1'!Z236+'HK2'!Z236)</f>
        <v>0</v>
      </c>
      <c r="AA236" s="8">
        <f>IF($D236="","",'HK1'!AA236+'HK2'!AA236)</f>
        <v>0</v>
      </c>
      <c r="AB236" s="21">
        <f t="shared" si="40"/>
        <v>0</v>
      </c>
      <c r="AC236" s="8">
        <f>IF($D236="","",'HK1'!AC236+'HK2'!AC236)</f>
        <v>0</v>
      </c>
      <c r="AD236" s="8">
        <f>IF($D236="","",'HK1'!AD236+'HK2'!AD236)</f>
        <v>0</v>
      </c>
      <c r="AE236" s="21">
        <f t="shared" si="41"/>
        <v>0</v>
      </c>
      <c r="AF236" s="8">
        <f>IF($D236="","",'HK1'!AF236+'HK2'!AF236)</f>
        <v>0</v>
      </c>
      <c r="AG236" s="8">
        <f>IF($D236="","",'HK1'!AG236+'HK2'!AG236)</f>
        <v>0</v>
      </c>
      <c r="AH236" s="64">
        <f t="shared" si="42"/>
        <v>8</v>
      </c>
      <c r="AI236" s="14">
        <f t="shared" si="43"/>
        <v>26.7</v>
      </c>
    </row>
    <row r="237" spans="1:35">
      <c r="A237" s="55">
        <f>IF(D237="","",SUBTOTAL(3,$D$4:$D237))</f>
        <v>234</v>
      </c>
      <c r="B237" s="57" t="s">
        <v>522</v>
      </c>
      <c r="C237" s="58" t="s">
        <v>253</v>
      </c>
      <c r="D237" s="59" t="s">
        <v>256</v>
      </c>
      <c r="E237" s="8">
        <f>IF($D237="","",'HK1'!E237+'HK2'!E237)</f>
        <v>2</v>
      </c>
      <c r="F237" s="8">
        <f>IF($D237="","",'HK1'!F237+'HK2'!F237)</f>
        <v>0</v>
      </c>
      <c r="G237" s="8">
        <f>IF($D237="","",'HK1'!G237+'HK2'!G237)</f>
        <v>0</v>
      </c>
      <c r="H237" s="8">
        <f>IF($D237="","",'HK1'!H237+'HK2'!H237)</f>
        <v>0</v>
      </c>
      <c r="I237" s="76">
        <f t="shared" si="35"/>
        <v>2</v>
      </c>
      <c r="J237" s="8">
        <f>IF($D237="","",'HK1'!J237+'HK2'!J237)</f>
        <v>0</v>
      </c>
      <c r="K237" s="8">
        <f>IF($D237="","",'HK1'!K237+'HK2'!K237)</f>
        <v>0</v>
      </c>
      <c r="L237" s="8">
        <f>IF($D237="","",'HK1'!L237+'HK2'!L237)</f>
        <v>0</v>
      </c>
      <c r="M237" s="8">
        <f>IF($D237="","",'HK1'!M237+'HK2'!M237)</f>
        <v>0</v>
      </c>
      <c r="N237" s="21">
        <f t="shared" si="36"/>
        <v>0</v>
      </c>
      <c r="O237" s="8">
        <f>IF($D237="","",'HK1'!O237+'HK2'!O237)</f>
        <v>27</v>
      </c>
      <c r="P237" s="8">
        <f>IF($D237="","",'HK1'!P237+'HK2'!P237)</f>
        <v>64</v>
      </c>
      <c r="Q237" s="8">
        <f>IF($D237="","",'HK1'!Q237+'HK2'!Q237)</f>
        <v>73</v>
      </c>
      <c r="R237" s="21">
        <f t="shared" si="37"/>
        <v>0.9</v>
      </c>
      <c r="S237" s="8">
        <f>IF($D237="","",'HK1'!S237+'HK2'!S237)</f>
        <v>0</v>
      </c>
      <c r="T237" s="8">
        <f>IF($D237="","",'HK1'!T237+'HK2'!T237)</f>
        <v>0</v>
      </c>
      <c r="U237" s="8">
        <f>IF($D237="","",'HK1'!U237+'HK2'!U237)</f>
        <v>0</v>
      </c>
      <c r="V237" s="21">
        <f t="shared" si="38"/>
        <v>0</v>
      </c>
      <c r="W237" s="8">
        <f>IF($D237="","",'HK1'!W237+'HK2'!W237)</f>
        <v>0</v>
      </c>
      <c r="X237" s="8">
        <f>IF($D237="","",'HK1'!X237+'HK2'!X237)</f>
        <v>0</v>
      </c>
      <c r="Y237" s="21">
        <f t="shared" si="39"/>
        <v>0</v>
      </c>
      <c r="Z237" s="8">
        <f>IF($D237="","",'HK1'!Z237+'HK2'!Z237)</f>
        <v>0</v>
      </c>
      <c r="AA237" s="8">
        <f>IF($D237="","",'HK1'!AA237+'HK2'!AA237)</f>
        <v>0</v>
      </c>
      <c r="AB237" s="21">
        <f t="shared" si="40"/>
        <v>0</v>
      </c>
      <c r="AC237" s="8">
        <f>IF($D237="","",'HK1'!AC237+'HK2'!AC237)</f>
        <v>0</v>
      </c>
      <c r="AD237" s="8">
        <f>IF($D237="","",'HK1'!AD237+'HK2'!AD237)</f>
        <v>0</v>
      </c>
      <c r="AE237" s="21">
        <f t="shared" si="41"/>
        <v>0</v>
      </c>
      <c r="AF237" s="8">
        <f>IF($D237="","",'HK1'!AF237+'HK2'!AF237)</f>
        <v>0</v>
      </c>
      <c r="AG237" s="8">
        <f>IF($D237="","",'HK1'!AG237+'HK2'!AG237)</f>
        <v>1.2</v>
      </c>
      <c r="AH237" s="64">
        <f t="shared" si="42"/>
        <v>4.0999999999999996</v>
      </c>
      <c r="AI237" s="14">
        <f t="shared" si="43"/>
        <v>13.7</v>
      </c>
    </row>
    <row r="238" spans="1:35">
      <c r="A238" s="55">
        <f>IF(D238="","",SUBTOTAL(3,$D$4:$D238))</f>
        <v>235</v>
      </c>
      <c r="B238" s="57" t="s">
        <v>520</v>
      </c>
      <c r="C238" s="58" t="s">
        <v>253</v>
      </c>
      <c r="D238" s="59" t="s">
        <v>254</v>
      </c>
      <c r="E238" s="8">
        <f>IF($D238="","",'HK1'!E238+'HK2'!E238)</f>
        <v>0</v>
      </c>
      <c r="F238" s="8">
        <f>IF($D238="","",'HK1'!F238+'HK2'!F238)</f>
        <v>0</v>
      </c>
      <c r="G238" s="8">
        <f>IF($D238="","",'HK1'!G238+'HK2'!G238)</f>
        <v>0</v>
      </c>
      <c r="H238" s="8">
        <f>IF($D238="","",'HK1'!H238+'HK2'!H238)</f>
        <v>0</v>
      </c>
      <c r="I238" s="76">
        <f t="shared" si="35"/>
        <v>0</v>
      </c>
      <c r="J238" s="8">
        <f>IF($D238="","",'HK1'!J238+'HK2'!J238)</f>
        <v>0</v>
      </c>
      <c r="K238" s="8">
        <f>IF($D238="","",'HK1'!K238+'HK2'!K238)</f>
        <v>0</v>
      </c>
      <c r="L238" s="8">
        <f>IF($D238="","",'HK1'!L238+'HK2'!L238)</f>
        <v>0</v>
      </c>
      <c r="M238" s="8">
        <f>IF($D238="","",'HK1'!M238+'HK2'!M238)</f>
        <v>0</v>
      </c>
      <c r="N238" s="21">
        <f t="shared" si="36"/>
        <v>0</v>
      </c>
      <c r="O238" s="8">
        <f>IF($D238="","",'HK1'!O238+'HK2'!O238)</f>
        <v>0</v>
      </c>
      <c r="P238" s="8">
        <f>IF($D238="","",'HK1'!P238+'HK2'!P238)</f>
        <v>0</v>
      </c>
      <c r="Q238" s="8">
        <f>IF($D238="","",'HK1'!Q238+'HK2'!Q238)</f>
        <v>0</v>
      </c>
      <c r="R238" s="21">
        <f t="shared" si="37"/>
        <v>0</v>
      </c>
      <c r="S238" s="8">
        <f>IF($D238="","",'HK1'!S238+'HK2'!S238)</f>
        <v>0</v>
      </c>
      <c r="T238" s="8">
        <f>IF($D238="","",'HK1'!T238+'HK2'!T238)</f>
        <v>0</v>
      </c>
      <c r="U238" s="8">
        <f>IF($D238="","",'HK1'!U238+'HK2'!U238)</f>
        <v>0</v>
      </c>
      <c r="V238" s="21">
        <f t="shared" si="38"/>
        <v>0</v>
      </c>
      <c r="W238" s="8">
        <f>IF($D238="","",'HK1'!W238+'HK2'!W238)</f>
        <v>0</v>
      </c>
      <c r="X238" s="8">
        <f>IF($D238="","",'HK1'!X238+'HK2'!X238)</f>
        <v>0</v>
      </c>
      <c r="Y238" s="21">
        <f t="shared" si="39"/>
        <v>0</v>
      </c>
      <c r="Z238" s="8">
        <f>IF($D238="","",'HK1'!Z238+'HK2'!Z238)</f>
        <v>0</v>
      </c>
      <c r="AA238" s="8">
        <f>IF($D238="","",'HK1'!AA238+'HK2'!AA238)</f>
        <v>0</v>
      </c>
      <c r="AB238" s="21">
        <f t="shared" si="40"/>
        <v>0</v>
      </c>
      <c r="AC238" s="8">
        <f>IF($D238="","",'HK1'!AC238+'HK2'!AC238)</f>
        <v>0</v>
      </c>
      <c r="AD238" s="8">
        <f>IF($D238="","",'HK1'!AD238+'HK2'!AD238)</f>
        <v>0</v>
      </c>
      <c r="AE238" s="21">
        <f t="shared" si="41"/>
        <v>0</v>
      </c>
      <c r="AF238" s="8">
        <f>IF($D238="","",'HK1'!AF238+'HK2'!AF238)</f>
        <v>0</v>
      </c>
      <c r="AG238" s="8">
        <f>IF($D238="","",'HK1'!AG238+'HK2'!AG238)</f>
        <v>3.6</v>
      </c>
      <c r="AH238" s="64">
        <f t="shared" si="42"/>
        <v>3.6</v>
      </c>
      <c r="AI238" s="14">
        <f t="shared" si="43"/>
        <v>12</v>
      </c>
    </row>
    <row r="239" spans="1:35">
      <c r="A239" s="55">
        <f>IF(D239="","",SUBTOTAL(3,$D$4:$D239))</f>
        <v>236</v>
      </c>
      <c r="B239" s="57" t="s">
        <v>516</v>
      </c>
      <c r="C239" s="58" t="s">
        <v>253</v>
      </c>
      <c r="D239" s="59" t="s">
        <v>559</v>
      </c>
      <c r="E239" s="8">
        <f>IF($D239="","",'HK1'!E239+'HK2'!E239)</f>
        <v>0</v>
      </c>
      <c r="F239" s="8">
        <f>IF($D239="","",'HK1'!F239+'HK2'!F239)</f>
        <v>0</v>
      </c>
      <c r="G239" s="8">
        <f>IF($D239="","",'HK1'!G239+'HK2'!G239)</f>
        <v>0</v>
      </c>
      <c r="H239" s="8">
        <f>IF($D239="","",'HK1'!H239+'HK2'!H239)</f>
        <v>0</v>
      </c>
      <c r="I239" s="76">
        <f t="shared" si="35"/>
        <v>0</v>
      </c>
      <c r="J239" s="8">
        <f>IF($D239="","",'HK1'!J239+'HK2'!J239)</f>
        <v>0</v>
      </c>
      <c r="K239" s="8">
        <f>IF($D239="","",'HK1'!K239+'HK2'!K239)</f>
        <v>1.2</v>
      </c>
      <c r="L239" s="8">
        <f>IF($D239="","",'HK1'!L239+'HK2'!L239)</f>
        <v>0</v>
      </c>
      <c r="M239" s="8">
        <f>IF($D239="","",'HK1'!M239+'HK2'!M239)</f>
        <v>0</v>
      </c>
      <c r="N239" s="21">
        <f t="shared" si="36"/>
        <v>1.2</v>
      </c>
      <c r="O239" s="8">
        <f>IF($D239="","",'HK1'!O239+'HK2'!O239)</f>
        <v>0</v>
      </c>
      <c r="P239" s="8">
        <f>IF($D239="","",'HK1'!P239+'HK2'!P239)</f>
        <v>0</v>
      </c>
      <c r="Q239" s="8">
        <f>IF($D239="","",'HK1'!Q239+'HK2'!Q239)</f>
        <v>0</v>
      </c>
      <c r="R239" s="21">
        <f t="shared" si="37"/>
        <v>0</v>
      </c>
      <c r="S239" s="8">
        <f>IF($D239="","",'HK1'!S239+'HK2'!S239)</f>
        <v>0</v>
      </c>
      <c r="T239" s="8">
        <f>IF($D239="","",'HK1'!T239+'HK2'!T239)</f>
        <v>0</v>
      </c>
      <c r="U239" s="8">
        <f>IF($D239="","",'HK1'!U239+'HK2'!U239)</f>
        <v>0</v>
      </c>
      <c r="V239" s="21">
        <f t="shared" si="38"/>
        <v>0</v>
      </c>
      <c r="W239" s="8">
        <f>IF($D239="","",'HK1'!W239+'HK2'!W239)</f>
        <v>0</v>
      </c>
      <c r="X239" s="8">
        <f>IF($D239="","",'HK1'!X239+'HK2'!X239)</f>
        <v>0</v>
      </c>
      <c r="Y239" s="21">
        <f t="shared" si="39"/>
        <v>0</v>
      </c>
      <c r="Z239" s="8">
        <f>IF($D239="","",'HK1'!Z239+'HK2'!Z239)</f>
        <v>0</v>
      </c>
      <c r="AA239" s="8">
        <f>IF($D239="","",'HK1'!AA239+'HK2'!AA239)</f>
        <v>0</v>
      </c>
      <c r="AB239" s="21">
        <f t="shared" si="40"/>
        <v>0</v>
      </c>
      <c r="AC239" s="8">
        <f>IF($D239="","",'HK1'!AC239+'HK2'!AC239)</f>
        <v>0</v>
      </c>
      <c r="AD239" s="8">
        <f>IF($D239="","",'HK1'!AD239+'HK2'!AD239)</f>
        <v>0</v>
      </c>
      <c r="AE239" s="21">
        <f t="shared" si="41"/>
        <v>0</v>
      </c>
      <c r="AF239" s="8">
        <f>IF($D239="","",'HK1'!AF239+'HK2'!AF239)</f>
        <v>0</v>
      </c>
      <c r="AG239" s="8">
        <f>IF($D239="","",'HK1'!AG239+'HK2'!AG239)</f>
        <v>0</v>
      </c>
      <c r="AH239" s="64">
        <f t="shared" si="42"/>
        <v>1.2</v>
      </c>
      <c r="AI239" s="14">
        <f t="shared" si="43"/>
        <v>4</v>
      </c>
    </row>
    <row r="240" spans="1:35">
      <c r="A240" s="55">
        <f>IF(D240="","",SUBTOTAL(3,$D$4:$D240))</f>
        <v>237</v>
      </c>
      <c r="B240" s="57" t="s">
        <v>517</v>
      </c>
      <c r="C240" s="58" t="s">
        <v>253</v>
      </c>
      <c r="D240" s="59" t="s">
        <v>257</v>
      </c>
      <c r="E240" s="8">
        <f>IF($D240="","",'HK1'!E240+'HK2'!E240)</f>
        <v>0</v>
      </c>
      <c r="F240" s="8">
        <f>IF($D240="","",'HK1'!F240+'HK2'!F240)</f>
        <v>0</v>
      </c>
      <c r="G240" s="8">
        <f>IF($D240="","",'HK1'!G240+'HK2'!G240)</f>
        <v>0</v>
      </c>
      <c r="H240" s="8">
        <f>IF($D240="","",'HK1'!H240+'HK2'!H240)</f>
        <v>0</v>
      </c>
      <c r="I240" s="76">
        <f t="shared" si="35"/>
        <v>0</v>
      </c>
      <c r="J240" s="8">
        <f>IF($D240="","",'HK1'!J240+'HK2'!J240)</f>
        <v>1.2</v>
      </c>
      <c r="K240" s="8">
        <f>IF($D240="","",'HK1'!K240+'HK2'!K240)</f>
        <v>1.2</v>
      </c>
      <c r="L240" s="8">
        <f>IF($D240="","",'HK1'!L240+'HK2'!L240)</f>
        <v>0</v>
      </c>
      <c r="M240" s="8">
        <f>IF($D240="","",'HK1'!M240+'HK2'!M240)</f>
        <v>0</v>
      </c>
      <c r="N240" s="21">
        <f t="shared" si="36"/>
        <v>2.4</v>
      </c>
      <c r="O240" s="8">
        <f>IF($D240="","",'HK1'!O240+'HK2'!O240)</f>
        <v>0</v>
      </c>
      <c r="P240" s="8">
        <f>IF($D240="","",'HK1'!P240+'HK2'!P240)</f>
        <v>0</v>
      </c>
      <c r="Q240" s="8">
        <f>IF($D240="","",'HK1'!Q240+'HK2'!Q240)</f>
        <v>0</v>
      </c>
      <c r="R240" s="21">
        <f t="shared" si="37"/>
        <v>0</v>
      </c>
      <c r="S240" s="8">
        <f>IF($D240="","",'HK1'!S240+'HK2'!S240)</f>
        <v>59</v>
      </c>
      <c r="T240" s="8">
        <f>IF($D240="","",'HK1'!T240+'HK2'!T240)</f>
        <v>0</v>
      </c>
      <c r="U240" s="8">
        <f>IF($D240="","",'HK1'!U240+'HK2'!U240)</f>
        <v>59</v>
      </c>
      <c r="V240" s="21">
        <f t="shared" si="38"/>
        <v>0</v>
      </c>
      <c r="W240" s="8">
        <f>IF($D240="","",'HK1'!W240+'HK2'!W240)</f>
        <v>0</v>
      </c>
      <c r="X240" s="8">
        <f>IF($D240="","",'HK1'!X240+'HK2'!X240)</f>
        <v>0</v>
      </c>
      <c r="Y240" s="21">
        <f t="shared" si="39"/>
        <v>0</v>
      </c>
      <c r="Z240" s="8">
        <f>IF($D240="","",'HK1'!Z240+'HK2'!Z240)</f>
        <v>0</v>
      </c>
      <c r="AA240" s="8">
        <f>IF($D240="","",'HK1'!AA240+'HK2'!AA240)</f>
        <v>0</v>
      </c>
      <c r="AB240" s="21">
        <f t="shared" si="40"/>
        <v>0</v>
      </c>
      <c r="AC240" s="8">
        <f>IF($D240="","",'HK1'!AC240+'HK2'!AC240)</f>
        <v>0</v>
      </c>
      <c r="AD240" s="8">
        <f>IF($D240="","",'HK1'!AD240+'HK2'!AD240)</f>
        <v>0</v>
      </c>
      <c r="AE240" s="21">
        <f t="shared" si="41"/>
        <v>0</v>
      </c>
      <c r="AF240" s="8">
        <f>IF($D240="","",'HK1'!AF240+'HK2'!AF240)</f>
        <v>0</v>
      </c>
      <c r="AG240" s="8">
        <f>IF($D240="","",'HK1'!AG240+'HK2'!AG240)</f>
        <v>0</v>
      </c>
      <c r="AH240" s="64">
        <f t="shared" si="42"/>
        <v>2.4</v>
      </c>
      <c r="AI240" s="14">
        <f t="shared" si="43"/>
        <v>8</v>
      </c>
    </row>
    <row r="241" spans="1:35">
      <c r="A241" s="55">
        <f>IF(D241="","",SUBTOTAL(3,$D$4:$D241))</f>
        <v>238</v>
      </c>
      <c r="B241" s="57" t="s">
        <v>518</v>
      </c>
      <c r="C241" s="58" t="s">
        <v>253</v>
      </c>
      <c r="D241" s="59" t="s">
        <v>258</v>
      </c>
      <c r="E241" s="8">
        <f>IF($D241="","",'HK1'!E241+'HK2'!E241)</f>
        <v>0</v>
      </c>
      <c r="F241" s="8">
        <f>IF($D241="","",'HK1'!F241+'HK2'!F241)</f>
        <v>0</v>
      </c>
      <c r="G241" s="8">
        <f>IF($D241="","",'HK1'!G241+'HK2'!G241)</f>
        <v>0</v>
      </c>
      <c r="H241" s="8">
        <f>IF($D241="","",'HK1'!H241+'HK2'!H241)</f>
        <v>0</v>
      </c>
      <c r="I241" s="76">
        <f t="shared" si="35"/>
        <v>0</v>
      </c>
      <c r="J241" s="8">
        <f>IF($D241="","",'HK1'!J241+'HK2'!J241)</f>
        <v>0</v>
      </c>
      <c r="K241" s="8">
        <f>IF($D241="","",'HK1'!K241+'HK2'!K241)</f>
        <v>0</v>
      </c>
      <c r="L241" s="8">
        <f>IF($D241="","",'HK1'!L241+'HK2'!L241)</f>
        <v>0</v>
      </c>
      <c r="M241" s="8">
        <f>IF($D241="","",'HK1'!M241+'HK2'!M241)</f>
        <v>0</v>
      </c>
      <c r="N241" s="21">
        <f t="shared" si="36"/>
        <v>0</v>
      </c>
      <c r="O241" s="8">
        <f>IF($D241="","",'HK1'!O241+'HK2'!O241)</f>
        <v>0</v>
      </c>
      <c r="P241" s="8">
        <f>IF($D241="","",'HK1'!P241+'HK2'!P241)</f>
        <v>0</v>
      </c>
      <c r="Q241" s="8">
        <f>IF($D241="","",'HK1'!Q241+'HK2'!Q241)</f>
        <v>0</v>
      </c>
      <c r="R241" s="21">
        <f t="shared" si="37"/>
        <v>0</v>
      </c>
      <c r="S241" s="8">
        <f>IF($D241="","",'HK1'!S241+'HK2'!S241)</f>
        <v>0</v>
      </c>
      <c r="T241" s="8">
        <f>IF($D241="","",'HK1'!T241+'HK2'!T241)</f>
        <v>0</v>
      </c>
      <c r="U241" s="8">
        <f>IF($D241="","",'HK1'!U241+'HK2'!U241)</f>
        <v>0</v>
      </c>
      <c r="V241" s="21">
        <f t="shared" si="38"/>
        <v>0</v>
      </c>
      <c r="W241" s="8">
        <f>IF($D241="","",'HK1'!W241+'HK2'!W241)</f>
        <v>0</v>
      </c>
      <c r="X241" s="8">
        <f>IF($D241="","",'HK1'!X241+'HK2'!X241)</f>
        <v>0</v>
      </c>
      <c r="Y241" s="21">
        <f t="shared" si="39"/>
        <v>0</v>
      </c>
      <c r="Z241" s="8">
        <f>IF($D241="","",'HK1'!Z241+'HK2'!Z241)</f>
        <v>0</v>
      </c>
      <c r="AA241" s="8">
        <f>IF($D241="","",'HK1'!AA241+'HK2'!AA241)</f>
        <v>0</v>
      </c>
      <c r="AB241" s="21">
        <f t="shared" si="40"/>
        <v>0</v>
      </c>
      <c r="AC241" s="8">
        <f>IF($D241="","",'HK1'!AC241+'HK2'!AC241)</f>
        <v>0</v>
      </c>
      <c r="AD241" s="8">
        <f>IF($D241="","",'HK1'!AD241+'HK2'!AD241)</f>
        <v>0</v>
      </c>
      <c r="AE241" s="21">
        <f t="shared" si="41"/>
        <v>0</v>
      </c>
      <c r="AF241" s="8">
        <f>IF($D241="","",'HK1'!AF241+'HK2'!AF241)</f>
        <v>0</v>
      </c>
      <c r="AG241" s="8">
        <f>IF($D241="","",'HK1'!AG241+'HK2'!AG241)</f>
        <v>0</v>
      </c>
      <c r="AH241" s="64">
        <f t="shared" si="42"/>
        <v>0</v>
      </c>
      <c r="AI241" s="14">
        <f t="shared" si="43"/>
        <v>0</v>
      </c>
    </row>
    <row r="242" spans="1:35">
      <c r="A242" s="55">
        <f>IF(D242="","",SUBTOTAL(3,$D$4:$D242))</f>
        <v>239</v>
      </c>
      <c r="B242" s="57" t="s">
        <v>521</v>
      </c>
      <c r="C242" s="58" t="s">
        <v>253</v>
      </c>
      <c r="D242" s="59" t="s">
        <v>255</v>
      </c>
      <c r="E242" s="8">
        <f>IF($D242="","",'HK1'!E242+'HK2'!E242)</f>
        <v>0</v>
      </c>
      <c r="F242" s="8">
        <f>IF($D242="","",'HK1'!F242+'HK2'!F242)</f>
        <v>0</v>
      </c>
      <c r="G242" s="8">
        <f>IF($D242="","",'HK1'!G242+'HK2'!G242)</f>
        <v>0</v>
      </c>
      <c r="H242" s="8">
        <f>IF($D242="","",'HK1'!H242+'HK2'!H242)</f>
        <v>0</v>
      </c>
      <c r="I242" s="76">
        <f t="shared" si="35"/>
        <v>0</v>
      </c>
      <c r="J242" s="8">
        <f>IF($D242="","",'HK1'!J242+'HK2'!J242)</f>
        <v>0</v>
      </c>
      <c r="K242" s="8">
        <f>IF($D242="","",'HK1'!K242+'HK2'!K242)</f>
        <v>0</v>
      </c>
      <c r="L242" s="8">
        <f>IF($D242="","",'HK1'!L242+'HK2'!L242)</f>
        <v>0</v>
      </c>
      <c r="M242" s="8">
        <f>IF($D242="","",'HK1'!M242+'HK2'!M242)</f>
        <v>0</v>
      </c>
      <c r="N242" s="21">
        <f t="shared" si="36"/>
        <v>0</v>
      </c>
      <c r="O242" s="8">
        <f>IF($D242="","",'HK1'!O242+'HK2'!O242)</f>
        <v>0</v>
      </c>
      <c r="P242" s="8">
        <f>IF($D242="","",'HK1'!P242+'HK2'!P242)</f>
        <v>0</v>
      </c>
      <c r="Q242" s="8">
        <f>IF($D242="","",'HK1'!Q242+'HK2'!Q242)</f>
        <v>0</v>
      </c>
      <c r="R242" s="21">
        <f t="shared" si="37"/>
        <v>0</v>
      </c>
      <c r="S242" s="8">
        <f>IF($D242="","",'HK1'!S242+'HK2'!S242)</f>
        <v>0</v>
      </c>
      <c r="T242" s="8">
        <f>IF($D242="","",'HK1'!T242+'HK2'!T242)</f>
        <v>0</v>
      </c>
      <c r="U242" s="8">
        <f>IF($D242="","",'HK1'!U242+'HK2'!U242)</f>
        <v>0</v>
      </c>
      <c r="V242" s="21">
        <f t="shared" si="38"/>
        <v>0</v>
      </c>
      <c r="W242" s="8">
        <f>IF($D242="","",'HK1'!W242+'HK2'!W242)</f>
        <v>0</v>
      </c>
      <c r="X242" s="8">
        <f>IF($D242="","",'HK1'!X242+'HK2'!X242)</f>
        <v>0</v>
      </c>
      <c r="Y242" s="21">
        <f t="shared" si="39"/>
        <v>0</v>
      </c>
      <c r="Z242" s="8">
        <f>IF($D242="","",'HK1'!Z242+'HK2'!Z242)</f>
        <v>0</v>
      </c>
      <c r="AA242" s="8">
        <f>IF($D242="","",'HK1'!AA242+'HK2'!AA242)</f>
        <v>0</v>
      </c>
      <c r="AB242" s="21">
        <f t="shared" si="40"/>
        <v>0</v>
      </c>
      <c r="AC242" s="8">
        <f>IF($D242="","",'HK1'!AC242+'HK2'!AC242)</f>
        <v>0</v>
      </c>
      <c r="AD242" s="8">
        <f>IF($D242="","",'HK1'!AD242+'HK2'!AD242)</f>
        <v>0</v>
      </c>
      <c r="AE242" s="21">
        <f t="shared" si="41"/>
        <v>0</v>
      </c>
      <c r="AF242" s="8">
        <f>IF($D242="","",'HK1'!AF242+'HK2'!AF242)</f>
        <v>0</v>
      </c>
      <c r="AG242" s="8">
        <f>IF($D242="","",'HK1'!AG242+'HK2'!AG242)</f>
        <v>0</v>
      </c>
      <c r="AH242" s="64">
        <f t="shared" si="42"/>
        <v>0</v>
      </c>
      <c r="AI242" s="14">
        <f t="shared" si="43"/>
        <v>0</v>
      </c>
    </row>
    <row r="243" spans="1:35">
      <c r="A243" s="55">
        <f>IF(D243="","",SUBTOTAL(3,$D$4:$D243))</f>
        <v>240</v>
      </c>
      <c r="B243" s="57" t="s">
        <v>519</v>
      </c>
      <c r="C243" s="58" t="s">
        <v>253</v>
      </c>
      <c r="D243" s="59" t="s">
        <v>259</v>
      </c>
      <c r="E243" s="8">
        <f>IF($D243="","",'HK1'!E243+'HK2'!E243)</f>
        <v>0</v>
      </c>
      <c r="F243" s="8">
        <f>IF($D243="","",'HK1'!F243+'HK2'!F243)</f>
        <v>0</v>
      </c>
      <c r="G243" s="8">
        <f>IF($D243="","",'HK1'!G243+'HK2'!G243)</f>
        <v>0</v>
      </c>
      <c r="H243" s="8">
        <f>IF($D243="","",'HK1'!H243+'HK2'!H243)</f>
        <v>0</v>
      </c>
      <c r="I243" s="76">
        <f t="shared" si="35"/>
        <v>0</v>
      </c>
      <c r="J243" s="8">
        <f>IF($D243="","",'HK1'!J243+'HK2'!J243)</f>
        <v>0</v>
      </c>
      <c r="K243" s="8">
        <f>IF($D243="","",'HK1'!K243+'HK2'!K243)</f>
        <v>0</v>
      </c>
      <c r="L243" s="8">
        <f>IF($D243="","",'HK1'!L243+'HK2'!L243)</f>
        <v>0</v>
      </c>
      <c r="M243" s="8">
        <f>IF($D243="","",'HK1'!M243+'HK2'!M243)</f>
        <v>0</v>
      </c>
      <c r="N243" s="21">
        <f t="shared" si="36"/>
        <v>0</v>
      </c>
      <c r="O243" s="8">
        <f>IF($D243="","",'HK1'!O243+'HK2'!O243)</f>
        <v>0</v>
      </c>
      <c r="P243" s="8">
        <f>IF($D243="","",'HK1'!P243+'HK2'!P243)</f>
        <v>0</v>
      </c>
      <c r="Q243" s="8">
        <f>IF($D243="","",'HK1'!Q243+'HK2'!Q243)</f>
        <v>0</v>
      </c>
      <c r="R243" s="21">
        <f t="shared" si="37"/>
        <v>0</v>
      </c>
      <c r="S243" s="8">
        <f>IF($D243="","",'HK1'!S243+'HK2'!S243)</f>
        <v>0</v>
      </c>
      <c r="T243" s="8">
        <f>IF($D243="","",'HK1'!T243+'HK2'!T243)</f>
        <v>0</v>
      </c>
      <c r="U243" s="8">
        <f>IF($D243="","",'HK1'!U243+'HK2'!U243)</f>
        <v>0</v>
      </c>
      <c r="V243" s="21">
        <f t="shared" si="38"/>
        <v>0</v>
      </c>
      <c r="W243" s="8">
        <f>IF($D243="","",'HK1'!W243+'HK2'!W243)</f>
        <v>0</v>
      </c>
      <c r="X243" s="8">
        <f>IF($D243="","",'HK1'!X243+'HK2'!X243)</f>
        <v>0</v>
      </c>
      <c r="Y243" s="21">
        <f t="shared" si="39"/>
        <v>0</v>
      </c>
      <c r="Z243" s="8">
        <f>IF($D243="","",'HK1'!Z243+'HK2'!Z243)</f>
        <v>0</v>
      </c>
      <c r="AA243" s="8">
        <f>IF($D243="","",'HK1'!AA243+'HK2'!AA243)</f>
        <v>0</v>
      </c>
      <c r="AB243" s="21">
        <f t="shared" si="40"/>
        <v>0</v>
      </c>
      <c r="AC243" s="8">
        <f>IF($D243="","",'HK1'!AC243+'HK2'!AC243)</f>
        <v>0</v>
      </c>
      <c r="AD243" s="8">
        <f>IF($D243="","",'HK1'!AD243+'HK2'!AD243)</f>
        <v>0</v>
      </c>
      <c r="AE243" s="21">
        <f t="shared" si="41"/>
        <v>0</v>
      </c>
      <c r="AF243" s="8">
        <f>IF($D243="","",'HK1'!AF243+'HK2'!AF243)</f>
        <v>0</v>
      </c>
      <c r="AG243" s="8">
        <f>IF($D243="","",'HK1'!AG243+'HK2'!AG243)</f>
        <v>0</v>
      </c>
      <c r="AH243" s="64">
        <f t="shared" si="42"/>
        <v>0</v>
      </c>
      <c r="AI243" s="14">
        <f t="shared" si="43"/>
        <v>0</v>
      </c>
    </row>
    <row r="244" spans="1:35">
      <c r="A244" s="55">
        <f>IF(D244="","",SUBTOTAL(3,$D$4:$D244))</f>
        <v>241</v>
      </c>
      <c r="B244" s="57" t="s">
        <v>523</v>
      </c>
      <c r="C244" s="58" t="s">
        <v>260</v>
      </c>
      <c r="D244" s="59" t="s">
        <v>261</v>
      </c>
      <c r="E244" s="8">
        <f>IF($D244="","",'HK1'!E244+'HK2'!E244)</f>
        <v>0</v>
      </c>
      <c r="F244" s="8">
        <f>IF($D244="","",'HK1'!F244+'HK2'!F244)</f>
        <v>0</v>
      </c>
      <c r="G244" s="8">
        <f>IF($D244="","",'HK1'!G244+'HK2'!G244)</f>
        <v>0</v>
      </c>
      <c r="H244" s="8">
        <f>IF($D244="","",'HK1'!H244+'HK2'!H244)</f>
        <v>0</v>
      </c>
      <c r="I244" s="76">
        <f t="shared" si="35"/>
        <v>0</v>
      </c>
      <c r="J244" s="8">
        <f>IF($D244="","",'HK1'!J244+'HK2'!J244)</f>
        <v>0</v>
      </c>
      <c r="K244" s="8">
        <f>IF($D244="","",'HK1'!K244+'HK2'!K244)</f>
        <v>0</v>
      </c>
      <c r="L244" s="8">
        <f>IF($D244="","",'HK1'!L244+'HK2'!L244)</f>
        <v>0</v>
      </c>
      <c r="M244" s="8">
        <f>IF($D244="","",'HK1'!M244+'HK2'!M244)</f>
        <v>0</v>
      </c>
      <c r="N244" s="21">
        <f t="shared" si="36"/>
        <v>0</v>
      </c>
      <c r="O244" s="8">
        <f>IF($D244="","",'HK1'!O244+'HK2'!O244)</f>
        <v>0</v>
      </c>
      <c r="P244" s="8">
        <f>IF($D244="","",'HK1'!P244+'HK2'!P244)</f>
        <v>0</v>
      </c>
      <c r="Q244" s="8">
        <f>IF($D244="","",'HK1'!Q244+'HK2'!Q244)</f>
        <v>0</v>
      </c>
      <c r="R244" s="21">
        <f t="shared" si="37"/>
        <v>0</v>
      </c>
      <c r="S244" s="8">
        <f>IF($D244="","",'HK1'!S244+'HK2'!S244)</f>
        <v>68</v>
      </c>
      <c r="T244" s="8">
        <f>IF($D244="","",'HK1'!T244+'HK2'!T244)</f>
        <v>0</v>
      </c>
      <c r="U244" s="8">
        <f>IF($D244="","",'HK1'!U244+'HK2'!U244)</f>
        <v>68</v>
      </c>
      <c r="V244" s="21">
        <f t="shared" si="38"/>
        <v>0</v>
      </c>
      <c r="W244" s="8">
        <f>IF($D244="","",'HK1'!W244+'HK2'!W244)</f>
        <v>0</v>
      </c>
      <c r="X244" s="8">
        <f>IF($D244="","",'HK1'!X244+'HK2'!X244)</f>
        <v>0</v>
      </c>
      <c r="Y244" s="21">
        <f t="shared" si="39"/>
        <v>0</v>
      </c>
      <c r="Z244" s="8">
        <f>IF($D244="","",'HK1'!Z244+'HK2'!Z244)</f>
        <v>0</v>
      </c>
      <c r="AA244" s="8">
        <f>IF($D244="","",'HK1'!AA244+'HK2'!AA244)</f>
        <v>0</v>
      </c>
      <c r="AB244" s="21">
        <f t="shared" si="40"/>
        <v>0</v>
      </c>
      <c r="AC244" s="8">
        <f>IF($D244="","",'HK1'!AC244+'HK2'!AC244)</f>
        <v>0</v>
      </c>
      <c r="AD244" s="8">
        <f>IF($D244="","",'HK1'!AD244+'HK2'!AD244)</f>
        <v>0</v>
      </c>
      <c r="AE244" s="21">
        <f t="shared" si="41"/>
        <v>0</v>
      </c>
      <c r="AF244" s="8">
        <f>IF($D244="","",'HK1'!AF244+'HK2'!AF244)</f>
        <v>0</v>
      </c>
      <c r="AG244" s="8">
        <f>IF($D244="","",'HK1'!AG244+'HK2'!AG244)</f>
        <v>0</v>
      </c>
      <c r="AH244" s="64">
        <f t="shared" si="42"/>
        <v>0</v>
      </c>
      <c r="AI244" s="14">
        <f t="shared" si="43"/>
        <v>0</v>
      </c>
    </row>
    <row r="245" spans="1:35">
      <c r="A245" s="55">
        <f>IF(D245="","",SUBTOTAL(3,$D$4:$D245))</f>
        <v>242</v>
      </c>
      <c r="B245" s="57" t="s">
        <v>525</v>
      </c>
      <c r="C245" s="58" t="s">
        <v>263</v>
      </c>
      <c r="D245" s="59" t="s">
        <v>265</v>
      </c>
      <c r="E245" s="8">
        <f>IF($D245="","",'HK1'!E245+'HK2'!E245)</f>
        <v>4</v>
      </c>
      <c r="F245" s="8">
        <f>IF($D245="","",'HK1'!F245+'HK2'!F245)</f>
        <v>0</v>
      </c>
      <c r="G245" s="8">
        <f>IF($D245="","",'HK1'!G245+'HK2'!G245)</f>
        <v>0</v>
      </c>
      <c r="H245" s="8">
        <f>IF($D245="","",'HK1'!H245+'HK2'!H245)</f>
        <v>0</v>
      </c>
      <c r="I245" s="76">
        <f t="shared" si="35"/>
        <v>4</v>
      </c>
      <c r="J245" s="8">
        <f>IF($D245="","",'HK1'!J245+'HK2'!J245)</f>
        <v>0</v>
      </c>
      <c r="K245" s="8">
        <f>IF($D245="","",'HK1'!K245+'HK2'!K245)</f>
        <v>0</v>
      </c>
      <c r="L245" s="8">
        <f>IF($D245="","",'HK1'!L245+'HK2'!L245)</f>
        <v>0</v>
      </c>
      <c r="M245" s="8">
        <f>IF($D245="","",'HK1'!M245+'HK2'!M245)</f>
        <v>0</v>
      </c>
      <c r="N245" s="21">
        <f t="shared" si="36"/>
        <v>0</v>
      </c>
      <c r="O245" s="8">
        <f>IF($D245="","",'HK1'!O245+'HK2'!O245)</f>
        <v>33</v>
      </c>
      <c r="P245" s="8">
        <f>IF($D245="","",'HK1'!P245+'HK2'!P245)</f>
        <v>93</v>
      </c>
      <c r="Q245" s="8">
        <f>IF($D245="","",'HK1'!Q245+'HK2'!Q245)</f>
        <v>56</v>
      </c>
      <c r="R245" s="21">
        <f t="shared" si="37"/>
        <v>3.5</v>
      </c>
      <c r="S245" s="8">
        <f>IF($D245="","",'HK1'!S245+'HK2'!S245)</f>
        <v>0</v>
      </c>
      <c r="T245" s="8">
        <f>IF($D245="","",'HK1'!T245+'HK2'!T245)</f>
        <v>0</v>
      </c>
      <c r="U245" s="8">
        <f>IF($D245="","",'HK1'!U245+'HK2'!U245)</f>
        <v>0</v>
      </c>
      <c r="V245" s="21">
        <f t="shared" si="38"/>
        <v>0</v>
      </c>
      <c r="W245" s="8">
        <f>IF($D245="","",'HK1'!W245+'HK2'!W245)</f>
        <v>0</v>
      </c>
      <c r="X245" s="8">
        <f>IF($D245="","",'HK1'!X245+'HK2'!X245)</f>
        <v>0</v>
      </c>
      <c r="Y245" s="21">
        <f t="shared" si="39"/>
        <v>0</v>
      </c>
      <c r="Z245" s="8">
        <f>IF($D245="","",'HK1'!Z245+'HK2'!Z245)</f>
        <v>0</v>
      </c>
      <c r="AA245" s="8">
        <f>IF($D245="","",'HK1'!AA245+'HK2'!AA245)</f>
        <v>0</v>
      </c>
      <c r="AB245" s="21">
        <f t="shared" si="40"/>
        <v>0</v>
      </c>
      <c r="AC245" s="8">
        <f>IF($D245="","",'HK1'!AC245+'HK2'!AC245)</f>
        <v>0</v>
      </c>
      <c r="AD245" s="8">
        <f>IF($D245="","",'HK1'!AD245+'HK2'!AD245)</f>
        <v>0</v>
      </c>
      <c r="AE245" s="21">
        <f t="shared" si="41"/>
        <v>0</v>
      </c>
      <c r="AF245" s="8">
        <f>IF($D245="","",'HK1'!AF245+'HK2'!AF245)</f>
        <v>0</v>
      </c>
      <c r="AG245" s="8">
        <f>IF($D245="","",'HK1'!AG245+'HK2'!AG245)</f>
        <v>0</v>
      </c>
      <c r="AH245" s="64">
        <f t="shared" si="42"/>
        <v>7.5</v>
      </c>
      <c r="AI245" s="14">
        <f t="shared" si="43"/>
        <v>25</v>
      </c>
    </row>
    <row r="246" spans="1:35">
      <c r="A246" s="55">
        <f>IF(D246="","",SUBTOTAL(3,$D$4:$D246))</f>
        <v>243</v>
      </c>
      <c r="B246" s="57" t="s">
        <v>524</v>
      </c>
      <c r="C246" s="58" t="s">
        <v>263</v>
      </c>
      <c r="D246" s="59" t="s">
        <v>264</v>
      </c>
      <c r="E246" s="8">
        <f>IF($D246="","",'HK1'!E246+'HK2'!E246)</f>
        <v>2</v>
      </c>
      <c r="F246" s="8">
        <f>IF($D246="","",'HK1'!F246+'HK2'!F246)</f>
        <v>0</v>
      </c>
      <c r="G246" s="8">
        <f>IF($D246="","",'HK1'!G246+'HK2'!G246)</f>
        <v>0</v>
      </c>
      <c r="H246" s="8">
        <f>IF($D246="","",'HK1'!H246+'HK2'!H246)</f>
        <v>0</v>
      </c>
      <c r="I246" s="76">
        <f t="shared" si="35"/>
        <v>2</v>
      </c>
      <c r="J246" s="8">
        <f>IF($D246="","",'HK1'!J246+'HK2'!J246)</f>
        <v>0</v>
      </c>
      <c r="K246" s="8">
        <f>IF($D246="","",'HK1'!K246+'HK2'!K246)</f>
        <v>3.5999999999999996</v>
      </c>
      <c r="L246" s="8">
        <f>IF($D246="","",'HK1'!L246+'HK2'!L246)</f>
        <v>0</v>
      </c>
      <c r="M246" s="8">
        <f>IF($D246="","",'HK1'!M246+'HK2'!M246)</f>
        <v>0</v>
      </c>
      <c r="N246" s="21">
        <f t="shared" si="36"/>
        <v>3.5999999999999996</v>
      </c>
      <c r="O246" s="8">
        <f>IF($D246="","",'HK1'!O246+'HK2'!O246)</f>
        <v>13</v>
      </c>
      <c r="P246" s="8">
        <f>IF($D246="","",'HK1'!P246+'HK2'!P246)</f>
        <v>0</v>
      </c>
      <c r="Q246" s="8">
        <f>IF($D246="","",'HK1'!Q246+'HK2'!Q246)</f>
        <v>13</v>
      </c>
      <c r="R246" s="21">
        <f t="shared" si="37"/>
        <v>0</v>
      </c>
      <c r="S246" s="8">
        <f>IF($D246="","",'HK1'!S246+'HK2'!S246)</f>
        <v>52</v>
      </c>
      <c r="T246" s="8">
        <f>IF($D246="","",'HK1'!T246+'HK2'!T246)</f>
        <v>0</v>
      </c>
      <c r="U246" s="8">
        <f>IF($D246="","",'HK1'!U246+'HK2'!U246)</f>
        <v>52</v>
      </c>
      <c r="V246" s="21">
        <f t="shared" si="38"/>
        <v>0</v>
      </c>
      <c r="W246" s="8">
        <f>IF($D246="","",'HK1'!W246+'HK2'!W246)</f>
        <v>0</v>
      </c>
      <c r="X246" s="8">
        <f>IF($D246="","",'HK1'!X246+'HK2'!X246)</f>
        <v>0</v>
      </c>
      <c r="Y246" s="21">
        <f t="shared" si="39"/>
        <v>0</v>
      </c>
      <c r="Z246" s="8">
        <f>IF($D246="","",'HK1'!Z246+'HK2'!Z246)</f>
        <v>0</v>
      </c>
      <c r="AA246" s="8">
        <f>IF($D246="","",'HK1'!AA246+'HK2'!AA246)</f>
        <v>0</v>
      </c>
      <c r="AB246" s="21">
        <f t="shared" si="40"/>
        <v>0</v>
      </c>
      <c r="AC246" s="8">
        <f>IF($D246="","",'HK1'!AC246+'HK2'!AC246)</f>
        <v>0</v>
      </c>
      <c r="AD246" s="8">
        <f>IF($D246="","",'HK1'!AD246+'HK2'!AD246)</f>
        <v>0</v>
      </c>
      <c r="AE246" s="21">
        <f t="shared" si="41"/>
        <v>0</v>
      </c>
      <c r="AF246" s="8">
        <f>IF($D246="","",'HK1'!AF246+'HK2'!AF246)</f>
        <v>0</v>
      </c>
      <c r="AG246" s="8">
        <f>IF($D246="","",'HK1'!AG246+'HK2'!AG246)</f>
        <v>0</v>
      </c>
      <c r="AH246" s="64">
        <f t="shared" si="42"/>
        <v>5.6</v>
      </c>
      <c r="AI246" s="14">
        <f t="shared" si="43"/>
        <v>18.7</v>
      </c>
    </row>
    <row r="247" spans="1:35">
      <c r="A247" s="55">
        <f>IF(D247="","",SUBTOTAL(3,$D$4:$D247))</f>
        <v>244</v>
      </c>
      <c r="B247" s="46" t="s">
        <v>526</v>
      </c>
      <c r="C247" s="24" t="s">
        <v>539</v>
      </c>
      <c r="D247" s="31" t="s">
        <v>270</v>
      </c>
      <c r="E247" s="8">
        <f>IF($D247="","",'HK1'!E247+'HK2'!E247)</f>
        <v>0</v>
      </c>
      <c r="F247" s="8">
        <f>IF($D247="","",'HK1'!F247+'HK2'!F247)</f>
        <v>0</v>
      </c>
      <c r="G247" s="8">
        <f>IF($D247="","",'HK1'!G247+'HK2'!G247)</f>
        <v>0</v>
      </c>
      <c r="H247" s="8">
        <f>IF($D247="","",'HK1'!H247+'HK2'!H247)</f>
        <v>0</v>
      </c>
      <c r="I247" s="76">
        <f t="shared" si="35"/>
        <v>0</v>
      </c>
      <c r="J247" s="8">
        <f>IF($D247="","",'HK1'!J247+'HK2'!J247)</f>
        <v>0</v>
      </c>
      <c r="K247" s="8">
        <f>IF($D247="","",'HK1'!K247+'HK2'!K247)</f>
        <v>0</v>
      </c>
      <c r="L247" s="8">
        <f>IF($D247="","",'HK1'!L247+'HK2'!L247)</f>
        <v>0</v>
      </c>
      <c r="M247" s="8">
        <f>IF($D247="","",'HK1'!M247+'HK2'!M247)</f>
        <v>0</v>
      </c>
      <c r="N247" s="21">
        <f t="shared" si="36"/>
        <v>0</v>
      </c>
      <c r="O247" s="8">
        <f>IF($D247="","",'HK1'!O247+'HK2'!O247)</f>
        <v>0</v>
      </c>
      <c r="P247" s="8">
        <f>IF($D247="","",'HK1'!P247+'HK2'!P247)</f>
        <v>0</v>
      </c>
      <c r="Q247" s="8">
        <f>IF($D247="","",'HK1'!Q247+'HK2'!Q247)</f>
        <v>0</v>
      </c>
      <c r="R247" s="21">
        <f t="shared" si="37"/>
        <v>0</v>
      </c>
      <c r="S247" s="8">
        <f>IF($D247="","",'HK1'!S247+'HK2'!S247)</f>
        <v>0</v>
      </c>
      <c r="T247" s="8">
        <f>IF($D247="","",'HK1'!T247+'HK2'!T247)</f>
        <v>0</v>
      </c>
      <c r="U247" s="8">
        <f>IF($D247="","",'HK1'!U247+'HK2'!U247)</f>
        <v>0</v>
      </c>
      <c r="V247" s="21">
        <f t="shared" si="38"/>
        <v>0</v>
      </c>
      <c r="W247" s="8">
        <f>IF($D247="","",'HK1'!W247+'HK2'!W247)</f>
        <v>0</v>
      </c>
      <c r="X247" s="8">
        <f>IF($D247="","",'HK1'!X247+'HK2'!X247)</f>
        <v>0</v>
      </c>
      <c r="Y247" s="21">
        <f t="shared" si="39"/>
        <v>0</v>
      </c>
      <c r="Z247" s="8">
        <f>IF($D247="","",'HK1'!Z247+'HK2'!Z247)</f>
        <v>0</v>
      </c>
      <c r="AA247" s="8">
        <f>IF($D247="","",'HK1'!AA247+'HK2'!AA247)</f>
        <v>0</v>
      </c>
      <c r="AB247" s="21">
        <f t="shared" si="40"/>
        <v>0</v>
      </c>
      <c r="AC247" s="8">
        <f>IF($D247="","",'HK1'!AC247+'HK2'!AC247)</f>
        <v>0</v>
      </c>
      <c r="AD247" s="8">
        <f>IF($D247="","",'HK1'!AD247+'HK2'!AD247)</f>
        <v>0</v>
      </c>
      <c r="AE247" s="21">
        <f t="shared" si="41"/>
        <v>0</v>
      </c>
      <c r="AF247" s="8">
        <f>IF($D247="","",'HK1'!AF247+'HK2'!AF247)</f>
        <v>0</v>
      </c>
      <c r="AG247" s="8">
        <f>IF($D247="","",'HK1'!AG247+'HK2'!AG247)</f>
        <v>0</v>
      </c>
      <c r="AH247" s="64">
        <f t="shared" si="42"/>
        <v>0</v>
      </c>
      <c r="AI247" s="14">
        <f t="shared" si="43"/>
        <v>0</v>
      </c>
    </row>
    <row r="248" spans="1:35">
      <c r="A248" s="55">
        <f>IF(D248="","",SUBTOTAL(3,$D$4:$D248))</f>
        <v>245</v>
      </c>
      <c r="B248" s="57" t="s">
        <v>527</v>
      </c>
      <c r="C248" s="24" t="s">
        <v>271</v>
      </c>
      <c r="D248" s="59" t="s">
        <v>262</v>
      </c>
      <c r="E248" s="8">
        <f>IF($D248="","",'HK1'!E248+'HK2'!E248)</f>
        <v>0</v>
      </c>
      <c r="F248" s="8">
        <f>IF($D248="","",'HK1'!F248+'HK2'!F248)</f>
        <v>0</v>
      </c>
      <c r="G248" s="8">
        <f>IF($D248="","",'HK1'!G248+'HK2'!G248)</f>
        <v>0</v>
      </c>
      <c r="H248" s="8">
        <f>IF($D248="","",'HK1'!H248+'HK2'!H248)</f>
        <v>0</v>
      </c>
      <c r="I248" s="76">
        <f t="shared" si="35"/>
        <v>0</v>
      </c>
      <c r="J248" s="8">
        <f>IF($D248="","",'HK1'!J248+'HK2'!J248)</f>
        <v>0</v>
      </c>
      <c r="K248" s="8">
        <f>IF($D248="","",'HK1'!K248+'HK2'!K248)</f>
        <v>0</v>
      </c>
      <c r="L248" s="8">
        <f>IF($D248="","",'HK1'!L248+'HK2'!L248)</f>
        <v>0</v>
      </c>
      <c r="M248" s="8">
        <f>IF($D248="","",'HK1'!M248+'HK2'!M248)</f>
        <v>0</v>
      </c>
      <c r="N248" s="21">
        <f t="shared" si="36"/>
        <v>0</v>
      </c>
      <c r="O248" s="8">
        <f>IF($D248="","",'HK1'!O248+'HK2'!O248)</f>
        <v>94</v>
      </c>
      <c r="P248" s="8">
        <f>IF($D248="","",'HK1'!P248+'HK2'!P248)</f>
        <v>87</v>
      </c>
      <c r="Q248" s="8">
        <f>IF($D248="","",'HK1'!Q248+'HK2'!Q248)</f>
        <v>105</v>
      </c>
      <c r="R248" s="21">
        <f t="shared" si="37"/>
        <v>3.8</v>
      </c>
      <c r="S248" s="8">
        <f>IF($D248="","",'HK1'!S248+'HK2'!S248)</f>
        <v>0</v>
      </c>
      <c r="T248" s="8">
        <f>IF($D248="","",'HK1'!T248+'HK2'!T248)</f>
        <v>0</v>
      </c>
      <c r="U248" s="8">
        <f>IF($D248="","",'HK1'!U248+'HK2'!U248)</f>
        <v>0</v>
      </c>
      <c r="V248" s="21">
        <f t="shared" si="38"/>
        <v>0</v>
      </c>
      <c r="W248" s="8">
        <f>IF($D248="","",'HK1'!W248+'HK2'!W248)</f>
        <v>0</v>
      </c>
      <c r="X248" s="8">
        <f>IF($D248="","",'HK1'!X248+'HK2'!X248)</f>
        <v>0</v>
      </c>
      <c r="Y248" s="21">
        <f t="shared" si="39"/>
        <v>0</v>
      </c>
      <c r="Z248" s="8">
        <f>IF($D248="","",'HK1'!Z248+'HK2'!Z248)</f>
        <v>0</v>
      </c>
      <c r="AA248" s="8">
        <f>IF($D248="","",'HK1'!AA248+'HK2'!AA248)</f>
        <v>0</v>
      </c>
      <c r="AB248" s="21">
        <f t="shared" si="40"/>
        <v>0</v>
      </c>
      <c r="AC248" s="8">
        <f>IF($D248="","",'HK1'!AC248+'HK2'!AC248)</f>
        <v>0</v>
      </c>
      <c r="AD248" s="8">
        <f>IF($D248="","",'HK1'!AD248+'HK2'!AD248)</f>
        <v>0</v>
      </c>
      <c r="AE248" s="21">
        <f t="shared" si="41"/>
        <v>0</v>
      </c>
      <c r="AF248" s="8">
        <f>IF($D248="","",'HK1'!AF248+'HK2'!AF248)</f>
        <v>0</v>
      </c>
      <c r="AG248" s="8">
        <f>IF($D248="","",'HK1'!AG248+'HK2'!AG248)</f>
        <v>0</v>
      </c>
      <c r="AH248" s="64">
        <f t="shared" si="42"/>
        <v>3.8</v>
      </c>
      <c r="AI248" s="14">
        <f t="shared" si="43"/>
        <v>12.7</v>
      </c>
    </row>
    <row r="249" spans="1:35">
      <c r="A249" s="55">
        <f>IF(D249="","",SUBTOTAL(3,$D$4:$D249))</f>
        <v>246</v>
      </c>
      <c r="B249" s="57" t="s">
        <v>530</v>
      </c>
      <c r="C249" s="58" t="s">
        <v>540</v>
      </c>
      <c r="D249" s="59" t="s">
        <v>273</v>
      </c>
      <c r="E249" s="8">
        <f>IF($D249="","",'HK1'!E249+'HK2'!E249)</f>
        <v>0</v>
      </c>
      <c r="F249" s="8">
        <f>IF($D249="","",'HK1'!F249+'HK2'!F249)</f>
        <v>0</v>
      </c>
      <c r="G249" s="8">
        <f>IF($D249="","",'HK1'!G249+'HK2'!G249)</f>
        <v>0</v>
      </c>
      <c r="H249" s="8">
        <f>IF($D249="","",'HK1'!H249+'HK2'!H249)</f>
        <v>0</v>
      </c>
      <c r="I249" s="76">
        <f t="shared" si="35"/>
        <v>0</v>
      </c>
      <c r="J249" s="8">
        <f>IF($D249="","",'HK1'!J249+'HK2'!J249)</f>
        <v>0</v>
      </c>
      <c r="K249" s="8">
        <f>IF($D249="","",'HK1'!K249+'HK2'!K249)</f>
        <v>0</v>
      </c>
      <c r="L249" s="8">
        <f>IF($D249="","",'HK1'!L249+'HK2'!L249)</f>
        <v>0</v>
      </c>
      <c r="M249" s="8">
        <f>IF($D249="","",'HK1'!M249+'HK2'!M249)</f>
        <v>0</v>
      </c>
      <c r="N249" s="21">
        <f t="shared" si="36"/>
        <v>0</v>
      </c>
      <c r="O249" s="8">
        <f>IF($D249="","",'HK1'!O249+'HK2'!O249)</f>
        <v>0</v>
      </c>
      <c r="P249" s="8">
        <f>IF($D249="","",'HK1'!P249+'HK2'!P249)</f>
        <v>0</v>
      </c>
      <c r="Q249" s="8">
        <f>IF($D249="","",'HK1'!Q249+'HK2'!Q249)</f>
        <v>0</v>
      </c>
      <c r="R249" s="21">
        <f t="shared" si="37"/>
        <v>0</v>
      </c>
      <c r="S249" s="8">
        <f>IF($D249="","",'HK1'!S249+'HK2'!S249)</f>
        <v>99</v>
      </c>
      <c r="T249" s="8">
        <f>IF($D249="","",'HK1'!T249+'HK2'!T249)</f>
        <v>0</v>
      </c>
      <c r="U249" s="8">
        <f>IF($D249="","",'HK1'!U249+'HK2'!U249)</f>
        <v>99</v>
      </c>
      <c r="V249" s="21">
        <f t="shared" si="38"/>
        <v>0</v>
      </c>
      <c r="W249" s="8">
        <f>IF($D249="","",'HK1'!W249+'HK2'!W249)</f>
        <v>0</v>
      </c>
      <c r="X249" s="8">
        <f>IF($D249="","",'HK1'!X249+'HK2'!X249)</f>
        <v>0</v>
      </c>
      <c r="Y249" s="21">
        <f t="shared" si="39"/>
        <v>0</v>
      </c>
      <c r="Z249" s="8">
        <f>IF($D249="","",'HK1'!Z249+'HK2'!Z249)</f>
        <v>0</v>
      </c>
      <c r="AA249" s="8">
        <f>IF($D249="","",'HK1'!AA249+'HK2'!AA249)</f>
        <v>0</v>
      </c>
      <c r="AB249" s="21">
        <f t="shared" si="40"/>
        <v>0</v>
      </c>
      <c r="AC249" s="8">
        <f>IF($D249="","",'HK1'!AC249+'HK2'!AC249)</f>
        <v>0</v>
      </c>
      <c r="AD249" s="8">
        <f>IF($D249="","",'HK1'!AD249+'HK2'!AD249)</f>
        <v>0</v>
      </c>
      <c r="AE249" s="21">
        <f t="shared" si="41"/>
        <v>0</v>
      </c>
      <c r="AF249" s="8">
        <f>IF($D249="","",'HK1'!AF249+'HK2'!AF249)</f>
        <v>0</v>
      </c>
      <c r="AG249" s="8">
        <f>IF($D249="","",'HK1'!AG249+'HK2'!AG249)</f>
        <v>0</v>
      </c>
      <c r="AH249" s="64">
        <f t="shared" si="42"/>
        <v>0</v>
      </c>
      <c r="AI249" s="14">
        <f t="shared" si="43"/>
        <v>0</v>
      </c>
    </row>
    <row r="250" spans="1:35">
      <c r="A250" s="55">
        <f>IF(D250="","",SUBTOTAL(3,$D$4:$D250))</f>
        <v>247</v>
      </c>
      <c r="B250" s="57" t="s">
        <v>528</v>
      </c>
      <c r="C250" s="58" t="s">
        <v>540</v>
      </c>
      <c r="D250" s="59" t="s">
        <v>275</v>
      </c>
      <c r="E250" s="8">
        <f>IF($D250="","",'HK1'!E250+'HK2'!E250)</f>
        <v>0</v>
      </c>
      <c r="F250" s="8">
        <f>IF($D250="","",'HK1'!F250+'HK2'!F250)</f>
        <v>0</v>
      </c>
      <c r="G250" s="8">
        <f>IF($D250="","",'HK1'!G250+'HK2'!G250)</f>
        <v>0</v>
      </c>
      <c r="H250" s="8">
        <f>IF($D250="","",'HK1'!H250+'HK2'!H250)</f>
        <v>0</v>
      </c>
      <c r="I250" s="76">
        <f t="shared" si="35"/>
        <v>0</v>
      </c>
      <c r="J250" s="8">
        <f>IF($D250="","",'HK1'!J250+'HK2'!J250)</f>
        <v>0</v>
      </c>
      <c r="K250" s="8">
        <f>IF($D250="","",'HK1'!K250+'HK2'!K250)</f>
        <v>0</v>
      </c>
      <c r="L250" s="8">
        <f>IF($D250="","",'HK1'!L250+'HK2'!L250)</f>
        <v>0</v>
      </c>
      <c r="M250" s="8">
        <f>IF($D250="","",'HK1'!M250+'HK2'!M250)</f>
        <v>0</v>
      </c>
      <c r="N250" s="21">
        <f t="shared" si="36"/>
        <v>0</v>
      </c>
      <c r="O250" s="8">
        <f>IF($D250="","",'HK1'!O250+'HK2'!O250)</f>
        <v>35</v>
      </c>
      <c r="P250" s="8">
        <f>IF($D250="","",'HK1'!P250+'HK2'!P250)</f>
        <v>27</v>
      </c>
      <c r="Q250" s="8">
        <f>IF($D250="","",'HK1'!Q250+'HK2'!Q250)</f>
        <v>27</v>
      </c>
      <c r="R250" s="21">
        <f t="shared" si="37"/>
        <v>1.75</v>
      </c>
      <c r="S250" s="8">
        <f>IF($D250="","",'HK1'!S250+'HK2'!S250)</f>
        <v>0</v>
      </c>
      <c r="T250" s="8">
        <f>IF($D250="","",'HK1'!T250+'HK2'!T250)</f>
        <v>0</v>
      </c>
      <c r="U250" s="8">
        <f>IF($D250="","",'HK1'!U250+'HK2'!U250)</f>
        <v>0</v>
      </c>
      <c r="V250" s="21">
        <f t="shared" si="38"/>
        <v>0</v>
      </c>
      <c r="W250" s="8">
        <f>IF($D250="","",'HK1'!W250+'HK2'!W250)</f>
        <v>0</v>
      </c>
      <c r="X250" s="8">
        <f>IF($D250="","",'HK1'!X250+'HK2'!X250)</f>
        <v>0</v>
      </c>
      <c r="Y250" s="21">
        <f t="shared" si="39"/>
        <v>0</v>
      </c>
      <c r="Z250" s="8">
        <f>IF($D250="","",'HK1'!Z250+'HK2'!Z250)</f>
        <v>0</v>
      </c>
      <c r="AA250" s="8">
        <f>IF($D250="","",'HK1'!AA250+'HK2'!AA250)</f>
        <v>0</v>
      </c>
      <c r="AB250" s="21">
        <f t="shared" si="40"/>
        <v>0</v>
      </c>
      <c r="AC250" s="8">
        <f>IF($D250="","",'HK1'!AC250+'HK2'!AC250)</f>
        <v>0</v>
      </c>
      <c r="AD250" s="8">
        <f>IF($D250="","",'HK1'!AD250+'HK2'!AD250)</f>
        <v>0</v>
      </c>
      <c r="AE250" s="21">
        <f t="shared" si="41"/>
        <v>0</v>
      </c>
      <c r="AF250" s="8">
        <f>IF($D250="","",'HK1'!AF250+'HK2'!AF250)</f>
        <v>0</v>
      </c>
      <c r="AG250" s="8">
        <f>IF($D250="","",'HK1'!AG250+'HK2'!AG250)</f>
        <v>0</v>
      </c>
      <c r="AH250" s="64">
        <f t="shared" si="42"/>
        <v>1.8</v>
      </c>
      <c r="AI250" s="14">
        <f t="shared" si="43"/>
        <v>6</v>
      </c>
    </row>
    <row r="251" spans="1:35">
      <c r="A251" s="55">
        <f>IF(D251="","",SUBTOTAL(3,$D$4:$D251))</f>
        <v>248</v>
      </c>
      <c r="B251" s="57" t="s">
        <v>529</v>
      </c>
      <c r="C251" s="58" t="s">
        <v>540</v>
      </c>
      <c r="D251" s="59" t="s">
        <v>276</v>
      </c>
      <c r="E251" s="8">
        <f>IF($D251="","",'HK1'!E251+'HK2'!E251)</f>
        <v>0</v>
      </c>
      <c r="F251" s="8">
        <f>IF($D251="","",'HK1'!F251+'HK2'!F251)</f>
        <v>0</v>
      </c>
      <c r="G251" s="8">
        <f>IF($D251="","",'HK1'!G251+'HK2'!G251)</f>
        <v>0</v>
      </c>
      <c r="H251" s="8">
        <f>IF($D251="","",'HK1'!H251+'HK2'!H251)</f>
        <v>0</v>
      </c>
      <c r="I251" s="76">
        <f t="shared" si="35"/>
        <v>0</v>
      </c>
      <c r="J251" s="8">
        <f>IF($D251="","",'HK1'!J251+'HK2'!J251)</f>
        <v>0</v>
      </c>
      <c r="K251" s="8">
        <f>IF($D251="","",'HK1'!K251+'HK2'!K251)</f>
        <v>0</v>
      </c>
      <c r="L251" s="8">
        <f>IF($D251="","",'HK1'!L251+'HK2'!L251)</f>
        <v>0</v>
      </c>
      <c r="M251" s="8">
        <f>IF($D251="","",'HK1'!M251+'HK2'!M251)</f>
        <v>0</v>
      </c>
      <c r="N251" s="21">
        <f t="shared" si="36"/>
        <v>0</v>
      </c>
      <c r="O251" s="8">
        <f>IF($D251="","",'HK1'!O251+'HK2'!O251)</f>
        <v>0</v>
      </c>
      <c r="P251" s="8">
        <f>IF($D251="","",'HK1'!P251+'HK2'!P251)</f>
        <v>0</v>
      </c>
      <c r="Q251" s="8">
        <f>IF($D251="","",'HK1'!Q251+'HK2'!Q251)</f>
        <v>0</v>
      </c>
      <c r="R251" s="21">
        <f t="shared" si="37"/>
        <v>0</v>
      </c>
      <c r="S251" s="8">
        <f>IF($D251="","",'HK1'!S251+'HK2'!S251)</f>
        <v>0</v>
      </c>
      <c r="T251" s="8">
        <f>IF($D251="","",'HK1'!T251+'HK2'!T251)</f>
        <v>0</v>
      </c>
      <c r="U251" s="8">
        <f>IF($D251="","",'HK1'!U251+'HK2'!U251)</f>
        <v>0</v>
      </c>
      <c r="V251" s="21">
        <f t="shared" si="38"/>
        <v>0</v>
      </c>
      <c r="W251" s="8">
        <f>IF($D251="","",'HK1'!W251+'HK2'!W251)</f>
        <v>0</v>
      </c>
      <c r="X251" s="8">
        <f>IF($D251="","",'HK1'!X251+'HK2'!X251)</f>
        <v>0</v>
      </c>
      <c r="Y251" s="21">
        <f t="shared" si="39"/>
        <v>0</v>
      </c>
      <c r="Z251" s="8">
        <f>IF($D251="","",'HK1'!Z251+'HK2'!Z251)</f>
        <v>0</v>
      </c>
      <c r="AA251" s="8">
        <f>IF($D251="","",'HK1'!AA251+'HK2'!AA251)</f>
        <v>0</v>
      </c>
      <c r="AB251" s="21">
        <f t="shared" si="40"/>
        <v>0</v>
      </c>
      <c r="AC251" s="8">
        <f>IF($D251="","",'HK1'!AC251+'HK2'!AC251)</f>
        <v>0</v>
      </c>
      <c r="AD251" s="8">
        <f>IF($D251="","",'HK1'!AD251+'HK2'!AD251)</f>
        <v>0</v>
      </c>
      <c r="AE251" s="21">
        <f t="shared" si="41"/>
        <v>0</v>
      </c>
      <c r="AF251" s="8">
        <f>IF($D251="","",'HK1'!AF251+'HK2'!AF251)</f>
        <v>0</v>
      </c>
      <c r="AG251" s="8">
        <f>IF($D251="","",'HK1'!AG251+'HK2'!AG251)</f>
        <v>0</v>
      </c>
      <c r="AH251" s="64">
        <f t="shared" si="42"/>
        <v>0</v>
      </c>
      <c r="AI251" s="14">
        <f t="shared" si="43"/>
        <v>0</v>
      </c>
    </row>
    <row r="252" spans="1:35">
      <c r="A252" s="55">
        <f>IF(D252="","",SUBTOTAL(3,$D$4:$D252))</f>
        <v>249</v>
      </c>
      <c r="B252" s="57" t="s">
        <v>533</v>
      </c>
      <c r="C252" s="58" t="s">
        <v>541</v>
      </c>
      <c r="D252" s="59" t="s">
        <v>268</v>
      </c>
      <c r="E252" s="8">
        <f>IF($D252="","",'HK1'!E252+'HK2'!E252)</f>
        <v>0</v>
      </c>
      <c r="F252" s="8">
        <f>IF($D252="","",'HK1'!F252+'HK2'!F252)</f>
        <v>0</v>
      </c>
      <c r="G252" s="8">
        <f>IF($D252="","",'HK1'!G252+'HK2'!G252)</f>
        <v>0</v>
      </c>
      <c r="H252" s="8">
        <f>IF($D252="","",'HK1'!H252+'HK2'!H252)</f>
        <v>0</v>
      </c>
      <c r="I252" s="76">
        <f t="shared" si="35"/>
        <v>0</v>
      </c>
      <c r="J252" s="8">
        <f>IF($D252="","",'HK1'!J252+'HK2'!J252)</f>
        <v>0</v>
      </c>
      <c r="K252" s="8">
        <f>IF($D252="","",'HK1'!K252+'HK2'!K252)</f>
        <v>0</v>
      </c>
      <c r="L252" s="8">
        <f>IF($D252="","",'HK1'!L252+'HK2'!L252)</f>
        <v>0</v>
      </c>
      <c r="M252" s="8">
        <f>IF($D252="","",'HK1'!M252+'HK2'!M252)</f>
        <v>0</v>
      </c>
      <c r="N252" s="21">
        <f t="shared" si="36"/>
        <v>0</v>
      </c>
      <c r="O252" s="8">
        <f>IF($D252="","",'HK1'!O252+'HK2'!O252)</f>
        <v>0</v>
      </c>
      <c r="P252" s="8">
        <f>IF($D252="","",'HK1'!P252+'HK2'!P252)</f>
        <v>0</v>
      </c>
      <c r="Q252" s="8">
        <f>IF($D252="","",'HK1'!Q252+'HK2'!Q252)</f>
        <v>0</v>
      </c>
      <c r="R252" s="21">
        <f t="shared" si="37"/>
        <v>0</v>
      </c>
      <c r="S252" s="8">
        <f>IF($D252="","",'HK1'!S252+'HK2'!S252)</f>
        <v>186</v>
      </c>
      <c r="T252" s="8">
        <f>IF($D252="","",'HK1'!T252+'HK2'!T252)</f>
        <v>0</v>
      </c>
      <c r="U252" s="8">
        <f>IF($D252="","",'HK1'!U252+'HK2'!U252)</f>
        <v>186</v>
      </c>
      <c r="V252" s="21">
        <f t="shared" si="38"/>
        <v>0</v>
      </c>
      <c r="W252" s="8">
        <f>IF($D252="","",'HK1'!W252+'HK2'!W252)</f>
        <v>0</v>
      </c>
      <c r="X252" s="8">
        <f>IF($D252="","",'HK1'!X252+'HK2'!X252)</f>
        <v>0</v>
      </c>
      <c r="Y252" s="21">
        <f t="shared" si="39"/>
        <v>0</v>
      </c>
      <c r="Z252" s="8">
        <f>IF($D252="","",'HK1'!Z252+'HK2'!Z252)</f>
        <v>0</v>
      </c>
      <c r="AA252" s="8">
        <f>IF($D252="","",'HK1'!AA252+'HK2'!AA252)</f>
        <v>0</v>
      </c>
      <c r="AB252" s="21">
        <f t="shared" si="40"/>
        <v>0</v>
      </c>
      <c r="AC252" s="8">
        <f>IF($D252="","",'HK1'!AC252+'HK2'!AC252)</f>
        <v>0</v>
      </c>
      <c r="AD252" s="8">
        <f>IF($D252="","",'HK1'!AD252+'HK2'!AD252)</f>
        <v>0</v>
      </c>
      <c r="AE252" s="21">
        <f t="shared" si="41"/>
        <v>0</v>
      </c>
      <c r="AF252" s="8">
        <f>IF($D252="","",'HK1'!AF252+'HK2'!AF252)</f>
        <v>0</v>
      </c>
      <c r="AG252" s="8">
        <f>IF($D252="","",'HK1'!AG252+'HK2'!AG252)</f>
        <v>0</v>
      </c>
      <c r="AH252" s="64">
        <f t="shared" si="42"/>
        <v>0</v>
      </c>
      <c r="AI252" s="14">
        <f t="shared" si="43"/>
        <v>0</v>
      </c>
    </row>
    <row r="253" spans="1:35">
      <c r="A253" s="55">
        <f>IF(D253="","",SUBTOTAL(3,$D$4:$D253))</f>
        <v>250</v>
      </c>
      <c r="B253" s="57" t="s">
        <v>532</v>
      </c>
      <c r="C253" s="58" t="s">
        <v>541</v>
      </c>
      <c r="D253" s="59" t="s">
        <v>267</v>
      </c>
      <c r="E253" s="8">
        <f>IF($D253="","",'HK1'!E253+'HK2'!E253)</f>
        <v>2</v>
      </c>
      <c r="F253" s="8">
        <f>IF($D253="","",'HK1'!F253+'HK2'!F253)</f>
        <v>0</v>
      </c>
      <c r="G253" s="8">
        <f>IF($D253="","",'HK1'!G253+'HK2'!G253)</f>
        <v>0</v>
      </c>
      <c r="H253" s="8">
        <f>IF($D253="","",'HK1'!H253+'HK2'!H253)</f>
        <v>0</v>
      </c>
      <c r="I253" s="76">
        <f t="shared" si="35"/>
        <v>2</v>
      </c>
      <c r="J253" s="8">
        <f>IF($D253="","",'HK1'!J253+'HK2'!J253)</f>
        <v>0</v>
      </c>
      <c r="K253" s="8">
        <f>IF($D253="","",'HK1'!K253+'HK2'!K253)</f>
        <v>1.2</v>
      </c>
      <c r="L253" s="8">
        <f>IF($D253="","",'HK1'!L253+'HK2'!L253)</f>
        <v>0</v>
      </c>
      <c r="M253" s="8">
        <f>IF($D253="","",'HK1'!M253+'HK2'!M253)</f>
        <v>0</v>
      </c>
      <c r="N253" s="21">
        <f t="shared" si="36"/>
        <v>1.2</v>
      </c>
      <c r="O253" s="8">
        <f>IF($D253="","",'HK1'!O253+'HK2'!O253)</f>
        <v>52</v>
      </c>
      <c r="P253" s="8">
        <f>IF($D253="","",'HK1'!P253+'HK2'!P253)</f>
        <v>0</v>
      </c>
      <c r="Q253" s="8">
        <f>IF($D253="","",'HK1'!Q253+'HK2'!Q253)</f>
        <v>52</v>
      </c>
      <c r="R253" s="21">
        <f t="shared" si="37"/>
        <v>0</v>
      </c>
      <c r="S253" s="8">
        <f>IF($D253="","",'HK1'!S253+'HK2'!S253)</f>
        <v>0</v>
      </c>
      <c r="T253" s="8">
        <f>IF($D253="","",'HK1'!T253+'HK2'!T253)</f>
        <v>0</v>
      </c>
      <c r="U253" s="8">
        <f>IF($D253="","",'HK1'!U253+'HK2'!U253)</f>
        <v>0</v>
      </c>
      <c r="V253" s="21">
        <f t="shared" si="38"/>
        <v>0</v>
      </c>
      <c r="W253" s="8">
        <f>IF($D253="","",'HK1'!W253+'HK2'!W253)</f>
        <v>0</v>
      </c>
      <c r="X253" s="8">
        <f>IF($D253="","",'HK1'!X253+'HK2'!X253)</f>
        <v>0</v>
      </c>
      <c r="Y253" s="21">
        <f t="shared" si="39"/>
        <v>0</v>
      </c>
      <c r="Z253" s="8">
        <f>IF($D253="","",'HK1'!Z253+'HK2'!Z253)</f>
        <v>0</v>
      </c>
      <c r="AA253" s="8">
        <f>IF($D253="","",'HK1'!AA253+'HK2'!AA253)</f>
        <v>0</v>
      </c>
      <c r="AB253" s="21">
        <f t="shared" si="40"/>
        <v>0</v>
      </c>
      <c r="AC253" s="8">
        <f>IF($D253="","",'HK1'!AC253+'HK2'!AC253)</f>
        <v>0</v>
      </c>
      <c r="AD253" s="8">
        <f>IF($D253="","",'HK1'!AD253+'HK2'!AD253)</f>
        <v>0</v>
      </c>
      <c r="AE253" s="21">
        <f t="shared" si="41"/>
        <v>0</v>
      </c>
      <c r="AF253" s="8">
        <f>IF($D253="","",'HK1'!AF253+'HK2'!AF253)</f>
        <v>0</v>
      </c>
      <c r="AG253" s="8">
        <f>IF($D253="","",'HK1'!AG253+'HK2'!AG253)</f>
        <v>0</v>
      </c>
      <c r="AH253" s="64">
        <f t="shared" si="42"/>
        <v>3.2</v>
      </c>
      <c r="AI253" s="14">
        <f t="shared" si="43"/>
        <v>10.7</v>
      </c>
    </row>
    <row r="254" spans="1:35">
      <c r="A254" s="55">
        <f>IF(D254="","",SUBTOTAL(3,$D$4:$D254))</f>
        <v>251</v>
      </c>
      <c r="B254" s="57" t="s">
        <v>534</v>
      </c>
      <c r="C254" s="58" t="s">
        <v>542</v>
      </c>
      <c r="D254" s="59" t="s">
        <v>274</v>
      </c>
      <c r="E254" s="8">
        <f>IF($D254="","",'HK1'!E254+'HK2'!E254)</f>
        <v>0</v>
      </c>
      <c r="F254" s="8">
        <f>IF($D254="","",'HK1'!F254+'HK2'!F254)</f>
        <v>0</v>
      </c>
      <c r="G254" s="8">
        <f>IF($D254="","",'HK1'!G254+'HK2'!G254)</f>
        <v>0</v>
      </c>
      <c r="H254" s="8">
        <f>IF($D254="","",'HK1'!H254+'HK2'!H254)</f>
        <v>0</v>
      </c>
      <c r="I254" s="76">
        <f t="shared" si="35"/>
        <v>0</v>
      </c>
      <c r="J254" s="8">
        <f>IF($D254="","",'HK1'!J254+'HK2'!J254)</f>
        <v>0</v>
      </c>
      <c r="K254" s="8">
        <f>IF($D254="","",'HK1'!K254+'HK2'!K254)</f>
        <v>0</v>
      </c>
      <c r="L254" s="8">
        <f>IF($D254="","",'HK1'!L254+'HK2'!L254)</f>
        <v>0</v>
      </c>
      <c r="M254" s="8">
        <f>IF($D254="","",'HK1'!M254+'HK2'!M254)</f>
        <v>0</v>
      </c>
      <c r="N254" s="21">
        <f t="shared" si="36"/>
        <v>0</v>
      </c>
      <c r="O254" s="8">
        <f>IF($D254="","",'HK1'!O254+'HK2'!O254)</f>
        <v>0</v>
      </c>
      <c r="P254" s="8">
        <f>IF($D254="","",'HK1'!P254+'HK2'!P254)</f>
        <v>65</v>
      </c>
      <c r="Q254" s="8">
        <f>IF($D254="","",'HK1'!Q254+'HK2'!Q254)</f>
        <v>32</v>
      </c>
      <c r="R254" s="21">
        <f t="shared" si="37"/>
        <v>1.65</v>
      </c>
      <c r="S254" s="8">
        <f>IF($D254="","",'HK1'!S254+'HK2'!S254)</f>
        <v>0</v>
      </c>
      <c r="T254" s="8">
        <f>IF($D254="","",'HK1'!T254+'HK2'!T254)</f>
        <v>0</v>
      </c>
      <c r="U254" s="8">
        <f>IF($D254="","",'HK1'!U254+'HK2'!U254)</f>
        <v>0</v>
      </c>
      <c r="V254" s="21">
        <f t="shared" si="38"/>
        <v>0</v>
      </c>
      <c r="W254" s="8">
        <f>IF($D254="","",'HK1'!W254+'HK2'!W254)</f>
        <v>0</v>
      </c>
      <c r="X254" s="8">
        <f>IF($D254="","",'HK1'!X254+'HK2'!X254)</f>
        <v>0</v>
      </c>
      <c r="Y254" s="21">
        <f t="shared" si="39"/>
        <v>0</v>
      </c>
      <c r="Z254" s="8">
        <f>IF($D254="","",'HK1'!Z254+'HK2'!Z254)</f>
        <v>0</v>
      </c>
      <c r="AA254" s="8">
        <f>IF($D254="","",'HK1'!AA254+'HK2'!AA254)</f>
        <v>0</v>
      </c>
      <c r="AB254" s="21">
        <f t="shared" si="40"/>
        <v>0</v>
      </c>
      <c r="AC254" s="8">
        <f>IF($D254="","",'HK1'!AC254+'HK2'!AC254)</f>
        <v>0</v>
      </c>
      <c r="AD254" s="8">
        <f>IF($D254="","",'HK1'!AD254+'HK2'!AD254)</f>
        <v>0</v>
      </c>
      <c r="AE254" s="21">
        <f t="shared" si="41"/>
        <v>0</v>
      </c>
      <c r="AF254" s="8">
        <f>IF($D254="","",'HK1'!AF254+'HK2'!AF254)</f>
        <v>0</v>
      </c>
      <c r="AG254" s="8">
        <f>IF($D254="","",'HK1'!AG254+'HK2'!AG254)</f>
        <v>0</v>
      </c>
      <c r="AH254" s="64">
        <f t="shared" si="42"/>
        <v>1.7</v>
      </c>
      <c r="AI254" s="14">
        <f t="shared" si="43"/>
        <v>5.7</v>
      </c>
    </row>
    <row r="255" spans="1:35">
      <c r="A255" s="55">
        <f>IF(D255="","",SUBTOTAL(3,$D$4:$D255))</f>
        <v>252</v>
      </c>
      <c r="B255" s="57" t="s">
        <v>535</v>
      </c>
      <c r="C255" s="58" t="s">
        <v>542</v>
      </c>
      <c r="D255" s="59" t="s">
        <v>106</v>
      </c>
      <c r="E255" s="8">
        <f>IF($D255="","",'HK1'!E255+'HK2'!E255)</f>
        <v>0</v>
      </c>
      <c r="F255" s="8">
        <f>IF($D255="","",'HK1'!F255+'HK2'!F255)</f>
        <v>0</v>
      </c>
      <c r="G255" s="8">
        <f>IF($D255="","",'HK1'!G255+'HK2'!G255)</f>
        <v>0</v>
      </c>
      <c r="H255" s="8">
        <f>IF($D255="","",'HK1'!H255+'HK2'!H255)</f>
        <v>0</v>
      </c>
      <c r="I255" s="76">
        <f t="shared" si="35"/>
        <v>0</v>
      </c>
      <c r="J255" s="8">
        <f>IF($D255="","",'HK1'!J255+'HK2'!J255)</f>
        <v>0</v>
      </c>
      <c r="K255" s="8">
        <f>IF($D255="","",'HK1'!K255+'HK2'!K255)</f>
        <v>0</v>
      </c>
      <c r="L255" s="8">
        <f>IF($D255="","",'HK1'!L255+'HK2'!L255)</f>
        <v>0</v>
      </c>
      <c r="M255" s="8">
        <f>IF($D255="","",'HK1'!M255+'HK2'!M255)</f>
        <v>0</v>
      </c>
      <c r="N255" s="21">
        <f t="shared" si="36"/>
        <v>0</v>
      </c>
      <c r="O255" s="8">
        <f>IF($D255="","",'HK1'!O255+'HK2'!O255)</f>
        <v>0</v>
      </c>
      <c r="P255" s="8">
        <f>IF($D255="","",'HK1'!P255+'HK2'!P255)</f>
        <v>0</v>
      </c>
      <c r="Q255" s="8">
        <f>IF($D255="","",'HK1'!Q255+'HK2'!Q255)</f>
        <v>0</v>
      </c>
      <c r="R255" s="21">
        <f t="shared" si="37"/>
        <v>0</v>
      </c>
      <c r="S255" s="8">
        <f>IF($D255="","",'HK1'!S255+'HK2'!S255)</f>
        <v>129</v>
      </c>
      <c r="T255" s="8">
        <f>IF($D255="","",'HK1'!T255+'HK2'!T255)</f>
        <v>0</v>
      </c>
      <c r="U255" s="8">
        <f>IF($D255="","",'HK1'!U255+'HK2'!U255)</f>
        <v>129</v>
      </c>
      <c r="V255" s="21">
        <f t="shared" si="38"/>
        <v>0</v>
      </c>
      <c r="W255" s="8">
        <f>IF($D255="","",'HK1'!W255+'HK2'!W255)</f>
        <v>0</v>
      </c>
      <c r="X255" s="8">
        <f>IF($D255="","",'HK1'!X255+'HK2'!X255)</f>
        <v>0</v>
      </c>
      <c r="Y255" s="21">
        <f t="shared" si="39"/>
        <v>0</v>
      </c>
      <c r="Z255" s="8">
        <f>IF($D255="","",'HK1'!Z255+'HK2'!Z255)</f>
        <v>0</v>
      </c>
      <c r="AA255" s="8">
        <f>IF($D255="","",'HK1'!AA255+'HK2'!AA255)</f>
        <v>0</v>
      </c>
      <c r="AB255" s="21">
        <f t="shared" si="40"/>
        <v>0</v>
      </c>
      <c r="AC255" s="8">
        <f>IF($D255="","",'HK1'!AC255+'HK2'!AC255)</f>
        <v>0</v>
      </c>
      <c r="AD255" s="8">
        <f>IF($D255="","",'HK1'!AD255+'HK2'!AD255)</f>
        <v>0</v>
      </c>
      <c r="AE255" s="21">
        <f t="shared" si="41"/>
        <v>0</v>
      </c>
      <c r="AF255" s="8">
        <f>IF($D255="","",'HK1'!AF255+'HK2'!AF255)</f>
        <v>0</v>
      </c>
      <c r="AG255" s="8">
        <f>IF($D255="","",'HK1'!AG255+'HK2'!AG255)</f>
        <v>0</v>
      </c>
      <c r="AH255" s="64">
        <f t="shared" si="42"/>
        <v>0</v>
      </c>
      <c r="AI255" s="14">
        <f t="shared" si="43"/>
        <v>0</v>
      </c>
    </row>
    <row r="256" spans="1:35">
      <c r="A256" s="55">
        <f>IF(D256="","",SUBTOTAL(3,$D$4:$D256))</f>
        <v>253</v>
      </c>
      <c r="B256" s="57" t="s">
        <v>537</v>
      </c>
      <c r="C256" s="58" t="s">
        <v>543</v>
      </c>
      <c r="D256" s="59" t="s">
        <v>279</v>
      </c>
      <c r="E256" s="8">
        <f>IF($D256="","",'HK1'!E256+'HK2'!E256)</f>
        <v>0</v>
      </c>
      <c r="F256" s="8">
        <f>IF($D256="","",'HK1'!F256+'HK2'!F256)</f>
        <v>0</v>
      </c>
      <c r="G256" s="8">
        <f>IF($D256="","",'HK1'!G256+'HK2'!G256)</f>
        <v>0</v>
      </c>
      <c r="H256" s="8">
        <f>IF($D256="","",'HK1'!H256+'HK2'!H256)</f>
        <v>0</v>
      </c>
      <c r="I256" s="76">
        <f t="shared" si="35"/>
        <v>0</v>
      </c>
      <c r="J256" s="8">
        <f>IF($D256="","",'HK1'!J256+'HK2'!J256)</f>
        <v>0</v>
      </c>
      <c r="K256" s="8">
        <f>IF($D256="","",'HK1'!K256+'HK2'!K256)</f>
        <v>1.2</v>
      </c>
      <c r="L256" s="8">
        <f>IF($D256="","",'HK1'!L256+'HK2'!L256)</f>
        <v>0</v>
      </c>
      <c r="M256" s="8">
        <f>IF($D256="","",'HK1'!M256+'HK2'!M256)</f>
        <v>0</v>
      </c>
      <c r="N256" s="21">
        <f t="shared" si="36"/>
        <v>1.2</v>
      </c>
      <c r="O256" s="8">
        <f>IF($D256="","",'HK1'!O256+'HK2'!O256)</f>
        <v>0</v>
      </c>
      <c r="P256" s="8">
        <f>IF($D256="","",'HK1'!P256+'HK2'!P256)</f>
        <v>0</v>
      </c>
      <c r="Q256" s="8">
        <f>IF($D256="","",'HK1'!Q256+'HK2'!Q256)</f>
        <v>0</v>
      </c>
      <c r="R256" s="21">
        <f t="shared" si="37"/>
        <v>0</v>
      </c>
      <c r="S256" s="8">
        <f>IF($D256="","",'HK1'!S256+'HK2'!S256)</f>
        <v>0</v>
      </c>
      <c r="T256" s="8">
        <f>IF($D256="","",'HK1'!T256+'HK2'!T256)</f>
        <v>0</v>
      </c>
      <c r="U256" s="8">
        <f>IF($D256="","",'HK1'!U256+'HK2'!U256)</f>
        <v>0</v>
      </c>
      <c r="V256" s="21">
        <f t="shared" si="38"/>
        <v>0</v>
      </c>
      <c r="W256" s="8">
        <f>IF($D256="","",'HK1'!W256+'HK2'!W256)</f>
        <v>0</v>
      </c>
      <c r="X256" s="8">
        <f>IF($D256="","",'HK1'!X256+'HK2'!X256)</f>
        <v>0</v>
      </c>
      <c r="Y256" s="21">
        <f t="shared" si="39"/>
        <v>0</v>
      </c>
      <c r="Z256" s="8">
        <f>IF($D256="","",'HK1'!Z256+'HK2'!Z256)</f>
        <v>0</v>
      </c>
      <c r="AA256" s="8">
        <f>IF($D256="","",'HK1'!AA256+'HK2'!AA256)</f>
        <v>0</v>
      </c>
      <c r="AB256" s="21">
        <f t="shared" si="40"/>
        <v>0</v>
      </c>
      <c r="AC256" s="8">
        <f>IF($D256="","",'HK1'!AC256+'HK2'!AC256)</f>
        <v>0</v>
      </c>
      <c r="AD256" s="8">
        <f>IF($D256="","",'HK1'!AD256+'HK2'!AD256)</f>
        <v>0</v>
      </c>
      <c r="AE256" s="21">
        <f t="shared" si="41"/>
        <v>0</v>
      </c>
      <c r="AF256" s="8">
        <f>IF($D256="","",'HK1'!AF256+'HK2'!AF256)</f>
        <v>0</v>
      </c>
      <c r="AG256" s="8">
        <f>IF($D256="","",'HK1'!AG256+'HK2'!AG256)</f>
        <v>0</v>
      </c>
      <c r="AH256" s="64">
        <f t="shared" si="42"/>
        <v>1.2</v>
      </c>
      <c r="AI256" s="14">
        <f t="shared" si="43"/>
        <v>4</v>
      </c>
    </row>
    <row r="257" spans="1:35">
      <c r="A257" s="55">
        <f>IF(D257="","",SUBTOTAL(3,$D$4:$D257))</f>
        <v>254</v>
      </c>
      <c r="B257" s="57" t="s">
        <v>536</v>
      </c>
      <c r="C257" s="58" t="s">
        <v>543</v>
      </c>
      <c r="D257" s="59" t="s">
        <v>278</v>
      </c>
      <c r="E257" s="8">
        <f>IF($D257="","",'HK1'!E257+'HK2'!E257)</f>
        <v>0</v>
      </c>
      <c r="F257" s="8">
        <f>IF($D257="","",'HK1'!F257+'HK2'!F257)</f>
        <v>0</v>
      </c>
      <c r="G257" s="8">
        <f>IF($D257="","",'HK1'!G257+'HK2'!G257)</f>
        <v>0</v>
      </c>
      <c r="H257" s="8">
        <f>IF($D257="","",'HK1'!H257+'HK2'!H257)</f>
        <v>0</v>
      </c>
      <c r="I257" s="76">
        <f t="shared" si="35"/>
        <v>0</v>
      </c>
      <c r="J257" s="8">
        <f>IF($D257="","",'HK1'!J257+'HK2'!J257)</f>
        <v>0</v>
      </c>
      <c r="K257" s="8">
        <f>IF($D257="","",'HK1'!K257+'HK2'!K257)</f>
        <v>0</v>
      </c>
      <c r="L257" s="8">
        <f>IF($D257="","",'HK1'!L257+'HK2'!L257)</f>
        <v>0</v>
      </c>
      <c r="M257" s="8">
        <f>IF($D257="","",'HK1'!M257+'HK2'!M257)</f>
        <v>0</v>
      </c>
      <c r="N257" s="21">
        <f t="shared" si="36"/>
        <v>0</v>
      </c>
      <c r="O257" s="8">
        <f>IF($D257="","",'HK1'!O257+'HK2'!O257)</f>
        <v>37</v>
      </c>
      <c r="P257" s="8">
        <f>IF($D257="","",'HK1'!P257+'HK2'!P257)</f>
        <v>32</v>
      </c>
      <c r="Q257" s="8">
        <f>IF($D257="","",'HK1'!Q257+'HK2'!Q257)</f>
        <v>33</v>
      </c>
      <c r="R257" s="21">
        <f t="shared" si="37"/>
        <v>1.8</v>
      </c>
      <c r="S257" s="8">
        <f>IF($D257="","",'HK1'!S257+'HK2'!S257)</f>
        <v>0</v>
      </c>
      <c r="T257" s="8">
        <f>IF($D257="","",'HK1'!T257+'HK2'!T257)</f>
        <v>0</v>
      </c>
      <c r="U257" s="8">
        <f>IF($D257="","",'HK1'!U257+'HK2'!U257)</f>
        <v>0</v>
      </c>
      <c r="V257" s="21">
        <f t="shared" si="38"/>
        <v>0</v>
      </c>
      <c r="W257" s="8">
        <f>IF($D257="","",'HK1'!W257+'HK2'!W257)</f>
        <v>0</v>
      </c>
      <c r="X257" s="8">
        <f>IF($D257="","",'HK1'!X257+'HK2'!X257)</f>
        <v>0</v>
      </c>
      <c r="Y257" s="21">
        <f t="shared" si="39"/>
        <v>0</v>
      </c>
      <c r="Z257" s="8">
        <f>IF($D257="","",'HK1'!Z257+'HK2'!Z257)</f>
        <v>0</v>
      </c>
      <c r="AA257" s="8">
        <f>IF($D257="","",'HK1'!AA257+'HK2'!AA257)</f>
        <v>0</v>
      </c>
      <c r="AB257" s="21">
        <f t="shared" si="40"/>
        <v>0</v>
      </c>
      <c r="AC257" s="8">
        <f>IF($D257="","",'HK1'!AC257+'HK2'!AC257)</f>
        <v>0</v>
      </c>
      <c r="AD257" s="8">
        <f>IF($D257="","",'HK1'!AD257+'HK2'!AD257)</f>
        <v>0</v>
      </c>
      <c r="AE257" s="21">
        <f t="shared" si="41"/>
        <v>0</v>
      </c>
      <c r="AF257" s="8">
        <f>IF($D257="","",'HK1'!AF257+'HK2'!AF257)</f>
        <v>0</v>
      </c>
      <c r="AG257" s="8">
        <f>IF($D257="","",'HK1'!AG257+'HK2'!AG257)</f>
        <v>0</v>
      </c>
      <c r="AH257" s="64">
        <f t="shared" si="42"/>
        <v>1.8</v>
      </c>
      <c r="AI257" s="14">
        <f t="shared" si="43"/>
        <v>6</v>
      </c>
    </row>
    <row r="258" spans="1:35">
      <c r="A258" s="55" t="str">
        <f>IF(D258="","",SUBTOTAL(3,$D$4:$D258))</f>
        <v/>
      </c>
      <c r="B258" s="16"/>
      <c r="C258" s="51"/>
      <c r="D258" s="51"/>
      <c r="E258" s="8" t="str">
        <f>IF($D258="","",'HK1'!E258+'HK2'!E258)</f>
        <v/>
      </c>
      <c r="F258" s="8" t="str">
        <f>IF($D258="","",'HK1'!F258+'HK2'!F258)</f>
        <v/>
      </c>
      <c r="G258" s="8" t="str">
        <f>IF($D258="","",'HK1'!G258+'HK2'!G258)</f>
        <v/>
      </c>
      <c r="H258" s="8" t="str">
        <f>IF($D258="","",'HK1'!H258+'HK2'!H258)</f>
        <v/>
      </c>
      <c r="I258" s="76" t="str">
        <f t="shared" si="35"/>
        <v/>
      </c>
      <c r="J258" s="8" t="str">
        <f>IF($D258="","",'HK1'!J258+'HK2'!J258)</f>
        <v/>
      </c>
      <c r="K258" s="8" t="str">
        <f>IF($D258="","",'HK1'!K258+'HK2'!K258)</f>
        <v/>
      </c>
      <c r="L258" s="8" t="str">
        <f>IF($D258="","",'HK1'!L258+'HK2'!L258)</f>
        <v/>
      </c>
      <c r="M258" s="8" t="str">
        <f>IF($D258="","",'HK1'!M258+'HK2'!M258)</f>
        <v/>
      </c>
      <c r="N258" s="21" t="str">
        <f t="shared" si="36"/>
        <v/>
      </c>
      <c r="O258" s="8" t="str">
        <f>IF($D258="","",'HK1'!O258+'HK2'!O258)</f>
        <v/>
      </c>
      <c r="P258" s="8" t="str">
        <f>IF($D258="","",'HK1'!P258+'HK2'!P258)</f>
        <v/>
      </c>
      <c r="Q258" s="8" t="str">
        <f>IF($D258="","",'HK1'!Q258+'HK2'!Q258)</f>
        <v/>
      </c>
      <c r="R258" s="21" t="str">
        <f t="shared" si="37"/>
        <v/>
      </c>
      <c r="S258" s="8" t="str">
        <f>IF($D258="","",'HK1'!S258+'HK2'!S258)</f>
        <v/>
      </c>
      <c r="T258" s="8" t="str">
        <f>IF($D258="","",'HK1'!T258+'HK2'!T258)</f>
        <v/>
      </c>
      <c r="U258" s="8" t="str">
        <f>IF($D258="","",'HK1'!U258+'HK2'!U258)</f>
        <v/>
      </c>
      <c r="V258" s="21" t="str">
        <f t="shared" si="38"/>
        <v/>
      </c>
      <c r="W258" s="8" t="str">
        <f>IF($D258="","",'HK1'!W258+'HK2'!W258)</f>
        <v/>
      </c>
      <c r="X258" s="8" t="str">
        <f>IF($D258="","",'HK1'!X258+'HK2'!X258)</f>
        <v/>
      </c>
      <c r="Y258" s="21" t="str">
        <f t="shared" si="39"/>
        <v/>
      </c>
      <c r="Z258" s="8" t="str">
        <f>IF($D258="","",'HK1'!Z258+'HK2'!Z258)</f>
        <v/>
      </c>
      <c r="AA258" s="8" t="str">
        <f>IF($D258="","",'HK1'!AA258+'HK2'!AA258)</f>
        <v/>
      </c>
      <c r="AB258" s="21" t="str">
        <f t="shared" si="40"/>
        <v/>
      </c>
      <c r="AC258" s="8" t="str">
        <f>IF($D258="","",'HK1'!AC258+'HK2'!AC258)</f>
        <v/>
      </c>
      <c r="AD258" s="8" t="str">
        <f>IF($D258="","",'HK1'!AD258+'HK2'!AD258)</f>
        <v/>
      </c>
      <c r="AE258" s="21" t="str">
        <f t="shared" si="41"/>
        <v/>
      </c>
      <c r="AF258" s="8" t="str">
        <f>IF($D258="","",'HK1'!AF258+'HK2'!AF258)</f>
        <v/>
      </c>
      <c r="AG258" s="8" t="str">
        <f>IF($D258="","",'HK1'!AG258+'HK2'!AG258)</f>
        <v/>
      </c>
      <c r="AH258" s="64" t="str">
        <f t="shared" si="42"/>
        <v/>
      </c>
      <c r="AI258" s="14" t="str">
        <f t="shared" si="43"/>
        <v/>
      </c>
    </row>
    <row r="259" spans="1:35">
      <c r="E259" s="14">
        <f t="shared" ref="E259:AH259" si="44">SUBTOTAL(9,E2:E258)</f>
        <v>800</v>
      </c>
      <c r="F259" s="14">
        <f t="shared" si="44"/>
        <v>188</v>
      </c>
      <c r="G259" s="14">
        <f t="shared" si="44"/>
        <v>0</v>
      </c>
      <c r="H259" s="14">
        <f t="shared" si="44"/>
        <v>0</v>
      </c>
      <c r="I259" s="37">
        <f t="shared" si="44"/>
        <v>1176</v>
      </c>
      <c r="J259" s="14">
        <f t="shared" si="44"/>
        <v>2149.6000000000008</v>
      </c>
      <c r="K259" s="14">
        <f t="shared" si="44"/>
        <v>2149.599999999999</v>
      </c>
      <c r="L259" s="14">
        <f t="shared" si="44"/>
        <v>0</v>
      </c>
      <c r="M259" s="14">
        <f t="shared" si="44"/>
        <v>0</v>
      </c>
      <c r="N259" s="37">
        <f t="shared" si="44"/>
        <v>4299.2</v>
      </c>
      <c r="O259" s="14">
        <f t="shared" si="44"/>
        <v>43365</v>
      </c>
      <c r="P259" s="14">
        <f t="shared" si="44"/>
        <v>43360</v>
      </c>
      <c r="Q259" s="14">
        <f t="shared" si="44"/>
        <v>43365</v>
      </c>
      <c r="R259" s="37">
        <f t="shared" si="44"/>
        <v>2168.0000000000014</v>
      </c>
      <c r="S259" s="14">
        <f t="shared" si="44"/>
        <v>4776</v>
      </c>
      <c r="T259" s="14">
        <f t="shared" si="44"/>
        <v>2288</v>
      </c>
      <c r="U259" s="14">
        <f t="shared" si="44"/>
        <v>4776</v>
      </c>
      <c r="V259" s="37">
        <f t="shared" si="44"/>
        <v>228.79999999999998</v>
      </c>
      <c r="W259" s="14">
        <f t="shared" si="44"/>
        <v>0</v>
      </c>
      <c r="X259" s="14">
        <f t="shared" si="44"/>
        <v>0</v>
      </c>
      <c r="Y259" s="37">
        <f t="shared" si="44"/>
        <v>0</v>
      </c>
      <c r="Z259" s="14">
        <f t="shared" si="44"/>
        <v>0</v>
      </c>
      <c r="AA259" s="14">
        <f t="shared" si="44"/>
        <v>0</v>
      </c>
      <c r="AB259" s="37">
        <f t="shared" si="44"/>
        <v>0</v>
      </c>
      <c r="AC259" s="14">
        <f t="shared" si="44"/>
        <v>0</v>
      </c>
      <c r="AD259" s="14">
        <f t="shared" si="44"/>
        <v>0</v>
      </c>
      <c r="AE259" s="37">
        <f t="shared" si="44"/>
        <v>0</v>
      </c>
      <c r="AF259" s="14">
        <f t="shared" si="44"/>
        <v>232.8</v>
      </c>
      <c r="AG259" s="14">
        <f t="shared" si="44"/>
        <v>562.80000000000007</v>
      </c>
      <c r="AH259" s="37">
        <f t="shared" si="44"/>
        <v>8671.5000000000055</v>
      </c>
    </row>
  </sheetData>
  <sheetProtection formatCells="0" formatColumns="0" formatRows="0" autoFilter="0"/>
  <autoFilter ref="A3:AI258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259:AH1048576">
    <cfRule type="cellIs" dxfId="167" priority="20" stopIfTrue="1" operator="lessThan">
      <formula>0</formula>
    </cfRule>
  </conditionalFormatting>
  <conditionalFormatting sqref="Q3">
    <cfRule type="cellIs" dxfId="166" priority="12" stopIfTrue="1" operator="lessThan">
      <formula>0</formula>
    </cfRule>
  </conditionalFormatting>
  <conditionalFormatting sqref="U3">
    <cfRule type="cellIs" dxfId="165" priority="11" stopIfTrue="1" operator="lessThan">
      <formula>0</formula>
    </cfRule>
  </conditionalFormatting>
  <conditionalFormatting sqref="E4:H258 J4:M258 O4:Q258 S4:U258 W4:X258 Z4:AA258 AC4:AD258 AF4:AG258">
    <cfRule type="cellIs" dxfId="164" priority="9" stopIfTrue="1" operator="lessThan">
      <formula>0</formula>
    </cfRule>
  </conditionalFormatting>
  <conditionalFormatting sqref="AH4:AH258">
    <cfRule type="cellIs" dxfId="163" priority="8" stopIfTrue="1" operator="lessThan">
      <formula>0</formula>
    </cfRule>
  </conditionalFormatting>
  <conditionalFormatting sqref="I4:I258">
    <cfRule type="cellIs" dxfId="162" priority="7" stopIfTrue="1" operator="lessThan">
      <formula>0</formula>
    </cfRule>
  </conditionalFormatting>
  <conditionalFormatting sqref="N4:N258">
    <cfRule type="cellIs" dxfId="161" priority="6" stopIfTrue="1" operator="lessThan">
      <formula>0</formula>
    </cfRule>
  </conditionalFormatting>
  <conditionalFormatting sqref="R4:R258">
    <cfRule type="cellIs" dxfId="160" priority="5" stopIfTrue="1" operator="lessThan">
      <formula>0</formula>
    </cfRule>
  </conditionalFormatting>
  <conditionalFormatting sqref="V4:V258">
    <cfRule type="cellIs" dxfId="159" priority="4" stopIfTrue="1" operator="lessThan">
      <formula>0</formula>
    </cfRule>
  </conditionalFormatting>
  <conditionalFormatting sqref="Y4:Y258">
    <cfRule type="cellIs" dxfId="158" priority="3" stopIfTrue="1" operator="lessThan">
      <formula>0</formula>
    </cfRule>
  </conditionalFormatting>
  <conditionalFormatting sqref="AB4:AB258">
    <cfRule type="cellIs" dxfId="157" priority="2" stopIfTrue="1" operator="lessThan">
      <formula>0</formula>
    </cfRule>
  </conditionalFormatting>
  <conditionalFormatting sqref="AE4:AE258">
    <cfRule type="cellIs" dxfId="156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66"/>
  <sheetViews>
    <sheetView zoomScale="70" zoomScaleNormal="70" workbookViewId="0">
      <pane xSplit="4" ySplit="3" topLeftCell="O4" activePane="bottomRight" state="frozen"/>
      <selection activeCell="X69" sqref="X69"/>
      <selection pane="topRight" activeCell="X69" sqref="X69"/>
      <selection pane="bottomLeft" activeCell="X69" sqref="X69"/>
      <selection pane="bottomRight" activeCell="AH4" sqref="AH4"/>
    </sheetView>
  </sheetViews>
  <sheetFormatPr defaultRowHeight="18.75"/>
  <cols>
    <col min="1" max="1" width="5.75" style="52" bestFit="1" customWidth="1"/>
    <col min="2" max="2" width="11.75" style="52" bestFit="1" customWidth="1"/>
    <col min="3" max="3" width="29" style="48" bestFit="1" customWidth="1"/>
    <col min="4" max="4" width="36" style="48" bestFit="1" customWidth="1"/>
    <col min="5" max="8" width="6.625" style="48" customWidth="1"/>
    <col min="9" max="9" width="6.625" style="54" customWidth="1"/>
    <col min="10" max="13" width="6.625" style="48" customWidth="1"/>
    <col min="14" max="14" width="8.25" style="54" customWidth="1"/>
    <col min="15" max="15" width="8" style="48" customWidth="1"/>
    <col min="16" max="17" width="8.25" style="48" customWidth="1"/>
    <col min="18" max="18" width="9.375" style="54" customWidth="1"/>
    <col min="19" max="21" width="6.625" style="48" customWidth="1"/>
    <col min="22" max="22" width="6.625" style="54" customWidth="1"/>
    <col min="23" max="24" width="6.625" style="48" customWidth="1"/>
    <col min="25" max="25" width="6.625" style="54" customWidth="1"/>
    <col min="26" max="27" width="6.625" style="48" customWidth="1"/>
    <col min="28" max="28" width="6.625" style="54" customWidth="1"/>
    <col min="29" max="30" width="6.625" style="48" customWidth="1"/>
    <col min="31" max="31" width="6.625" style="54" customWidth="1"/>
    <col min="32" max="33" width="6.625" style="48" customWidth="1"/>
    <col min="34" max="34" width="9.25" style="53" customWidth="1"/>
    <col min="35" max="35" width="9.5" style="47" customWidth="1"/>
    <col min="36" max="36" width="11.75" style="48" customWidth="1"/>
    <col min="37" max="16384" width="9" style="48"/>
  </cols>
  <sheetData>
    <row r="1" spans="1:35" s="39" customFormat="1">
      <c r="A1" s="115" t="s">
        <v>0</v>
      </c>
      <c r="B1" s="112" t="s">
        <v>1</v>
      </c>
      <c r="C1" s="116" t="s">
        <v>2</v>
      </c>
      <c r="D1" s="115" t="s">
        <v>3</v>
      </c>
      <c r="E1" s="112" t="s">
        <v>4</v>
      </c>
      <c r="F1" s="112"/>
      <c r="G1" s="112"/>
      <c r="H1" s="112"/>
      <c r="I1" s="112"/>
      <c r="J1" s="112" t="s">
        <v>5</v>
      </c>
      <c r="K1" s="112"/>
      <c r="L1" s="112"/>
      <c r="M1" s="112"/>
      <c r="N1" s="112"/>
      <c r="O1" s="112" t="s">
        <v>6</v>
      </c>
      <c r="P1" s="112"/>
      <c r="Q1" s="112"/>
      <c r="R1" s="112"/>
      <c r="S1" s="112"/>
      <c r="T1" s="112"/>
      <c r="U1" s="112"/>
      <c r="V1" s="112"/>
      <c r="W1" s="112" t="s">
        <v>7</v>
      </c>
      <c r="X1" s="112"/>
      <c r="Y1" s="112"/>
      <c r="Z1" s="112"/>
      <c r="AA1" s="112"/>
      <c r="AB1" s="112"/>
      <c r="AC1" s="112"/>
      <c r="AD1" s="112"/>
      <c r="AE1" s="112"/>
      <c r="AF1" s="113" t="s">
        <v>8</v>
      </c>
      <c r="AG1" s="113" t="s">
        <v>9</v>
      </c>
      <c r="AH1" s="114" t="s">
        <v>10</v>
      </c>
      <c r="AI1" s="1">
        <f>SUBTOTAL(9,AH:AH)</f>
        <v>746.4</v>
      </c>
    </row>
    <row r="2" spans="1:35" s="39" customFormat="1">
      <c r="A2" s="115"/>
      <c r="B2" s="115"/>
      <c r="C2" s="116"/>
      <c r="D2" s="115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 t="s">
        <v>11</v>
      </c>
      <c r="P2" s="112"/>
      <c r="Q2" s="112"/>
      <c r="R2" s="112"/>
      <c r="S2" s="112" t="s">
        <v>12</v>
      </c>
      <c r="T2" s="112"/>
      <c r="U2" s="112"/>
      <c r="V2" s="112"/>
      <c r="W2" s="112" t="s">
        <v>11</v>
      </c>
      <c r="X2" s="112"/>
      <c r="Y2" s="112"/>
      <c r="Z2" s="112" t="s">
        <v>13</v>
      </c>
      <c r="AA2" s="112"/>
      <c r="AB2" s="112"/>
      <c r="AC2" s="112" t="s">
        <v>14</v>
      </c>
      <c r="AD2" s="112"/>
      <c r="AE2" s="112"/>
      <c r="AF2" s="113"/>
      <c r="AG2" s="113"/>
      <c r="AH2" s="114"/>
      <c r="AI2" s="38"/>
    </row>
    <row r="3" spans="1:35" s="45" customFormat="1" ht="103.5">
      <c r="A3" s="115"/>
      <c r="B3" s="115"/>
      <c r="C3" s="116"/>
      <c r="D3" s="115"/>
      <c r="E3" s="40" t="s">
        <v>15</v>
      </c>
      <c r="F3" s="40" t="s">
        <v>16</v>
      </c>
      <c r="G3" s="40" t="s">
        <v>17</v>
      </c>
      <c r="H3" s="40" t="s">
        <v>18</v>
      </c>
      <c r="I3" s="41" t="s">
        <v>19</v>
      </c>
      <c r="J3" s="40" t="s">
        <v>20</v>
      </c>
      <c r="K3" s="40" t="s">
        <v>21</v>
      </c>
      <c r="L3" s="40" t="s">
        <v>22</v>
      </c>
      <c r="M3" s="40" t="s">
        <v>23</v>
      </c>
      <c r="N3" s="42" t="s">
        <v>24</v>
      </c>
      <c r="O3" s="40" t="s">
        <v>25</v>
      </c>
      <c r="P3" s="40" t="s">
        <v>26</v>
      </c>
      <c r="Q3" s="43" t="s">
        <v>283</v>
      </c>
      <c r="R3" s="41" t="s">
        <v>27</v>
      </c>
      <c r="S3" s="40" t="s">
        <v>28</v>
      </c>
      <c r="T3" s="40" t="s">
        <v>29</v>
      </c>
      <c r="U3" s="43" t="s">
        <v>284</v>
      </c>
      <c r="V3" s="41" t="s">
        <v>30</v>
      </c>
      <c r="W3" s="40" t="s">
        <v>25</v>
      </c>
      <c r="X3" s="40" t="s">
        <v>26</v>
      </c>
      <c r="Y3" s="41" t="s">
        <v>27</v>
      </c>
      <c r="Z3" s="40" t="s">
        <v>28</v>
      </c>
      <c r="AA3" s="40" t="s">
        <v>29</v>
      </c>
      <c r="AB3" s="41" t="s">
        <v>30</v>
      </c>
      <c r="AC3" s="40" t="s">
        <v>28</v>
      </c>
      <c r="AD3" s="40" t="s">
        <v>29</v>
      </c>
      <c r="AE3" s="41" t="s">
        <v>30</v>
      </c>
      <c r="AF3" s="113"/>
      <c r="AG3" s="113"/>
      <c r="AH3" s="114"/>
      <c r="AI3" s="44"/>
    </row>
    <row r="4" spans="1:35">
      <c r="A4" s="55">
        <f>IF(D4="","",SUBTOTAL(3,$D$4:$D4))</f>
        <v>1</v>
      </c>
      <c r="B4" s="57" t="s">
        <v>461</v>
      </c>
      <c r="C4" s="58" t="s">
        <v>169</v>
      </c>
      <c r="D4" s="59" t="s">
        <v>197</v>
      </c>
      <c r="E4" s="8">
        <f>IF($D4="","",VLOOKUP($D4,'HK1'!$D$4:$AH$259,2,0))</f>
        <v>0</v>
      </c>
      <c r="F4" s="8">
        <f>IF($D4="","",VLOOKUP($D4,'HK1'!$D$4:$AH$259,3,0))</f>
        <v>0</v>
      </c>
      <c r="G4" s="8">
        <f>IF($D4="","",VLOOKUP($D4,'HK1'!$D$4:$AH$259,4,0))</f>
        <v>0</v>
      </c>
      <c r="H4" s="8">
        <f>IF($D4="","",VLOOKUP($D4,'HK1'!$D$4:$AH$259,5,0))</f>
        <v>0</v>
      </c>
      <c r="I4" s="36">
        <f>IF($D4="","",VLOOKUP($D4,'HK1'!$D$4:$AH$259,6,0))</f>
        <v>0</v>
      </c>
      <c r="J4" s="8">
        <f>IF($D4="","",VLOOKUP($D4,'HK1'!$D$4:$AH$259,7,0))</f>
        <v>0</v>
      </c>
      <c r="K4" s="8">
        <f>IF($D4="","",VLOOKUP($D4,'HK1'!$D$4:$AH$259,8,0))</f>
        <v>0</v>
      </c>
      <c r="L4" s="8">
        <f>IF($D4="","",VLOOKUP($D4,'HK1'!$D$4:$AH$259,9,0))</f>
        <v>0</v>
      </c>
      <c r="M4" s="8">
        <f>IF($D4="","",VLOOKUP($D4,'HK1'!$D$4:$AH$259,10,0))</f>
        <v>0</v>
      </c>
      <c r="N4" s="36">
        <f>IF($D4="","",VLOOKUP($D4,'HK1'!$D$4:$AH$259,11,0))</f>
        <v>0</v>
      </c>
      <c r="O4" s="8">
        <f>IF($D4="","",VLOOKUP($D4,'HK1'!$D$4:$AH$259,12,0))</f>
        <v>103</v>
      </c>
      <c r="P4" s="8">
        <f>IF($D4="","",VLOOKUP($D4,'HK1'!$D$4:$AH$259,13,0))</f>
        <v>308</v>
      </c>
      <c r="Q4" s="8">
        <f>IF($D4="","",VLOOKUP($D4,'HK1'!$D$4:$AH$259,14,0))</f>
        <v>265</v>
      </c>
      <c r="R4" s="36">
        <f>IF($D4="","",VLOOKUP($D4,'HK1'!$D$4:$AH$259,15,0))</f>
        <v>7.3</v>
      </c>
      <c r="S4" s="8">
        <f>IF($D4="","",VLOOKUP($D4,'HK1'!$D$4:$AH$259,16,0))</f>
        <v>0</v>
      </c>
      <c r="T4" s="8">
        <f>IF($D4="","",VLOOKUP($D4,'HK1'!$D$4:$AH$259,17,0))</f>
        <v>0</v>
      </c>
      <c r="U4" s="8">
        <f>IF($D4="","",VLOOKUP($D4,'HK1'!$D$4:$AH$259,18,0))</f>
        <v>0</v>
      </c>
      <c r="V4" s="36">
        <f>IF($D4="","",VLOOKUP($D4,'HK1'!$D$4:$AH$259,19,0))</f>
        <v>0</v>
      </c>
      <c r="W4" s="8">
        <f>IF($D4="","",VLOOKUP($D4,'HK1'!$D$4:$AH$259,20,0))</f>
        <v>0</v>
      </c>
      <c r="X4" s="8">
        <f>IF($D4="","",VLOOKUP($D4,'HK1'!$D$4:$AH$259,21,0))</f>
        <v>0</v>
      </c>
      <c r="Y4" s="36">
        <f>IF($D4="","",VLOOKUP($D4,'HK1'!$D$4:$AH$259,22,0))</f>
        <v>0</v>
      </c>
      <c r="Z4" s="8">
        <f>IF($D4="","",VLOOKUP($D4,'HK1'!$D$4:$AH$259,23,0))</f>
        <v>0</v>
      </c>
      <c r="AA4" s="8">
        <f>IF($D4="","",VLOOKUP($D4,'HK1'!$D$4:$AH$259,24,0))</f>
        <v>0</v>
      </c>
      <c r="AB4" s="36">
        <f>IF($D4="","",VLOOKUP($D4,'HK1'!$D$4:$AH$259,25,0))</f>
        <v>0</v>
      </c>
      <c r="AC4" s="8">
        <f>IF($D4="","",VLOOKUP($D4,'HK1'!$D$4:$AH$259,26,0))</f>
        <v>0</v>
      </c>
      <c r="AD4" s="8">
        <f>IF($D4="","",VLOOKUP($D4,'HK1'!$D$4:$AH$259,27,0))</f>
        <v>0</v>
      </c>
      <c r="AE4" s="36">
        <f>IF($D4="","",VLOOKUP($D4,'HK1'!$D$4:$AH$259,28,0))</f>
        <v>0</v>
      </c>
      <c r="AF4" s="8">
        <f>IF($D4="","",VLOOKUP($D4,'HK1'!$D$4:$AH$259,29,0))</f>
        <v>0</v>
      </c>
      <c r="AG4" s="8">
        <f>IF($D4="","",VLOOKUP($D4,'HK1'!$D$4:$AH$259,30,0))</f>
        <v>0</v>
      </c>
      <c r="AH4" s="64">
        <f t="shared" ref="AH4:AH65" si="0">IF(D4="","",ROUND(I4+N4+R4+V4+Y4+AB4+AE4+SUM(AF4:AG4),1))</f>
        <v>7.3</v>
      </c>
      <c r="AI4" s="14">
        <f t="shared" ref="AI4:AI65" si="1">IF(AH4="","",ROUND(AH4*10/3,1))</f>
        <v>24.3</v>
      </c>
    </row>
    <row r="5" spans="1:35">
      <c r="A5" s="55">
        <f>IF(D5="","",SUBTOTAL(3,$D$4:$D5))</f>
        <v>2</v>
      </c>
      <c r="B5" s="57" t="s">
        <v>450</v>
      </c>
      <c r="C5" s="58" t="s">
        <v>169</v>
      </c>
      <c r="D5" s="59" t="s">
        <v>215</v>
      </c>
      <c r="E5" s="8">
        <f>IF($D5="","",VLOOKUP($D5,'HK1'!$D$4:$AH$259,2,0))</f>
        <v>0</v>
      </c>
      <c r="F5" s="8">
        <f>IF($D5="","",VLOOKUP($D5,'HK1'!$D$4:$AH$259,3,0))</f>
        <v>0</v>
      </c>
      <c r="G5" s="8">
        <f>IF($D5="","",VLOOKUP($D5,'HK1'!$D$4:$AH$259,4,0))</f>
        <v>0</v>
      </c>
      <c r="H5" s="8">
        <f>IF($D5="","",VLOOKUP($D5,'HK1'!$D$4:$AH$259,5,0))</f>
        <v>0</v>
      </c>
      <c r="I5" s="36">
        <f>IF($D5="","",VLOOKUP($D5,'HK1'!$D$4:$AH$259,6,0))</f>
        <v>0</v>
      </c>
      <c r="J5" s="8">
        <f>IF($D5="","",VLOOKUP($D5,'HK1'!$D$4:$AH$259,7,0))</f>
        <v>0</v>
      </c>
      <c r="K5" s="8">
        <f>IF($D5="","",VLOOKUP($D5,'HK1'!$D$4:$AH$259,8,0))</f>
        <v>0</v>
      </c>
      <c r="L5" s="8">
        <f>IF($D5="","",VLOOKUP($D5,'HK1'!$D$4:$AH$259,9,0))</f>
        <v>0</v>
      </c>
      <c r="M5" s="8">
        <f>IF($D5="","",VLOOKUP($D5,'HK1'!$D$4:$AH$259,10,0))</f>
        <v>0</v>
      </c>
      <c r="N5" s="36">
        <f>IF($D5="","",VLOOKUP($D5,'HK1'!$D$4:$AH$259,11,0))</f>
        <v>0</v>
      </c>
      <c r="O5" s="8">
        <f>IF($D5="","",VLOOKUP($D5,'HK1'!$D$4:$AH$259,12,0))</f>
        <v>138</v>
      </c>
      <c r="P5" s="8">
        <f>IF($D5="","",VLOOKUP($D5,'HK1'!$D$4:$AH$259,13,0))</f>
        <v>0</v>
      </c>
      <c r="Q5" s="8">
        <f>IF($D5="","",VLOOKUP($D5,'HK1'!$D$4:$AH$259,14,0))</f>
        <v>64</v>
      </c>
      <c r="R5" s="36">
        <f>IF($D5="","",VLOOKUP($D5,'HK1'!$D$4:$AH$259,15,0))</f>
        <v>3.7</v>
      </c>
      <c r="S5" s="8">
        <f>IF($D5="","",VLOOKUP($D5,'HK1'!$D$4:$AH$259,16,0))</f>
        <v>0</v>
      </c>
      <c r="T5" s="8">
        <f>IF($D5="","",VLOOKUP($D5,'HK1'!$D$4:$AH$259,17,0))</f>
        <v>0</v>
      </c>
      <c r="U5" s="8">
        <f>IF($D5="","",VLOOKUP($D5,'HK1'!$D$4:$AH$259,18,0))</f>
        <v>0</v>
      </c>
      <c r="V5" s="36">
        <f>IF($D5="","",VLOOKUP($D5,'HK1'!$D$4:$AH$259,19,0))</f>
        <v>0</v>
      </c>
      <c r="W5" s="8">
        <f>IF($D5="","",VLOOKUP($D5,'HK1'!$D$4:$AH$259,20,0))</f>
        <v>0</v>
      </c>
      <c r="X5" s="8">
        <f>IF($D5="","",VLOOKUP($D5,'HK1'!$D$4:$AH$259,21,0))</f>
        <v>0</v>
      </c>
      <c r="Y5" s="36">
        <f>IF($D5="","",VLOOKUP($D5,'HK1'!$D$4:$AH$259,22,0))</f>
        <v>0</v>
      </c>
      <c r="Z5" s="8">
        <f>IF($D5="","",VLOOKUP($D5,'HK1'!$D$4:$AH$259,23,0))</f>
        <v>0</v>
      </c>
      <c r="AA5" s="8">
        <f>IF($D5="","",VLOOKUP($D5,'HK1'!$D$4:$AH$259,24,0))</f>
        <v>0</v>
      </c>
      <c r="AB5" s="36">
        <f>IF($D5="","",VLOOKUP($D5,'HK1'!$D$4:$AH$259,25,0))</f>
        <v>0</v>
      </c>
      <c r="AC5" s="8">
        <f>IF($D5="","",VLOOKUP($D5,'HK1'!$D$4:$AH$259,26,0))</f>
        <v>0</v>
      </c>
      <c r="AD5" s="8">
        <f>IF($D5="","",VLOOKUP($D5,'HK1'!$D$4:$AH$259,27,0))</f>
        <v>0</v>
      </c>
      <c r="AE5" s="36">
        <f>IF($D5="","",VLOOKUP($D5,'HK1'!$D$4:$AH$259,28,0))</f>
        <v>0</v>
      </c>
      <c r="AF5" s="8">
        <f>IF($D5="","",VLOOKUP($D5,'HK1'!$D$4:$AH$259,29,0))</f>
        <v>0</v>
      </c>
      <c r="AG5" s="8">
        <f>IF($D5="","",VLOOKUP($D5,'HK1'!$D$4:$AH$259,30,0))</f>
        <v>0</v>
      </c>
      <c r="AH5" s="64">
        <f t="shared" si="0"/>
        <v>3.7</v>
      </c>
      <c r="AI5" s="14">
        <f t="shared" si="1"/>
        <v>12.3</v>
      </c>
    </row>
    <row r="6" spans="1:35">
      <c r="A6" s="55">
        <f>IF(D6="","",SUBTOTAL(3,$D$4:$D6))</f>
        <v>3</v>
      </c>
      <c r="B6" s="57" t="s">
        <v>451</v>
      </c>
      <c r="C6" s="58" t="s">
        <v>169</v>
      </c>
      <c r="D6" s="59" t="s">
        <v>191</v>
      </c>
      <c r="E6" s="8">
        <f>IF($D6="","",VLOOKUP($D6,'HK1'!$D$4:$AH$259,2,0))</f>
        <v>0</v>
      </c>
      <c r="F6" s="8">
        <f>IF($D6="","",VLOOKUP($D6,'HK1'!$D$4:$AH$259,3,0))</f>
        <v>0</v>
      </c>
      <c r="G6" s="8">
        <f>IF($D6="","",VLOOKUP($D6,'HK1'!$D$4:$AH$259,4,0))</f>
        <v>0</v>
      </c>
      <c r="H6" s="8">
        <f>IF($D6="","",VLOOKUP($D6,'HK1'!$D$4:$AH$259,5,0))</f>
        <v>0</v>
      </c>
      <c r="I6" s="36">
        <f>IF($D6="","",VLOOKUP($D6,'HK1'!$D$4:$AH$259,6,0))</f>
        <v>0</v>
      </c>
      <c r="J6" s="8">
        <f>IF($D6="","",VLOOKUP($D6,'HK1'!$D$4:$AH$259,7,0))</f>
        <v>16.799999999999997</v>
      </c>
      <c r="K6" s="8">
        <f>IF($D6="","",VLOOKUP($D6,'HK1'!$D$4:$AH$259,8,0))</f>
        <v>0</v>
      </c>
      <c r="L6" s="8">
        <f>IF($D6="","",VLOOKUP($D6,'HK1'!$D$4:$AH$259,9,0))</f>
        <v>0</v>
      </c>
      <c r="M6" s="8">
        <f>IF($D6="","",VLOOKUP($D6,'HK1'!$D$4:$AH$259,10,0))</f>
        <v>0</v>
      </c>
      <c r="N6" s="36">
        <f>IF($D6="","",VLOOKUP($D6,'HK1'!$D$4:$AH$259,11,0))</f>
        <v>16.799999999999997</v>
      </c>
      <c r="O6" s="8">
        <f>IF($D6="","",VLOOKUP($D6,'HK1'!$D$4:$AH$259,12,0))</f>
        <v>177</v>
      </c>
      <c r="P6" s="8">
        <f>IF($D6="","",VLOOKUP($D6,'HK1'!$D$4:$AH$259,13,0))</f>
        <v>554</v>
      </c>
      <c r="Q6" s="8">
        <f>IF($D6="","",VLOOKUP($D6,'HK1'!$D$4:$AH$259,14,0))</f>
        <v>229</v>
      </c>
      <c r="R6" s="36">
        <f>IF($D6="","",VLOOKUP($D6,'HK1'!$D$4:$AH$259,15,0))</f>
        <v>25.1</v>
      </c>
      <c r="S6" s="8">
        <f>IF($D6="","",VLOOKUP($D6,'HK1'!$D$4:$AH$259,16,0))</f>
        <v>0</v>
      </c>
      <c r="T6" s="8">
        <f>IF($D6="","",VLOOKUP($D6,'HK1'!$D$4:$AH$259,17,0))</f>
        <v>0</v>
      </c>
      <c r="U6" s="8">
        <f>IF($D6="","",VLOOKUP($D6,'HK1'!$D$4:$AH$259,18,0))</f>
        <v>0</v>
      </c>
      <c r="V6" s="36">
        <f>IF($D6="","",VLOOKUP($D6,'HK1'!$D$4:$AH$259,19,0))</f>
        <v>0</v>
      </c>
      <c r="W6" s="8">
        <f>IF($D6="","",VLOOKUP($D6,'HK1'!$D$4:$AH$259,20,0))</f>
        <v>0</v>
      </c>
      <c r="X6" s="8">
        <f>IF($D6="","",VLOOKUP($D6,'HK1'!$D$4:$AH$259,21,0))</f>
        <v>0</v>
      </c>
      <c r="Y6" s="36">
        <f>IF($D6="","",VLOOKUP($D6,'HK1'!$D$4:$AH$259,22,0))</f>
        <v>0</v>
      </c>
      <c r="Z6" s="8">
        <f>IF($D6="","",VLOOKUP($D6,'HK1'!$D$4:$AH$259,23,0))</f>
        <v>0</v>
      </c>
      <c r="AA6" s="8">
        <f>IF($D6="","",VLOOKUP($D6,'HK1'!$D$4:$AH$259,24,0))</f>
        <v>0</v>
      </c>
      <c r="AB6" s="36">
        <f>IF($D6="","",VLOOKUP($D6,'HK1'!$D$4:$AH$259,25,0))</f>
        <v>0</v>
      </c>
      <c r="AC6" s="8">
        <f>IF($D6="","",VLOOKUP($D6,'HK1'!$D$4:$AH$259,26,0))</f>
        <v>0</v>
      </c>
      <c r="AD6" s="8">
        <f>IF($D6="","",VLOOKUP($D6,'HK1'!$D$4:$AH$259,27,0))</f>
        <v>0</v>
      </c>
      <c r="AE6" s="36">
        <f>IF($D6="","",VLOOKUP($D6,'HK1'!$D$4:$AH$259,28,0))</f>
        <v>0</v>
      </c>
      <c r="AF6" s="8">
        <f>IF($D6="","",VLOOKUP($D6,'HK1'!$D$4:$AH$259,29,0))</f>
        <v>0</v>
      </c>
      <c r="AG6" s="8">
        <f>IF($D6="","",VLOOKUP($D6,'HK1'!$D$4:$AH$259,30,0))</f>
        <v>3.6</v>
      </c>
      <c r="AH6" s="64">
        <f t="shared" si="0"/>
        <v>45.5</v>
      </c>
      <c r="AI6" s="14">
        <f t="shared" si="1"/>
        <v>151.69999999999999</v>
      </c>
    </row>
    <row r="7" spans="1:35">
      <c r="A7" s="55">
        <f>IF(D7="","",SUBTOTAL(3,$D$4:$D7))</f>
        <v>4</v>
      </c>
      <c r="B7" s="57" t="s">
        <v>467</v>
      </c>
      <c r="C7" s="58" t="s">
        <v>169</v>
      </c>
      <c r="D7" s="59" t="s">
        <v>200</v>
      </c>
      <c r="E7" s="8">
        <f>IF($D7="","",VLOOKUP($D7,'HK1'!$D$4:$AH$259,2,0))</f>
        <v>0</v>
      </c>
      <c r="F7" s="8">
        <f>IF($D7="","",VLOOKUP($D7,'HK1'!$D$4:$AH$259,3,0))</f>
        <v>0</v>
      </c>
      <c r="G7" s="8">
        <f>IF($D7="","",VLOOKUP($D7,'HK1'!$D$4:$AH$259,4,0))</f>
        <v>0</v>
      </c>
      <c r="H7" s="8">
        <f>IF($D7="","",VLOOKUP($D7,'HK1'!$D$4:$AH$259,5,0))</f>
        <v>0</v>
      </c>
      <c r="I7" s="36">
        <f>IF($D7="","",VLOOKUP($D7,'HK1'!$D$4:$AH$259,6,0))</f>
        <v>0</v>
      </c>
      <c r="J7" s="8">
        <f>IF($D7="","",VLOOKUP($D7,'HK1'!$D$4:$AH$259,7,0))</f>
        <v>16.799999999999997</v>
      </c>
      <c r="K7" s="8">
        <f>IF($D7="","",VLOOKUP($D7,'HK1'!$D$4:$AH$259,8,0))</f>
        <v>0</v>
      </c>
      <c r="L7" s="8">
        <f>IF($D7="","",VLOOKUP($D7,'HK1'!$D$4:$AH$259,9,0))</f>
        <v>0</v>
      </c>
      <c r="M7" s="8">
        <f>IF($D7="","",VLOOKUP($D7,'HK1'!$D$4:$AH$259,10,0))</f>
        <v>0</v>
      </c>
      <c r="N7" s="36">
        <f>IF($D7="","",VLOOKUP($D7,'HK1'!$D$4:$AH$259,11,0))</f>
        <v>16.799999999999997</v>
      </c>
      <c r="O7" s="8">
        <f>IF($D7="","",VLOOKUP($D7,'HK1'!$D$4:$AH$259,12,0))</f>
        <v>216</v>
      </c>
      <c r="P7" s="8">
        <f>IF($D7="","",VLOOKUP($D7,'HK1'!$D$4:$AH$259,13,0))</f>
        <v>212</v>
      </c>
      <c r="Q7" s="8">
        <f>IF($D7="","",VLOOKUP($D7,'HK1'!$D$4:$AH$259,14,0))</f>
        <v>201</v>
      </c>
      <c r="R7" s="36">
        <f>IF($D7="","",VLOOKUP($D7,'HK1'!$D$4:$AH$259,15,0))</f>
        <v>11.35</v>
      </c>
      <c r="S7" s="8">
        <f>IF($D7="","",VLOOKUP($D7,'HK1'!$D$4:$AH$259,16,0))</f>
        <v>0</v>
      </c>
      <c r="T7" s="8">
        <f>IF($D7="","",VLOOKUP($D7,'HK1'!$D$4:$AH$259,17,0))</f>
        <v>0</v>
      </c>
      <c r="U7" s="8">
        <f>IF($D7="","",VLOOKUP($D7,'HK1'!$D$4:$AH$259,18,0))</f>
        <v>0</v>
      </c>
      <c r="V7" s="36">
        <f>IF($D7="","",VLOOKUP($D7,'HK1'!$D$4:$AH$259,19,0))</f>
        <v>0</v>
      </c>
      <c r="W7" s="8">
        <f>IF($D7="","",VLOOKUP($D7,'HK1'!$D$4:$AH$259,20,0))</f>
        <v>0</v>
      </c>
      <c r="X7" s="8">
        <f>IF($D7="","",VLOOKUP($D7,'HK1'!$D$4:$AH$259,21,0))</f>
        <v>0</v>
      </c>
      <c r="Y7" s="36">
        <f>IF($D7="","",VLOOKUP($D7,'HK1'!$D$4:$AH$259,22,0))</f>
        <v>0</v>
      </c>
      <c r="Z7" s="8">
        <f>IF($D7="","",VLOOKUP($D7,'HK1'!$D$4:$AH$259,23,0))</f>
        <v>0</v>
      </c>
      <c r="AA7" s="8">
        <f>IF($D7="","",VLOOKUP($D7,'HK1'!$D$4:$AH$259,24,0))</f>
        <v>0</v>
      </c>
      <c r="AB7" s="36">
        <f>IF($D7="","",VLOOKUP($D7,'HK1'!$D$4:$AH$259,25,0))</f>
        <v>0</v>
      </c>
      <c r="AC7" s="8">
        <f>IF($D7="","",VLOOKUP($D7,'HK1'!$D$4:$AH$259,26,0))</f>
        <v>0</v>
      </c>
      <c r="AD7" s="8">
        <f>IF($D7="","",VLOOKUP($D7,'HK1'!$D$4:$AH$259,27,0))</f>
        <v>0</v>
      </c>
      <c r="AE7" s="36">
        <f>IF($D7="","",VLOOKUP($D7,'HK1'!$D$4:$AH$259,28,0))</f>
        <v>0</v>
      </c>
      <c r="AF7" s="8">
        <f>IF($D7="","",VLOOKUP($D7,'HK1'!$D$4:$AH$259,29,0))</f>
        <v>0</v>
      </c>
      <c r="AG7" s="8">
        <f>IF($D7="","",VLOOKUP($D7,'HK1'!$D$4:$AH$259,30,0))</f>
        <v>0</v>
      </c>
      <c r="AH7" s="64">
        <f t="shared" si="0"/>
        <v>28.2</v>
      </c>
      <c r="AI7" s="14">
        <f t="shared" si="1"/>
        <v>94</v>
      </c>
    </row>
    <row r="8" spans="1:35">
      <c r="A8" s="55">
        <f>IF(D8="","",SUBTOTAL(3,$D$4:$D8))</f>
        <v>5</v>
      </c>
      <c r="B8" s="57" t="s">
        <v>452</v>
      </c>
      <c r="C8" s="58" t="s">
        <v>169</v>
      </c>
      <c r="D8" s="59" t="s">
        <v>192</v>
      </c>
      <c r="E8" s="8">
        <f>IF($D8="","",VLOOKUP($D8,'HK1'!$D$4:$AH$259,2,0))</f>
        <v>0</v>
      </c>
      <c r="F8" s="8">
        <f>IF($D8="","",VLOOKUP($D8,'HK1'!$D$4:$AH$259,3,0))</f>
        <v>0</v>
      </c>
      <c r="G8" s="8">
        <f>IF($D8="","",VLOOKUP($D8,'HK1'!$D$4:$AH$259,4,0))</f>
        <v>0</v>
      </c>
      <c r="H8" s="8">
        <f>IF($D8="","",VLOOKUP($D8,'HK1'!$D$4:$AH$259,5,0))</f>
        <v>0</v>
      </c>
      <c r="I8" s="36">
        <f>IF($D8="","",VLOOKUP($D8,'HK1'!$D$4:$AH$259,6,0))</f>
        <v>0</v>
      </c>
      <c r="J8" s="8">
        <f>IF($D8="","",VLOOKUP($D8,'HK1'!$D$4:$AH$259,7,0))</f>
        <v>10</v>
      </c>
      <c r="K8" s="8">
        <f>IF($D8="","",VLOOKUP($D8,'HK1'!$D$4:$AH$259,8,0))</f>
        <v>1.2</v>
      </c>
      <c r="L8" s="8">
        <f>IF($D8="","",VLOOKUP($D8,'HK1'!$D$4:$AH$259,9,0))</f>
        <v>0</v>
      </c>
      <c r="M8" s="8">
        <f>IF($D8="","",VLOOKUP($D8,'HK1'!$D$4:$AH$259,10,0))</f>
        <v>0</v>
      </c>
      <c r="N8" s="36">
        <f>IF($D8="","",VLOOKUP($D8,'HK1'!$D$4:$AH$259,11,0))</f>
        <v>11.2</v>
      </c>
      <c r="O8" s="8">
        <f>IF($D8="","",VLOOKUP($D8,'HK1'!$D$4:$AH$259,12,0))</f>
        <v>362</v>
      </c>
      <c r="P8" s="8">
        <f>IF($D8="","",VLOOKUP($D8,'HK1'!$D$4:$AH$259,13,0))</f>
        <v>429</v>
      </c>
      <c r="Q8" s="8">
        <f>IF($D8="","",VLOOKUP($D8,'HK1'!$D$4:$AH$259,14,0))</f>
        <v>339</v>
      </c>
      <c r="R8" s="36">
        <f>IF($D8="","",VLOOKUP($D8,'HK1'!$D$4:$AH$259,15,0))</f>
        <v>22.6</v>
      </c>
      <c r="S8" s="8">
        <f>IF($D8="","",VLOOKUP($D8,'HK1'!$D$4:$AH$259,16,0))</f>
        <v>0</v>
      </c>
      <c r="T8" s="8">
        <f>IF($D8="","",VLOOKUP($D8,'HK1'!$D$4:$AH$259,17,0))</f>
        <v>0</v>
      </c>
      <c r="U8" s="8">
        <f>IF($D8="","",VLOOKUP($D8,'HK1'!$D$4:$AH$259,18,0))</f>
        <v>0</v>
      </c>
      <c r="V8" s="36">
        <f>IF($D8="","",VLOOKUP($D8,'HK1'!$D$4:$AH$259,19,0))</f>
        <v>0</v>
      </c>
      <c r="W8" s="8">
        <f>IF($D8="","",VLOOKUP($D8,'HK1'!$D$4:$AH$259,20,0))</f>
        <v>0</v>
      </c>
      <c r="X8" s="8">
        <f>IF($D8="","",VLOOKUP($D8,'HK1'!$D$4:$AH$259,21,0))</f>
        <v>0</v>
      </c>
      <c r="Y8" s="36">
        <f>IF($D8="","",VLOOKUP($D8,'HK1'!$D$4:$AH$259,22,0))</f>
        <v>0</v>
      </c>
      <c r="Z8" s="8">
        <f>IF($D8="","",VLOOKUP($D8,'HK1'!$D$4:$AH$259,23,0))</f>
        <v>0</v>
      </c>
      <c r="AA8" s="8">
        <f>IF($D8="","",VLOOKUP($D8,'HK1'!$D$4:$AH$259,24,0))</f>
        <v>0</v>
      </c>
      <c r="AB8" s="36">
        <f>IF($D8="","",VLOOKUP($D8,'HK1'!$D$4:$AH$259,25,0))</f>
        <v>0</v>
      </c>
      <c r="AC8" s="8">
        <f>IF($D8="","",VLOOKUP($D8,'HK1'!$D$4:$AH$259,26,0))</f>
        <v>0</v>
      </c>
      <c r="AD8" s="8">
        <f>IF($D8="","",VLOOKUP($D8,'HK1'!$D$4:$AH$259,27,0))</f>
        <v>0</v>
      </c>
      <c r="AE8" s="36">
        <f>IF($D8="","",VLOOKUP($D8,'HK1'!$D$4:$AH$259,28,0))</f>
        <v>0</v>
      </c>
      <c r="AF8" s="8">
        <f>IF($D8="","",VLOOKUP($D8,'HK1'!$D$4:$AH$259,29,0))</f>
        <v>1.2</v>
      </c>
      <c r="AG8" s="8">
        <f>IF($D8="","",VLOOKUP($D8,'HK1'!$D$4:$AH$259,30,0))</f>
        <v>0</v>
      </c>
      <c r="AH8" s="64">
        <f t="shared" si="0"/>
        <v>35</v>
      </c>
      <c r="AI8" s="14">
        <f t="shared" si="1"/>
        <v>116.7</v>
      </c>
    </row>
    <row r="9" spans="1:35">
      <c r="A9" s="55">
        <f>IF(D9="","",SUBTOTAL(3,$D$4:$D9))</f>
        <v>6</v>
      </c>
      <c r="B9" s="24" t="s">
        <v>453</v>
      </c>
      <c r="C9" s="24" t="s">
        <v>169</v>
      </c>
      <c r="D9" s="24" t="s">
        <v>554</v>
      </c>
      <c r="E9" s="8">
        <f>IF($D9="","",VLOOKUP($D9,'HK1'!$D$4:$AH$259,2,0))</f>
        <v>0</v>
      </c>
      <c r="F9" s="8">
        <f>IF($D9="","",VLOOKUP($D9,'HK1'!$D$4:$AH$259,3,0))</f>
        <v>0</v>
      </c>
      <c r="G9" s="8">
        <f>IF($D9="","",VLOOKUP($D9,'HK1'!$D$4:$AH$259,4,0))</f>
        <v>0</v>
      </c>
      <c r="H9" s="8">
        <f>IF($D9="","",VLOOKUP($D9,'HK1'!$D$4:$AH$259,5,0))</f>
        <v>0</v>
      </c>
      <c r="I9" s="36">
        <f>IF($D9="","",VLOOKUP($D9,'HK1'!$D$4:$AH$259,6,0))</f>
        <v>0</v>
      </c>
      <c r="J9" s="8">
        <f>IF($D9="","",VLOOKUP($D9,'HK1'!$D$4:$AH$259,7,0))</f>
        <v>0</v>
      </c>
      <c r="K9" s="8">
        <f>IF($D9="","",VLOOKUP($D9,'HK1'!$D$4:$AH$259,8,0))</f>
        <v>0</v>
      </c>
      <c r="L9" s="8">
        <f>IF($D9="","",VLOOKUP($D9,'HK1'!$D$4:$AH$259,9,0))</f>
        <v>0</v>
      </c>
      <c r="M9" s="8">
        <f>IF($D9="","",VLOOKUP($D9,'HK1'!$D$4:$AH$259,10,0))</f>
        <v>0</v>
      </c>
      <c r="N9" s="36">
        <f>IF($D9="","",VLOOKUP($D9,'HK1'!$D$4:$AH$259,11,0))</f>
        <v>0</v>
      </c>
      <c r="O9" s="8">
        <f>IF($D9="","",VLOOKUP($D9,'HK1'!$D$4:$AH$259,12,0))</f>
        <v>0</v>
      </c>
      <c r="P9" s="8">
        <f>IF($D9="","",VLOOKUP($D9,'HK1'!$D$4:$AH$259,13,0))</f>
        <v>0</v>
      </c>
      <c r="Q9" s="8">
        <f>IF($D9="","",VLOOKUP($D9,'HK1'!$D$4:$AH$259,14,0))</f>
        <v>0</v>
      </c>
      <c r="R9" s="36">
        <f>IF($D9="","",VLOOKUP($D9,'HK1'!$D$4:$AH$259,15,0))</f>
        <v>0</v>
      </c>
      <c r="S9" s="8">
        <f>IF($D9="","",VLOOKUP($D9,'HK1'!$D$4:$AH$259,16,0))</f>
        <v>0</v>
      </c>
      <c r="T9" s="8">
        <f>IF($D9="","",VLOOKUP($D9,'HK1'!$D$4:$AH$259,17,0))</f>
        <v>0</v>
      </c>
      <c r="U9" s="8">
        <f>IF($D9="","",VLOOKUP($D9,'HK1'!$D$4:$AH$259,18,0))</f>
        <v>0</v>
      </c>
      <c r="V9" s="36">
        <f>IF($D9="","",VLOOKUP($D9,'HK1'!$D$4:$AH$259,19,0))</f>
        <v>0</v>
      </c>
      <c r="W9" s="8">
        <f>IF($D9="","",VLOOKUP($D9,'HK1'!$D$4:$AH$259,20,0))</f>
        <v>0</v>
      </c>
      <c r="X9" s="8">
        <f>IF($D9="","",VLOOKUP($D9,'HK1'!$D$4:$AH$259,21,0))</f>
        <v>0</v>
      </c>
      <c r="Y9" s="36">
        <f>IF($D9="","",VLOOKUP($D9,'HK1'!$D$4:$AH$259,22,0))</f>
        <v>0</v>
      </c>
      <c r="Z9" s="8">
        <f>IF($D9="","",VLOOKUP($D9,'HK1'!$D$4:$AH$259,23,0))</f>
        <v>0</v>
      </c>
      <c r="AA9" s="8">
        <f>IF($D9="","",VLOOKUP($D9,'HK1'!$D$4:$AH$259,24,0))</f>
        <v>0</v>
      </c>
      <c r="AB9" s="36">
        <f>IF($D9="","",VLOOKUP($D9,'HK1'!$D$4:$AH$259,25,0))</f>
        <v>0</v>
      </c>
      <c r="AC9" s="8">
        <f>IF($D9="","",VLOOKUP($D9,'HK1'!$D$4:$AH$259,26,0))</f>
        <v>0</v>
      </c>
      <c r="AD9" s="8">
        <f>IF($D9="","",VLOOKUP($D9,'HK1'!$D$4:$AH$259,27,0))</f>
        <v>0</v>
      </c>
      <c r="AE9" s="36">
        <f>IF($D9="","",VLOOKUP($D9,'HK1'!$D$4:$AH$259,28,0))</f>
        <v>0</v>
      </c>
      <c r="AF9" s="8">
        <f>IF($D9="","",VLOOKUP($D9,'HK1'!$D$4:$AH$259,29,0))</f>
        <v>0</v>
      </c>
      <c r="AG9" s="8">
        <f>IF($D9="","",VLOOKUP($D9,'HK1'!$D$4:$AH$259,30,0))</f>
        <v>0</v>
      </c>
      <c r="AH9" s="64">
        <f t="shared" si="0"/>
        <v>0</v>
      </c>
      <c r="AI9" s="14">
        <f t="shared" si="1"/>
        <v>0</v>
      </c>
    </row>
    <row r="10" spans="1:35">
      <c r="A10" s="55">
        <f>IF(D10="","",SUBTOTAL(3,$D$4:$D10))</f>
        <v>7</v>
      </c>
      <c r="B10" s="57" t="s">
        <v>422</v>
      </c>
      <c r="C10" s="58" t="s">
        <v>169</v>
      </c>
      <c r="D10" s="59" t="s">
        <v>170</v>
      </c>
      <c r="E10" s="8">
        <f>IF($D10="","",VLOOKUP($D10,'HK1'!$D$4:$AH$259,2,0))</f>
        <v>0</v>
      </c>
      <c r="F10" s="8">
        <f>IF($D10="","",VLOOKUP($D10,'HK1'!$D$4:$AH$259,3,0))</f>
        <v>2</v>
      </c>
      <c r="G10" s="8">
        <f>IF($D10="","",VLOOKUP($D10,'HK1'!$D$4:$AH$259,4,0))</f>
        <v>0</v>
      </c>
      <c r="H10" s="8">
        <f>IF($D10="","",VLOOKUP($D10,'HK1'!$D$4:$AH$259,5,0))</f>
        <v>0</v>
      </c>
      <c r="I10" s="36">
        <f>IF($D10="","",VLOOKUP($D10,'HK1'!$D$4:$AH$259,6,0))</f>
        <v>4</v>
      </c>
      <c r="J10" s="8">
        <f>IF($D10="","",VLOOKUP($D10,'HK1'!$D$4:$AH$259,7,0))</f>
        <v>1.2</v>
      </c>
      <c r="K10" s="8">
        <f>IF($D10="","",VLOOKUP($D10,'HK1'!$D$4:$AH$259,8,0))</f>
        <v>15.599999999999996</v>
      </c>
      <c r="L10" s="8">
        <f>IF($D10="","",VLOOKUP($D10,'HK1'!$D$4:$AH$259,9,0))</f>
        <v>0</v>
      </c>
      <c r="M10" s="8">
        <f>IF($D10="","",VLOOKUP($D10,'HK1'!$D$4:$AH$259,10,0))</f>
        <v>0</v>
      </c>
      <c r="N10" s="36">
        <f>IF($D10="","",VLOOKUP($D10,'HK1'!$D$4:$AH$259,11,0))</f>
        <v>16.799999999999997</v>
      </c>
      <c r="O10" s="8">
        <f>IF($D10="","",VLOOKUP($D10,'HK1'!$D$4:$AH$259,12,0))</f>
        <v>0</v>
      </c>
      <c r="P10" s="8">
        <f>IF($D10="","",VLOOKUP($D10,'HK1'!$D$4:$AH$259,13,0))</f>
        <v>0</v>
      </c>
      <c r="Q10" s="8">
        <f>IF($D10="","",VLOOKUP($D10,'HK1'!$D$4:$AH$259,14,0))</f>
        <v>0</v>
      </c>
      <c r="R10" s="36">
        <f>IF($D10="","",VLOOKUP($D10,'HK1'!$D$4:$AH$259,15,0))</f>
        <v>0</v>
      </c>
      <c r="S10" s="8">
        <f>IF($D10="","",VLOOKUP($D10,'HK1'!$D$4:$AH$259,16,0))</f>
        <v>0</v>
      </c>
      <c r="T10" s="8">
        <f>IF($D10="","",VLOOKUP($D10,'HK1'!$D$4:$AH$259,17,0))</f>
        <v>0</v>
      </c>
      <c r="U10" s="8">
        <f>IF($D10="","",VLOOKUP($D10,'HK1'!$D$4:$AH$259,18,0))</f>
        <v>0</v>
      </c>
      <c r="V10" s="36">
        <f>IF($D10="","",VLOOKUP($D10,'HK1'!$D$4:$AH$259,19,0))</f>
        <v>0</v>
      </c>
      <c r="W10" s="8">
        <f>IF($D10="","",VLOOKUP($D10,'HK1'!$D$4:$AH$259,20,0))</f>
        <v>0</v>
      </c>
      <c r="X10" s="8">
        <f>IF($D10="","",VLOOKUP($D10,'HK1'!$D$4:$AH$259,21,0))</f>
        <v>0</v>
      </c>
      <c r="Y10" s="36">
        <f>IF($D10="","",VLOOKUP($D10,'HK1'!$D$4:$AH$259,22,0))</f>
        <v>0</v>
      </c>
      <c r="Z10" s="8">
        <f>IF($D10="","",VLOOKUP($D10,'HK1'!$D$4:$AH$259,23,0))</f>
        <v>0</v>
      </c>
      <c r="AA10" s="8">
        <f>IF($D10="","",VLOOKUP($D10,'HK1'!$D$4:$AH$259,24,0))</f>
        <v>0</v>
      </c>
      <c r="AB10" s="36">
        <f>IF($D10="","",VLOOKUP($D10,'HK1'!$D$4:$AH$259,25,0))</f>
        <v>0</v>
      </c>
      <c r="AC10" s="8">
        <f>IF($D10="","",VLOOKUP($D10,'HK1'!$D$4:$AH$259,26,0))</f>
        <v>0</v>
      </c>
      <c r="AD10" s="8">
        <f>IF($D10="","",VLOOKUP($D10,'HK1'!$D$4:$AH$259,27,0))</f>
        <v>0</v>
      </c>
      <c r="AE10" s="36">
        <f>IF($D10="","",VLOOKUP($D10,'HK1'!$D$4:$AH$259,28,0))</f>
        <v>0</v>
      </c>
      <c r="AF10" s="8">
        <f>IF($D10="","",VLOOKUP($D10,'HK1'!$D$4:$AH$259,29,0))</f>
        <v>2.4</v>
      </c>
      <c r="AG10" s="8">
        <f>IF($D10="","",VLOOKUP($D10,'HK1'!$D$4:$AH$259,30,0))</f>
        <v>0</v>
      </c>
      <c r="AH10" s="64">
        <f t="shared" si="0"/>
        <v>23.2</v>
      </c>
      <c r="AI10" s="14">
        <f t="shared" si="1"/>
        <v>77.3</v>
      </c>
    </row>
    <row r="11" spans="1:35">
      <c r="A11" s="55">
        <f>IF(D11="","",SUBTOTAL(3,$D$4:$D11))</f>
        <v>8</v>
      </c>
      <c r="B11" s="57" t="s">
        <v>454</v>
      </c>
      <c r="C11" s="58" t="s">
        <v>169</v>
      </c>
      <c r="D11" s="59" t="s">
        <v>208</v>
      </c>
      <c r="E11" s="8">
        <f>IF($D11="","",VLOOKUP($D11,'HK1'!$D$4:$AH$259,2,0))</f>
        <v>0</v>
      </c>
      <c r="F11" s="8">
        <f>IF($D11="","",VLOOKUP($D11,'HK1'!$D$4:$AH$259,3,0))</f>
        <v>0</v>
      </c>
      <c r="G11" s="8">
        <f>IF($D11="","",VLOOKUP($D11,'HK1'!$D$4:$AH$259,4,0))</f>
        <v>0</v>
      </c>
      <c r="H11" s="8">
        <f>IF($D11="","",VLOOKUP($D11,'HK1'!$D$4:$AH$259,5,0))</f>
        <v>0</v>
      </c>
      <c r="I11" s="36">
        <f>IF($D11="","",VLOOKUP($D11,'HK1'!$D$4:$AH$259,6,0))</f>
        <v>0</v>
      </c>
      <c r="J11" s="8">
        <f>IF($D11="","",VLOOKUP($D11,'HK1'!$D$4:$AH$259,7,0))</f>
        <v>0</v>
      </c>
      <c r="K11" s="8">
        <f>IF($D11="","",VLOOKUP($D11,'HK1'!$D$4:$AH$259,8,0))</f>
        <v>0</v>
      </c>
      <c r="L11" s="8">
        <f>IF($D11="","",VLOOKUP($D11,'HK1'!$D$4:$AH$259,9,0))</f>
        <v>0</v>
      </c>
      <c r="M11" s="8">
        <f>IF($D11="","",VLOOKUP($D11,'HK1'!$D$4:$AH$259,10,0))</f>
        <v>0</v>
      </c>
      <c r="N11" s="36">
        <f>IF($D11="","",VLOOKUP($D11,'HK1'!$D$4:$AH$259,11,0))</f>
        <v>0</v>
      </c>
      <c r="O11" s="8">
        <f>IF($D11="","",VLOOKUP($D11,'HK1'!$D$4:$AH$259,12,0))</f>
        <v>0</v>
      </c>
      <c r="P11" s="8">
        <f>IF($D11="","",VLOOKUP($D11,'HK1'!$D$4:$AH$259,13,0))</f>
        <v>0</v>
      </c>
      <c r="Q11" s="8">
        <f>IF($D11="","",VLOOKUP($D11,'HK1'!$D$4:$AH$259,14,0))</f>
        <v>0</v>
      </c>
      <c r="R11" s="36">
        <f>IF($D11="","",VLOOKUP($D11,'HK1'!$D$4:$AH$259,15,0))</f>
        <v>0</v>
      </c>
      <c r="S11" s="8">
        <f>IF($D11="","",VLOOKUP($D11,'HK1'!$D$4:$AH$259,16,0))</f>
        <v>0</v>
      </c>
      <c r="T11" s="8">
        <f>IF($D11="","",VLOOKUP($D11,'HK1'!$D$4:$AH$259,17,0))</f>
        <v>0</v>
      </c>
      <c r="U11" s="8">
        <f>IF($D11="","",VLOOKUP($D11,'HK1'!$D$4:$AH$259,18,0))</f>
        <v>0</v>
      </c>
      <c r="V11" s="36">
        <f>IF($D11="","",VLOOKUP($D11,'HK1'!$D$4:$AH$259,19,0))</f>
        <v>0</v>
      </c>
      <c r="W11" s="8">
        <f>IF($D11="","",VLOOKUP($D11,'HK1'!$D$4:$AH$259,20,0))</f>
        <v>0</v>
      </c>
      <c r="X11" s="8">
        <f>IF($D11="","",VLOOKUP($D11,'HK1'!$D$4:$AH$259,21,0))</f>
        <v>0</v>
      </c>
      <c r="Y11" s="36">
        <f>IF($D11="","",VLOOKUP($D11,'HK1'!$D$4:$AH$259,22,0))</f>
        <v>0</v>
      </c>
      <c r="Z11" s="8">
        <f>IF($D11="","",VLOOKUP($D11,'HK1'!$D$4:$AH$259,23,0))</f>
        <v>0</v>
      </c>
      <c r="AA11" s="8">
        <f>IF($D11="","",VLOOKUP($D11,'HK1'!$D$4:$AH$259,24,0))</f>
        <v>0</v>
      </c>
      <c r="AB11" s="36">
        <f>IF($D11="","",VLOOKUP($D11,'HK1'!$D$4:$AH$259,25,0))</f>
        <v>0</v>
      </c>
      <c r="AC11" s="8">
        <f>IF($D11="","",VLOOKUP($D11,'HK1'!$D$4:$AH$259,26,0))</f>
        <v>0</v>
      </c>
      <c r="AD11" s="8">
        <f>IF($D11="","",VLOOKUP($D11,'HK1'!$D$4:$AH$259,27,0))</f>
        <v>0</v>
      </c>
      <c r="AE11" s="36">
        <f>IF($D11="","",VLOOKUP($D11,'HK1'!$D$4:$AH$259,28,0))</f>
        <v>0</v>
      </c>
      <c r="AF11" s="8">
        <f>IF($D11="","",VLOOKUP($D11,'HK1'!$D$4:$AH$259,29,0))</f>
        <v>0</v>
      </c>
      <c r="AG11" s="8">
        <f>IF($D11="","",VLOOKUP($D11,'HK1'!$D$4:$AH$259,30,0))</f>
        <v>0</v>
      </c>
      <c r="AH11" s="64">
        <f t="shared" si="0"/>
        <v>0</v>
      </c>
      <c r="AI11" s="14">
        <f t="shared" si="1"/>
        <v>0</v>
      </c>
    </row>
    <row r="12" spans="1:35">
      <c r="A12" s="55">
        <f>IF(D12="","",SUBTOTAL(3,$D$4:$D12))</f>
        <v>9</v>
      </c>
      <c r="B12" s="57" t="s">
        <v>462</v>
      </c>
      <c r="C12" s="58" t="s">
        <v>169</v>
      </c>
      <c r="D12" s="59" t="s">
        <v>216</v>
      </c>
      <c r="E12" s="8">
        <f>IF($D12="","",VLOOKUP($D12,'HK1'!$D$4:$AH$259,2,0))</f>
        <v>0</v>
      </c>
      <c r="F12" s="8">
        <f>IF($D12="","",VLOOKUP($D12,'HK1'!$D$4:$AH$259,3,0))</f>
        <v>0</v>
      </c>
      <c r="G12" s="8">
        <f>IF($D12="","",VLOOKUP($D12,'HK1'!$D$4:$AH$259,4,0))</f>
        <v>0</v>
      </c>
      <c r="H12" s="8">
        <f>IF($D12="","",VLOOKUP($D12,'HK1'!$D$4:$AH$259,5,0))</f>
        <v>0</v>
      </c>
      <c r="I12" s="36">
        <f>IF($D12="","",VLOOKUP($D12,'HK1'!$D$4:$AH$259,6,0))</f>
        <v>0</v>
      </c>
      <c r="J12" s="8">
        <f>IF($D12="","",VLOOKUP($D12,'HK1'!$D$4:$AH$259,7,0))</f>
        <v>0</v>
      </c>
      <c r="K12" s="8">
        <f>IF($D12="","",VLOOKUP($D12,'HK1'!$D$4:$AH$259,8,0))</f>
        <v>0</v>
      </c>
      <c r="L12" s="8">
        <f>IF($D12="","",VLOOKUP($D12,'HK1'!$D$4:$AH$259,9,0))</f>
        <v>0</v>
      </c>
      <c r="M12" s="8">
        <f>IF($D12="","",VLOOKUP($D12,'HK1'!$D$4:$AH$259,10,0))</f>
        <v>0</v>
      </c>
      <c r="N12" s="36">
        <f>IF($D12="","",VLOOKUP($D12,'HK1'!$D$4:$AH$259,11,0))</f>
        <v>0</v>
      </c>
      <c r="O12" s="8">
        <f>IF($D12="","",VLOOKUP($D12,'HK1'!$D$4:$AH$259,12,0))</f>
        <v>221</v>
      </c>
      <c r="P12" s="8">
        <f>IF($D12="","",VLOOKUP($D12,'HK1'!$D$4:$AH$259,13,0))</f>
        <v>245</v>
      </c>
      <c r="Q12" s="8">
        <f>IF($D12="","",VLOOKUP($D12,'HK1'!$D$4:$AH$259,14,0))</f>
        <v>204</v>
      </c>
      <c r="R12" s="36">
        <f>IF($D12="","",VLOOKUP($D12,'HK1'!$D$4:$AH$259,15,0))</f>
        <v>13.1</v>
      </c>
      <c r="S12" s="8">
        <f>IF($D12="","",VLOOKUP($D12,'HK1'!$D$4:$AH$259,16,0))</f>
        <v>0</v>
      </c>
      <c r="T12" s="8">
        <f>IF($D12="","",VLOOKUP($D12,'HK1'!$D$4:$AH$259,17,0))</f>
        <v>0</v>
      </c>
      <c r="U12" s="8">
        <f>IF($D12="","",VLOOKUP($D12,'HK1'!$D$4:$AH$259,18,0))</f>
        <v>0</v>
      </c>
      <c r="V12" s="36">
        <f>IF($D12="","",VLOOKUP($D12,'HK1'!$D$4:$AH$259,19,0))</f>
        <v>0</v>
      </c>
      <c r="W12" s="8">
        <f>IF($D12="","",VLOOKUP($D12,'HK1'!$D$4:$AH$259,20,0))</f>
        <v>0</v>
      </c>
      <c r="X12" s="8">
        <f>IF($D12="","",VLOOKUP($D12,'HK1'!$D$4:$AH$259,21,0))</f>
        <v>0</v>
      </c>
      <c r="Y12" s="36">
        <f>IF($D12="","",VLOOKUP($D12,'HK1'!$D$4:$AH$259,22,0))</f>
        <v>0</v>
      </c>
      <c r="Z12" s="8">
        <f>IF($D12="","",VLOOKUP($D12,'HK1'!$D$4:$AH$259,23,0))</f>
        <v>0</v>
      </c>
      <c r="AA12" s="8">
        <f>IF($D12="","",VLOOKUP($D12,'HK1'!$D$4:$AH$259,24,0))</f>
        <v>0</v>
      </c>
      <c r="AB12" s="36">
        <f>IF($D12="","",VLOOKUP($D12,'HK1'!$D$4:$AH$259,25,0))</f>
        <v>0</v>
      </c>
      <c r="AC12" s="8">
        <f>IF($D12="","",VLOOKUP($D12,'HK1'!$D$4:$AH$259,26,0))</f>
        <v>0</v>
      </c>
      <c r="AD12" s="8">
        <f>IF($D12="","",VLOOKUP($D12,'HK1'!$D$4:$AH$259,27,0))</f>
        <v>0</v>
      </c>
      <c r="AE12" s="36">
        <f>IF($D12="","",VLOOKUP($D12,'HK1'!$D$4:$AH$259,28,0))</f>
        <v>0</v>
      </c>
      <c r="AF12" s="8">
        <f>IF($D12="","",VLOOKUP($D12,'HK1'!$D$4:$AH$259,29,0))</f>
        <v>0</v>
      </c>
      <c r="AG12" s="8">
        <f>IF($D12="","",VLOOKUP($D12,'HK1'!$D$4:$AH$259,30,0))</f>
        <v>0</v>
      </c>
      <c r="AH12" s="64">
        <f t="shared" si="0"/>
        <v>13.1</v>
      </c>
      <c r="AI12" s="14">
        <f t="shared" si="1"/>
        <v>43.7</v>
      </c>
    </row>
    <row r="13" spans="1:35">
      <c r="A13" s="55">
        <f>IF(D13="","",SUBTOTAL(3,$D$4:$D13))</f>
        <v>10</v>
      </c>
      <c r="B13" s="57" t="s">
        <v>468</v>
      </c>
      <c r="C13" s="58" t="s">
        <v>169</v>
      </c>
      <c r="D13" s="59" t="s">
        <v>201</v>
      </c>
      <c r="E13" s="8">
        <f>IF($D13="","",VLOOKUP($D13,'HK1'!$D$4:$AH$259,2,0))</f>
        <v>2</v>
      </c>
      <c r="F13" s="8">
        <f>IF($D13="","",VLOOKUP($D13,'HK1'!$D$4:$AH$259,3,0))</f>
        <v>0</v>
      </c>
      <c r="G13" s="8">
        <f>IF($D13="","",VLOOKUP($D13,'HK1'!$D$4:$AH$259,4,0))</f>
        <v>0</v>
      </c>
      <c r="H13" s="8">
        <f>IF($D13="","",VLOOKUP($D13,'HK1'!$D$4:$AH$259,5,0))</f>
        <v>0</v>
      </c>
      <c r="I13" s="36">
        <f>IF($D13="","",VLOOKUP($D13,'HK1'!$D$4:$AH$259,6,0))</f>
        <v>2</v>
      </c>
      <c r="J13" s="8">
        <f>IF($D13="","",VLOOKUP($D13,'HK1'!$D$4:$AH$259,7,0))</f>
        <v>11.999999999999998</v>
      </c>
      <c r="K13" s="8">
        <f>IF($D13="","",VLOOKUP($D13,'HK1'!$D$4:$AH$259,8,0))</f>
        <v>6.8</v>
      </c>
      <c r="L13" s="8">
        <f>IF($D13="","",VLOOKUP($D13,'HK1'!$D$4:$AH$259,9,0))</f>
        <v>0</v>
      </c>
      <c r="M13" s="8">
        <f>IF($D13="","",VLOOKUP($D13,'HK1'!$D$4:$AH$259,10,0))</f>
        <v>0</v>
      </c>
      <c r="N13" s="36">
        <f>IF($D13="","",VLOOKUP($D13,'HK1'!$D$4:$AH$259,11,0))</f>
        <v>18.799999999999997</v>
      </c>
      <c r="O13" s="8">
        <f>IF($D13="","",VLOOKUP($D13,'HK1'!$D$4:$AH$259,12,0))</f>
        <v>314</v>
      </c>
      <c r="P13" s="8">
        <f>IF($D13="","",VLOOKUP($D13,'HK1'!$D$4:$AH$259,13,0))</f>
        <v>397</v>
      </c>
      <c r="Q13" s="8">
        <f>IF($D13="","",VLOOKUP($D13,'HK1'!$D$4:$AH$259,14,0))</f>
        <v>282</v>
      </c>
      <c r="R13" s="36">
        <f>IF($D13="","",VLOOKUP($D13,'HK1'!$D$4:$AH$259,15,0))</f>
        <v>21.45</v>
      </c>
      <c r="S13" s="8">
        <f>IF($D13="","",VLOOKUP($D13,'HK1'!$D$4:$AH$259,16,0))</f>
        <v>0</v>
      </c>
      <c r="T13" s="8">
        <f>IF($D13="","",VLOOKUP($D13,'HK1'!$D$4:$AH$259,17,0))</f>
        <v>0</v>
      </c>
      <c r="U13" s="8">
        <f>IF($D13="","",VLOOKUP($D13,'HK1'!$D$4:$AH$259,18,0))</f>
        <v>0</v>
      </c>
      <c r="V13" s="36">
        <f>IF($D13="","",VLOOKUP($D13,'HK1'!$D$4:$AH$259,19,0))</f>
        <v>0</v>
      </c>
      <c r="W13" s="8">
        <f>IF($D13="","",VLOOKUP($D13,'HK1'!$D$4:$AH$259,20,0))</f>
        <v>0</v>
      </c>
      <c r="X13" s="8">
        <f>IF($D13="","",VLOOKUP($D13,'HK1'!$D$4:$AH$259,21,0))</f>
        <v>0</v>
      </c>
      <c r="Y13" s="36">
        <f>IF($D13="","",VLOOKUP($D13,'HK1'!$D$4:$AH$259,22,0))</f>
        <v>0</v>
      </c>
      <c r="Z13" s="8">
        <f>IF($D13="","",VLOOKUP($D13,'HK1'!$D$4:$AH$259,23,0))</f>
        <v>0</v>
      </c>
      <c r="AA13" s="8">
        <f>IF($D13="","",VLOOKUP($D13,'HK1'!$D$4:$AH$259,24,0))</f>
        <v>0</v>
      </c>
      <c r="AB13" s="36">
        <f>IF($D13="","",VLOOKUP($D13,'HK1'!$D$4:$AH$259,25,0))</f>
        <v>0</v>
      </c>
      <c r="AC13" s="8">
        <f>IF($D13="","",VLOOKUP($D13,'HK1'!$D$4:$AH$259,26,0))</f>
        <v>0</v>
      </c>
      <c r="AD13" s="8">
        <f>IF($D13="","",VLOOKUP($D13,'HK1'!$D$4:$AH$259,27,0))</f>
        <v>0</v>
      </c>
      <c r="AE13" s="36">
        <f>IF($D13="","",VLOOKUP($D13,'HK1'!$D$4:$AH$259,28,0))</f>
        <v>0</v>
      </c>
      <c r="AF13" s="8">
        <f>IF($D13="","",VLOOKUP($D13,'HK1'!$D$4:$AH$259,29,0))</f>
        <v>1.2</v>
      </c>
      <c r="AG13" s="8">
        <f>IF($D13="","",VLOOKUP($D13,'HK1'!$D$4:$AH$259,30,0))</f>
        <v>0</v>
      </c>
      <c r="AH13" s="64">
        <f t="shared" si="0"/>
        <v>43.5</v>
      </c>
      <c r="AI13" s="14">
        <f t="shared" si="1"/>
        <v>145</v>
      </c>
    </row>
    <row r="14" spans="1:35">
      <c r="A14" s="55">
        <f>IF(D14="","",SUBTOTAL(3,$D$4:$D14))</f>
        <v>11</v>
      </c>
      <c r="B14" s="57" t="s">
        <v>436</v>
      </c>
      <c r="C14" s="58" t="s">
        <v>169</v>
      </c>
      <c r="D14" s="59" t="s">
        <v>181</v>
      </c>
      <c r="E14" s="8">
        <f>IF($D14="","",VLOOKUP($D14,'HK1'!$D$4:$AH$259,2,0))</f>
        <v>0</v>
      </c>
      <c r="F14" s="8">
        <f>IF($D14="","",VLOOKUP($D14,'HK1'!$D$4:$AH$259,3,0))</f>
        <v>0</v>
      </c>
      <c r="G14" s="8">
        <f>IF($D14="","",VLOOKUP($D14,'HK1'!$D$4:$AH$259,4,0))</f>
        <v>0</v>
      </c>
      <c r="H14" s="8">
        <f>IF($D14="","",VLOOKUP($D14,'HK1'!$D$4:$AH$259,5,0))</f>
        <v>0</v>
      </c>
      <c r="I14" s="36">
        <f>IF($D14="","",VLOOKUP($D14,'HK1'!$D$4:$AH$259,6,0))</f>
        <v>0</v>
      </c>
      <c r="J14" s="8">
        <f>IF($D14="","",VLOOKUP($D14,'HK1'!$D$4:$AH$259,7,0))</f>
        <v>0</v>
      </c>
      <c r="K14" s="8">
        <f>IF($D14="","",VLOOKUP($D14,'HK1'!$D$4:$AH$259,8,0))</f>
        <v>0</v>
      </c>
      <c r="L14" s="8">
        <f>IF($D14="","",VLOOKUP($D14,'HK1'!$D$4:$AH$259,9,0))</f>
        <v>0</v>
      </c>
      <c r="M14" s="8">
        <f>IF($D14="","",VLOOKUP($D14,'HK1'!$D$4:$AH$259,10,0))</f>
        <v>0</v>
      </c>
      <c r="N14" s="36">
        <f>IF($D14="","",VLOOKUP($D14,'HK1'!$D$4:$AH$259,11,0))</f>
        <v>0</v>
      </c>
      <c r="O14" s="8">
        <f>IF($D14="","",VLOOKUP($D14,'HK1'!$D$4:$AH$259,12,0))</f>
        <v>0</v>
      </c>
      <c r="P14" s="8">
        <f>IF($D14="","",VLOOKUP($D14,'HK1'!$D$4:$AH$259,13,0))</f>
        <v>0</v>
      </c>
      <c r="Q14" s="8">
        <f>IF($D14="","",VLOOKUP($D14,'HK1'!$D$4:$AH$259,14,0))</f>
        <v>0</v>
      </c>
      <c r="R14" s="36">
        <f>IF($D14="","",VLOOKUP($D14,'HK1'!$D$4:$AH$259,15,0))</f>
        <v>0</v>
      </c>
      <c r="S14" s="8">
        <f>IF($D14="","",VLOOKUP($D14,'HK1'!$D$4:$AH$259,16,0))</f>
        <v>0</v>
      </c>
      <c r="T14" s="8">
        <f>IF($D14="","",VLOOKUP($D14,'HK1'!$D$4:$AH$259,17,0))</f>
        <v>0</v>
      </c>
      <c r="U14" s="8">
        <f>IF($D14="","",VLOOKUP($D14,'HK1'!$D$4:$AH$259,18,0))</f>
        <v>0</v>
      </c>
      <c r="V14" s="36">
        <f>IF($D14="","",VLOOKUP($D14,'HK1'!$D$4:$AH$259,19,0))</f>
        <v>0</v>
      </c>
      <c r="W14" s="8">
        <f>IF($D14="","",VLOOKUP($D14,'HK1'!$D$4:$AH$259,20,0))</f>
        <v>0</v>
      </c>
      <c r="X14" s="8">
        <f>IF($D14="","",VLOOKUP($D14,'HK1'!$D$4:$AH$259,21,0))</f>
        <v>0</v>
      </c>
      <c r="Y14" s="36">
        <f>IF($D14="","",VLOOKUP($D14,'HK1'!$D$4:$AH$259,22,0))</f>
        <v>0</v>
      </c>
      <c r="Z14" s="8">
        <f>IF($D14="","",VLOOKUP($D14,'HK1'!$D$4:$AH$259,23,0))</f>
        <v>0</v>
      </c>
      <c r="AA14" s="8">
        <f>IF($D14="","",VLOOKUP($D14,'HK1'!$D$4:$AH$259,24,0))</f>
        <v>0</v>
      </c>
      <c r="AB14" s="36">
        <f>IF($D14="","",VLOOKUP($D14,'HK1'!$D$4:$AH$259,25,0))</f>
        <v>0</v>
      </c>
      <c r="AC14" s="8">
        <f>IF($D14="","",VLOOKUP($D14,'HK1'!$D$4:$AH$259,26,0))</f>
        <v>0</v>
      </c>
      <c r="AD14" s="8">
        <f>IF($D14="","",VLOOKUP($D14,'HK1'!$D$4:$AH$259,27,0))</f>
        <v>0</v>
      </c>
      <c r="AE14" s="36">
        <f>IF($D14="","",VLOOKUP($D14,'HK1'!$D$4:$AH$259,28,0))</f>
        <v>0</v>
      </c>
      <c r="AF14" s="8">
        <f>IF($D14="","",VLOOKUP($D14,'HK1'!$D$4:$AH$259,29,0))</f>
        <v>0</v>
      </c>
      <c r="AG14" s="8">
        <f>IF($D14="","",VLOOKUP($D14,'HK1'!$D$4:$AH$259,30,0))</f>
        <v>0</v>
      </c>
      <c r="AH14" s="64">
        <f t="shared" si="0"/>
        <v>0</v>
      </c>
      <c r="AI14" s="14">
        <f t="shared" si="1"/>
        <v>0</v>
      </c>
    </row>
    <row r="15" spans="1:35">
      <c r="A15" s="55">
        <f>IF(D15="","",SUBTOTAL(3,$D$4:$D15))</f>
        <v>12</v>
      </c>
      <c r="B15" s="57" t="s">
        <v>469</v>
      </c>
      <c r="C15" s="58" t="s">
        <v>169</v>
      </c>
      <c r="D15" s="59" t="s">
        <v>202</v>
      </c>
      <c r="E15" s="8">
        <f>IF($D15="","",VLOOKUP($D15,'HK1'!$D$4:$AH$259,2,0))</f>
        <v>2</v>
      </c>
      <c r="F15" s="8">
        <f>IF($D15="","",VLOOKUP($D15,'HK1'!$D$4:$AH$259,3,0))</f>
        <v>0</v>
      </c>
      <c r="G15" s="8">
        <f>IF($D15="","",VLOOKUP($D15,'HK1'!$D$4:$AH$259,4,0))</f>
        <v>0</v>
      </c>
      <c r="H15" s="8">
        <f>IF($D15="","",VLOOKUP($D15,'HK1'!$D$4:$AH$259,5,0))</f>
        <v>0</v>
      </c>
      <c r="I15" s="36">
        <f>IF($D15="","",VLOOKUP($D15,'HK1'!$D$4:$AH$259,6,0))</f>
        <v>2</v>
      </c>
      <c r="J15" s="8">
        <f>IF($D15="","",VLOOKUP($D15,'HK1'!$D$4:$AH$259,7,0))</f>
        <v>8.8000000000000007</v>
      </c>
      <c r="K15" s="8">
        <f>IF($D15="","",VLOOKUP($D15,'HK1'!$D$4:$AH$259,8,0))</f>
        <v>0</v>
      </c>
      <c r="L15" s="8">
        <f>IF($D15="","",VLOOKUP($D15,'HK1'!$D$4:$AH$259,9,0))</f>
        <v>0</v>
      </c>
      <c r="M15" s="8">
        <f>IF($D15="","",VLOOKUP($D15,'HK1'!$D$4:$AH$259,10,0))</f>
        <v>0</v>
      </c>
      <c r="N15" s="36">
        <f>IF($D15="","",VLOOKUP($D15,'HK1'!$D$4:$AH$259,11,0))</f>
        <v>8.8000000000000007</v>
      </c>
      <c r="O15" s="8">
        <f>IF($D15="","",VLOOKUP($D15,'HK1'!$D$4:$AH$259,12,0))</f>
        <v>238</v>
      </c>
      <c r="P15" s="8">
        <f>IF($D15="","",VLOOKUP($D15,'HK1'!$D$4:$AH$259,13,0))</f>
        <v>240</v>
      </c>
      <c r="Q15" s="8">
        <f>IF($D15="","",VLOOKUP($D15,'HK1'!$D$4:$AH$259,14,0))</f>
        <v>132</v>
      </c>
      <c r="R15" s="36">
        <f>IF($D15="","",VLOOKUP($D15,'HK1'!$D$4:$AH$259,15,0))</f>
        <v>17.3</v>
      </c>
      <c r="S15" s="8">
        <f>IF($D15="","",VLOOKUP($D15,'HK1'!$D$4:$AH$259,16,0))</f>
        <v>0</v>
      </c>
      <c r="T15" s="8">
        <f>IF($D15="","",VLOOKUP($D15,'HK1'!$D$4:$AH$259,17,0))</f>
        <v>0</v>
      </c>
      <c r="U15" s="8">
        <f>IF($D15="","",VLOOKUP($D15,'HK1'!$D$4:$AH$259,18,0))</f>
        <v>0</v>
      </c>
      <c r="V15" s="36">
        <f>IF($D15="","",VLOOKUP($D15,'HK1'!$D$4:$AH$259,19,0))</f>
        <v>0</v>
      </c>
      <c r="W15" s="8">
        <f>IF($D15="","",VLOOKUP($D15,'HK1'!$D$4:$AH$259,20,0))</f>
        <v>0</v>
      </c>
      <c r="X15" s="8">
        <f>IF($D15="","",VLOOKUP($D15,'HK1'!$D$4:$AH$259,21,0))</f>
        <v>0</v>
      </c>
      <c r="Y15" s="36">
        <f>IF($D15="","",VLOOKUP($D15,'HK1'!$D$4:$AH$259,22,0))</f>
        <v>0</v>
      </c>
      <c r="Z15" s="8">
        <f>IF($D15="","",VLOOKUP($D15,'HK1'!$D$4:$AH$259,23,0))</f>
        <v>0</v>
      </c>
      <c r="AA15" s="8">
        <f>IF($D15="","",VLOOKUP($D15,'HK1'!$D$4:$AH$259,24,0))</f>
        <v>0</v>
      </c>
      <c r="AB15" s="36">
        <f>IF($D15="","",VLOOKUP($D15,'HK1'!$D$4:$AH$259,25,0))</f>
        <v>0</v>
      </c>
      <c r="AC15" s="8">
        <f>IF($D15="","",VLOOKUP($D15,'HK1'!$D$4:$AH$259,26,0))</f>
        <v>0</v>
      </c>
      <c r="AD15" s="8">
        <f>IF($D15="","",VLOOKUP($D15,'HK1'!$D$4:$AH$259,27,0))</f>
        <v>0</v>
      </c>
      <c r="AE15" s="36">
        <f>IF($D15="","",VLOOKUP($D15,'HK1'!$D$4:$AH$259,28,0))</f>
        <v>0</v>
      </c>
      <c r="AF15" s="8">
        <f>IF($D15="","",VLOOKUP($D15,'HK1'!$D$4:$AH$259,29,0))</f>
        <v>1.2</v>
      </c>
      <c r="AG15" s="8">
        <f>IF($D15="","",VLOOKUP($D15,'HK1'!$D$4:$AH$259,30,0))</f>
        <v>0</v>
      </c>
      <c r="AH15" s="64">
        <f t="shared" si="0"/>
        <v>29.3</v>
      </c>
      <c r="AI15" s="14">
        <f t="shared" si="1"/>
        <v>97.7</v>
      </c>
    </row>
    <row r="16" spans="1:35">
      <c r="A16" s="55">
        <f>IF(D16="","",SUBTOTAL(3,$D$4:$D16))</f>
        <v>13</v>
      </c>
      <c r="B16" s="57" t="s">
        <v>470</v>
      </c>
      <c r="C16" s="58" t="s">
        <v>169</v>
      </c>
      <c r="D16" s="31" t="s">
        <v>561</v>
      </c>
      <c r="E16" s="8">
        <f>IF($D16="","",VLOOKUP($D16,'HK1'!$D$4:$AH$259,2,0))</f>
        <v>0</v>
      </c>
      <c r="F16" s="8">
        <f>IF($D16="","",VLOOKUP($D16,'HK1'!$D$4:$AH$259,3,0))</f>
        <v>0</v>
      </c>
      <c r="G16" s="8">
        <f>IF($D16="","",VLOOKUP($D16,'HK1'!$D$4:$AH$259,4,0))</f>
        <v>0</v>
      </c>
      <c r="H16" s="8">
        <f>IF($D16="","",VLOOKUP($D16,'HK1'!$D$4:$AH$259,5,0))</f>
        <v>0</v>
      </c>
      <c r="I16" s="36">
        <f>IF($D16="","",VLOOKUP($D16,'HK1'!$D$4:$AH$259,6,0))</f>
        <v>0</v>
      </c>
      <c r="J16" s="8">
        <f>IF($D16="","",VLOOKUP($D16,'HK1'!$D$4:$AH$259,7,0))</f>
        <v>0</v>
      </c>
      <c r="K16" s="8">
        <f>IF($D16="","",VLOOKUP($D16,'HK1'!$D$4:$AH$259,8,0))</f>
        <v>0</v>
      </c>
      <c r="L16" s="8">
        <f>IF($D16="","",VLOOKUP($D16,'HK1'!$D$4:$AH$259,9,0))</f>
        <v>0</v>
      </c>
      <c r="M16" s="8">
        <f>IF($D16="","",VLOOKUP($D16,'HK1'!$D$4:$AH$259,10,0))</f>
        <v>0</v>
      </c>
      <c r="N16" s="36">
        <f>IF($D16="","",VLOOKUP($D16,'HK1'!$D$4:$AH$259,11,0))</f>
        <v>0</v>
      </c>
      <c r="O16" s="8">
        <f>IF($D16="","",VLOOKUP($D16,'HK1'!$D$4:$AH$259,12,0))</f>
        <v>73</v>
      </c>
      <c r="P16" s="8">
        <f>IF($D16="","",VLOOKUP($D16,'HK1'!$D$4:$AH$259,13,0))</f>
        <v>96</v>
      </c>
      <c r="Q16" s="8">
        <f>IF($D16="","",VLOOKUP($D16,'HK1'!$D$4:$AH$259,14,0))</f>
        <v>123</v>
      </c>
      <c r="R16" s="36">
        <f>IF($D16="","",VLOOKUP($D16,'HK1'!$D$4:$AH$259,15,0))</f>
        <v>2.2999999999999998</v>
      </c>
      <c r="S16" s="8">
        <f>IF($D16="","",VLOOKUP($D16,'HK1'!$D$4:$AH$259,16,0))</f>
        <v>0</v>
      </c>
      <c r="T16" s="8">
        <f>IF($D16="","",VLOOKUP($D16,'HK1'!$D$4:$AH$259,17,0))</f>
        <v>0</v>
      </c>
      <c r="U16" s="8">
        <f>IF($D16="","",VLOOKUP($D16,'HK1'!$D$4:$AH$259,18,0))</f>
        <v>0</v>
      </c>
      <c r="V16" s="36">
        <f>IF($D16="","",VLOOKUP($D16,'HK1'!$D$4:$AH$259,19,0))</f>
        <v>0</v>
      </c>
      <c r="W16" s="8">
        <f>IF($D16="","",VLOOKUP($D16,'HK1'!$D$4:$AH$259,20,0))</f>
        <v>0</v>
      </c>
      <c r="X16" s="8">
        <f>IF($D16="","",VLOOKUP($D16,'HK1'!$D$4:$AH$259,21,0))</f>
        <v>0</v>
      </c>
      <c r="Y16" s="36">
        <f>IF($D16="","",VLOOKUP($D16,'HK1'!$D$4:$AH$259,22,0))</f>
        <v>0</v>
      </c>
      <c r="Z16" s="8">
        <f>IF($D16="","",VLOOKUP($D16,'HK1'!$D$4:$AH$259,23,0))</f>
        <v>0</v>
      </c>
      <c r="AA16" s="8">
        <f>IF($D16="","",VLOOKUP($D16,'HK1'!$D$4:$AH$259,24,0))</f>
        <v>0</v>
      </c>
      <c r="AB16" s="36">
        <f>IF($D16="","",VLOOKUP($D16,'HK1'!$D$4:$AH$259,25,0))</f>
        <v>0</v>
      </c>
      <c r="AC16" s="8">
        <f>IF($D16="","",VLOOKUP($D16,'HK1'!$D$4:$AH$259,26,0))</f>
        <v>0</v>
      </c>
      <c r="AD16" s="8">
        <f>IF($D16="","",VLOOKUP($D16,'HK1'!$D$4:$AH$259,27,0))</f>
        <v>0</v>
      </c>
      <c r="AE16" s="36">
        <f>IF($D16="","",VLOOKUP($D16,'HK1'!$D$4:$AH$259,28,0))</f>
        <v>0</v>
      </c>
      <c r="AF16" s="8">
        <f>IF($D16="","",VLOOKUP($D16,'HK1'!$D$4:$AH$259,29,0))</f>
        <v>0</v>
      </c>
      <c r="AG16" s="8">
        <f>IF($D16="","",VLOOKUP($D16,'HK1'!$D$4:$AH$259,30,0))</f>
        <v>0</v>
      </c>
      <c r="AH16" s="64">
        <f t="shared" si="0"/>
        <v>2.2999999999999998</v>
      </c>
      <c r="AI16" s="14">
        <f t="shared" si="1"/>
        <v>7.7</v>
      </c>
    </row>
    <row r="17" spans="1:35">
      <c r="A17" s="55">
        <f>IF(D17="","",SUBTOTAL(3,$D$4:$D17))</f>
        <v>14</v>
      </c>
      <c r="B17" s="24" t="s">
        <v>471</v>
      </c>
      <c r="C17" s="24" t="s">
        <v>169</v>
      </c>
      <c r="D17" s="24" t="s">
        <v>557</v>
      </c>
      <c r="E17" s="8">
        <f>IF($D17="","",VLOOKUP($D17,'HK1'!$D$4:$AH$259,2,0))</f>
        <v>0</v>
      </c>
      <c r="F17" s="8">
        <f>IF($D17="","",VLOOKUP($D17,'HK1'!$D$4:$AH$259,3,0))</f>
        <v>0</v>
      </c>
      <c r="G17" s="8">
        <f>IF($D17="","",VLOOKUP($D17,'HK1'!$D$4:$AH$259,4,0))</f>
        <v>0</v>
      </c>
      <c r="H17" s="8">
        <f>IF($D17="","",VLOOKUP($D17,'HK1'!$D$4:$AH$259,5,0))</f>
        <v>0</v>
      </c>
      <c r="I17" s="36">
        <f>IF($D17="","",VLOOKUP($D17,'HK1'!$D$4:$AH$259,6,0))</f>
        <v>0</v>
      </c>
      <c r="J17" s="8">
        <f>IF($D17="","",VLOOKUP($D17,'HK1'!$D$4:$AH$259,7,0))</f>
        <v>0</v>
      </c>
      <c r="K17" s="8">
        <f>IF($D17="","",VLOOKUP($D17,'HK1'!$D$4:$AH$259,8,0))</f>
        <v>0</v>
      </c>
      <c r="L17" s="8">
        <f>IF($D17="","",VLOOKUP($D17,'HK1'!$D$4:$AH$259,9,0))</f>
        <v>0</v>
      </c>
      <c r="M17" s="8">
        <f>IF($D17="","",VLOOKUP($D17,'HK1'!$D$4:$AH$259,10,0))</f>
        <v>0</v>
      </c>
      <c r="N17" s="36">
        <f>IF($D17="","",VLOOKUP($D17,'HK1'!$D$4:$AH$259,11,0))</f>
        <v>0</v>
      </c>
      <c r="O17" s="8">
        <f>IF($D17="","",VLOOKUP($D17,'HK1'!$D$4:$AH$259,12,0))</f>
        <v>0</v>
      </c>
      <c r="P17" s="8">
        <f>IF($D17="","",VLOOKUP($D17,'HK1'!$D$4:$AH$259,13,0))</f>
        <v>0</v>
      </c>
      <c r="Q17" s="8">
        <f>IF($D17="","",VLOOKUP($D17,'HK1'!$D$4:$AH$259,14,0))</f>
        <v>0</v>
      </c>
      <c r="R17" s="36">
        <f>IF($D17="","",VLOOKUP($D17,'HK1'!$D$4:$AH$259,15,0))</f>
        <v>0</v>
      </c>
      <c r="S17" s="8">
        <f>IF($D17="","",VLOOKUP($D17,'HK1'!$D$4:$AH$259,16,0))</f>
        <v>0</v>
      </c>
      <c r="T17" s="8">
        <f>IF($D17="","",VLOOKUP($D17,'HK1'!$D$4:$AH$259,17,0))</f>
        <v>0</v>
      </c>
      <c r="U17" s="8">
        <f>IF($D17="","",VLOOKUP($D17,'HK1'!$D$4:$AH$259,18,0))</f>
        <v>0</v>
      </c>
      <c r="V17" s="36">
        <f>IF($D17="","",VLOOKUP($D17,'HK1'!$D$4:$AH$259,19,0))</f>
        <v>0</v>
      </c>
      <c r="W17" s="8">
        <f>IF($D17="","",VLOOKUP($D17,'HK1'!$D$4:$AH$259,20,0))</f>
        <v>0</v>
      </c>
      <c r="X17" s="8">
        <f>IF($D17="","",VLOOKUP($D17,'HK1'!$D$4:$AH$259,21,0))</f>
        <v>0</v>
      </c>
      <c r="Y17" s="36">
        <f>IF($D17="","",VLOOKUP($D17,'HK1'!$D$4:$AH$259,22,0))</f>
        <v>0</v>
      </c>
      <c r="Z17" s="8">
        <f>IF($D17="","",VLOOKUP($D17,'HK1'!$D$4:$AH$259,23,0))</f>
        <v>0</v>
      </c>
      <c r="AA17" s="8">
        <f>IF($D17="","",VLOOKUP($D17,'HK1'!$D$4:$AH$259,24,0))</f>
        <v>0</v>
      </c>
      <c r="AB17" s="36">
        <f>IF($D17="","",VLOOKUP($D17,'HK1'!$D$4:$AH$259,25,0))</f>
        <v>0</v>
      </c>
      <c r="AC17" s="8">
        <f>IF($D17="","",VLOOKUP($D17,'HK1'!$D$4:$AH$259,26,0))</f>
        <v>0</v>
      </c>
      <c r="AD17" s="8">
        <f>IF($D17="","",VLOOKUP($D17,'HK1'!$D$4:$AH$259,27,0))</f>
        <v>0</v>
      </c>
      <c r="AE17" s="36">
        <f>IF($D17="","",VLOOKUP($D17,'HK1'!$D$4:$AH$259,28,0))</f>
        <v>0</v>
      </c>
      <c r="AF17" s="8">
        <f>IF($D17="","",VLOOKUP($D17,'HK1'!$D$4:$AH$259,29,0))</f>
        <v>0</v>
      </c>
      <c r="AG17" s="8">
        <f>IF($D17="","",VLOOKUP($D17,'HK1'!$D$4:$AH$259,30,0))</f>
        <v>0</v>
      </c>
      <c r="AH17" s="64">
        <f t="shared" si="0"/>
        <v>0</v>
      </c>
      <c r="AI17" s="14">
        <f t="shared" si="1"/>
        <v>0</v>
      </c>
    </row>
    <row r="18" spans="1:35">
      <c r="A18" s="55">
        <f>IF(D18="","",SUBTOTAL(3,$D$4:$D18))</f>
        <v>15</v>
      </c>
      <c r="B18" s="49" t="s">
        <v>455</v>
      </c>
      <c r="C18" s="50" t="s">
        <v>169</v>
      </c>
      <c r="D18" s="50" t="s">
        <v>555</v>
      </c>
      <c r="E18" s="8">
        <f>IF($D18="","",VLOOKUP($D18,'HK1'!$D$4:$AH$259,2,0))</f>
        <v>0</v>
      </c>
      <c r="F18" s="8">
        <f>IF($D18="","",VLOOKUP($D18,'HK1'!$D$4:$AH$259,3,0))</f>
        <v>0</v>
      </c>
      <c r="G18" s="8">
        <f>IF($D18="","",VLOOKUP($D18,'HK1'!$D$4:$AH$259,4,0))</f>
        <v>0</v>
      </c>
      <c r="H18" s="8">
        <f>IF($D18="","",VLOOKUP($D18,'HK1'!$D$4:$AH$259,5,0))</f>
        <v>0</v>
      </c>
      <c r="I18" s="36">
        <f>IF($D18="","",VLOOKUP($D18,'HK1'!$D$4:$AH$259,6,0))</f>
        <v>0</v>
      </c>
      <c r="J18" s="8">
        <f>IF($D18="","",VLOOKUP($D18,'HK1'!$D$4:$AH$259,7,0))</f>
        <v>0</v>
      </c>
      <c r="K18" s="8">
        <f>IF($D18="","",VLOOKUP($D18,'HK1'!$D$4:$AH$259,8,0))</f>
        <v>0</v>
      </c>
      <c r="L18" s="8">
        <f>IF($D18="","",VLOOKUP($D18,'HK1'!$D$4:$AH$259,9,0))</f>
        <v>0</v>
      </c>
      <c r="M18" s="8">
        <f>IF($D18="","",VLOOKUP($D18,'HK1'!$D$4:$AH$259,10,0))</f>
        <v>0</v>
      </c>
      <c r="N18" s="36">
        <f>IF($D18="","",VLOOKUP($D18,'HK1'!$D$4:$AH$259,11,0))</f>
        <v>0</v>
      </c>
      <c r="O18" s="8">
        <f>IF($D18="","",VLOOKUP($D18,'HK1'!$D$4:$AH$259,12,0))</f>
        <v>0</v>
      </c>
      <c r="P18" s="8">
        <f>IF($D18="","",VLOOKUP($D18,'HK1'!$D$4:$AH$259,13,0))</f>
        <v>0</v>
      </c>
      <c r="Q18" s="8">
        <f>IF($D18="","",VLOOKUP($D18,'HK1'!$D$4:$AH$259,14,0))</f>
        <v>0</v>
      </c>
      <c r="R18" s="36">
        <f>IF($D18="","",VLOOKUP($D18,'HK1'!$D$4:$AH$259,15,0))</f>
        <v>0</v>
      </c>
      <c r="S18" s="8">
        <f>IF($D18="","",VLOOKUP($D18,'HK1'!$D$4:$AH$259,16,0))</f>
        <v>0</v>
      </c>
      <c r="T18" s="8">
        <f>IF($D18="","",VLOOKUP($D18,'HK1'!$D$4:$AH$259,17,0))</f>
        <v>0</v>
      </c>
      <c r="U18" s="8">
        <f>IF($D18="","",VLOOKUP($D18,'HK1'!$D$4:$AH$259,18,0))</f>
        <v>0</v>
      </c>
      <c r="V18" s="36">
        <f>IF($D18="","",VLOOKUP($D18,'HK1'!$D$4:$AH$259,19,0))</f>
        <v>0</v>
      </c>
      <c r="W18" s="8">
        <f>IF($D18="","",VLOOKUP($D18,'HK1'!$D$4:$AH$259,20,0))</f>
        <v>0</v>
      </c>
      <c r="X18" s="8">
        <f>IF($D18="","",VLOOKUP($D18,'HK1'!$D$4:$AH$259,21,0))</f>
        <v>0</v>
      </c>
      <c r="Y18" s="36">
        <f>IF($D18="","",VLOOKUP($D18,'HK1'!$D$4:$AH$259,22,0))</f>
        <v>0</v>
      </c>
      <c r="Z18" s="8">
        <f>IF($D18="","",VLOOKUP($D18,'HK1'!$D$4:$AH$259,23,0))</f>
        <v>0</v>
      </c>
      <c r="AA18" s="8">
        <f>IF($D18="","",VLOOKUP($D18,'HK1'!$D$4:$AH$259,24,0))</f>
        <v>0</v>
      </c>
      <c r="AB18" s="36">
        <f>IF($D18="","",VLOOKUP($D18,'HK1'!$D$4:$AH$259,25,0))</f>
        <v>0</v>
      </c>
      <c r="AC18" s="8">
        <f>IF($D18="","",VLOOKUP($D18,'HK1'!$D$4:$AH$259,26,0))</f>
        <v>0</v>
      </c>
      <c r="AD18" s="8">
        <f>IF($D18="","",VLOOKUP($D18,'HK1'!$D$4:$AH$259,27,0))</f>
        <v>0</v>
      </c>
      <c r="AE18" s="36">
        <f>IF($D18="","",VLOOKUP($D18,'HK1'!$D$4:$AH$259,28,0))</f>
        <v>0</v>
      </c>
      <c r="AF18" s="8">
        <f>IF($D18="","",VLOOKUP($D18,'HK1'!$D$4:$AH$259,29,0))</f>
        <v>0</v>
      </c>
      <c r="AG18" s="8">
        <f>IF($D18="","",VLOOKUP($D18,'HK1'!$D$4:$AH$259,30,0))</f>
        <v>0</v>
      </c>
      <c r="AH18" s="64">
        <f t="shared" si="0"/>
        <v>0</v>
      </c>
      <c r="AI18" s="14">
        <f t="shared" si="1"/>
        <v>0</v>
      </c>
    </row>
    <row r="19" spans="1:35">
      <c r="A19" s="55">
        <f>IF(D19="","",SUBTOTAL(3,$D$4:$D19))</f>
        <v>16</v>
      </c>
      <c r="B19" s="57" t="s">
        <v>423</v>
      </c>
      <c r="C19" s="58" t="s">
        <v>169</v>
      </c>
      <c r="D19" s="59" t="s">
        <v>171</v>
      </c>
      <c r="E19" s="8">
        <f>IF($D19="","",VLOOKUP($D19,'HK1'!$D$4:$AH$259,2,0))</f>
        <v>0</v>
      </c>
      <c r="F19" s="8">
        <f>IF($D19="","",VLOOKUP($D19,'HK1'!$D$4:$AH$259,3,0))</f>
        <v>0</v>
      </c>
      <c r="G19" s="8">
        <f>IF($D19="","",VLOOKUP($D19,'HK1'!$D$4:$AH$259,4,0))</f>
        <v>0</v>
      </c>
      <c r="H19" s="8">
        <f>IF($D19="","",VLOOKUP($D19,'HK1'!$D$4:$AH$259,5,0))</f>
        <v>0</v>
      </c>
      <c r="I19" s="36">
        <f>IF($D19="","",VLOOKUP($D19,'HK1'!$D$4:$AH$259,6,0))</f>
        <v>0</v>
      </c>
      <c r="J19" s="8">
        <f>IF($D19="","",VLOOKUP($D19,'HK1'!$D$4:$AH$259,7,0))</f>
        <v>7.6</v>
      </c>
      <c r="K19" s="8">
        <f>IF($D19="","",VLOOKUP($D19,'HK1'!$D$4:$AH$259,8,0))</f>
        <v>0</v>
      </c>
      <c r="L19" s="8">
        <f>IF($D19="","",VLOOKUP($D19,'HK1'!$D$4:$AH$259,9,0))</f>
        <v>0</v>
      </c>
      <c r="M19" s="8">
        <f>IF($D19="","",VLOOKUP($D19,'HK1'!$D$4:$AH$259,10,0))</f>
        <v>0</v>
      </c>
      <c r="N19" s="36">
        <f>IF($D19="","",VLOOKUP($D19,'HK1'!$D$4:$AH$259,11,0))</f>
        <v>7.6</v>
      </c>
      <c r="O19" s="8">
        <f>IF($D19="","",VLOOKUP($D19,'HK1'!$D$4:$AH$259,12,0))</f>
        <v>0</v>
      </c>
      <c r="P19" s="8">
        <f>IF($D19="","",VLOOKUP($D19,'HK1'!$D$4:$AH$259,13,0))</f>
        <v>0</v>
      </c>
      <c r="Q19" s="8">
        <f>IF($D19="","",VLOOKUP($D19,'HK1'!$D$4:$AH$259,14,0))</f>
        <v>0</v>
      </c>
      <c r="R19" s="36">
        <f>IF($D19="","",VLOOKUP($D19,'HK1'!$D$4:$AH$259,15,0))</f>
        <v>0</v>
      </c>
      <c r="S19" s="8">
        <f>IF($D19="","",VLOOKUP($D19,'HK1'!$D$4:$AH$259,16,0))</f>
        <v>0</v>
      </c>
      <c r="T19" s="8">
        <f>IF($D19="","",VLOOKUP($D19,'HK1'!$D$4:$AH$259,17,0))</f>
        <v>0</v>
      </c>
      <c r="U19" s="8">
        <f>IF($D19="","",VLOOKUP($D19,'HK1'!$D$4:$AH$259,18,0))</f>
        <v>0</v>
      </c>
      <c r="V19" s="36">
        <f>IF($D19="","",VLOOKUP($D19,'HK1'!$D$4:$AH$259,19,0))</f>
        <v>0</v>
      </c>
      <c r="W19" s="8">
        <f>IF($D19="","",VLOOKUP($D19,'HK1'!$D$4:$AH$259,20,0))</f>
        <v>0</v>
      </c>
      <c r="X19" s="8">
        <f>IF($D19="","",VLOOKUP($D19,'HK1'!$D$4:$AH$259,21,0))</f>
        <v>0</v>
      </c>
      <c r="Y19" s="36">
        <f>IF($D19="","",VLOOKUP($D19,'HK1'!$D$4:$AH$259,22,0))</f>
        <v>0</v>
      </c>
      <c r="Z19" s="8">
        <f>IF($D19="","",VLOOKUP($D19,'HK1'!$D$4:$AH$259,23,0))</f>
        <v>0</v>
      </c>
      <c r="AA19" s="8">
        <f>IF($D19="","",VLOOKUP($D19,'HK1'!$D$4:$AH$259,24,0))</f>
        <v>0</v>
      </c>
      <c r="AB19" s="36">
        <f>IF($D19="","",VLOOKUP($D19,'HK1'!$D$4:$AH$259,25,0))</f>
        <v>0</v>
      </c>
      <c r="AC19" s="8">
        <f>IF($D19="","",VLOOKUP($D19,'HK1'!$D$4:$AH$259,26,0))</f>
        <v>0</v>
      </c>
      <c r="AD19" s="8">
        <f>IF($D19="","",VLOOKUP($D19,'HK1'!$D$4:$AH$259,27,0))</f>
        <v>0</v>
      </c>
      <c r="AE19" s="36">
        <f>IF($D19="","",VLOOKUP($D19,'HK1'!$D$4:$AH$259,28,0))</f>
        <v>0</v>
      </c>
      <c r="AF19" s="8">
        <f>IF($D19="","",VLOOKUP($D19,'HK1'!$D$4:$AH$259,29,0))</f>
        <v>1.2</v>
      </c>
      <c r="AG19" s="8">
        <f>IF($D19="","",VLOOKUP($D19,'HK1'!$D$4:$AH$259,30,0))</f>
        <v>0</v>
      </c>
      <c r="AH19" s="64">
        <f t="shared" si="0"/>
        <v>8.8000000000000007</v>
      </c>
      <c r="AI19" s="14">
        <f t="shared" si="1"/>
        <v>29.3</v>
      </c>
    </row>
    <row r="20" spans="1:35">
      <c r="A20" s="55">
        <f>IF(D20="","",SUBTOTAL(3,$D$4:$D20))</f>
        <v>17</v>
      </c>
      <c r="B20" s="57" t="s">
        <v>480</v>
      </c>
      <c r="C20" s="58" t="s">
        <v>169</v>
      </c>
      <c r="D20" s="59" t="s">
        <v>280</v>
      </c>
      <c r="E20" s="8">
        <f>IF($D20="","",VLOOKUP($D20,'HK1'!$D$4:$AH$259,2,0))</f>
        <v>0</v>
      </c>
      <c r="F20" s="8">
        <f>IF($D20="","",VLOOKUP($D20,'HK1'!$D$4:$AH$259,3,0))</f>
        <v>0</v>
      </c>
      <c r="G20" s="8">
        <f>IF($D20="","",VLOOKUP($D20,'HK1'!$D$4:$AH$259,4,0))</f>
        <v>0</v>
      </c>
      <c r="H20" s="8">
        <f>IF($D20="","",VLOOKUP($D20,'HK1'!$D$4:$AH$259,5,0))</f>
        <v>0</v>
      </c>
      <c r="I20" s="36">
        <f>IF($D20="","",VLOOKUP($D20,'HK1'!$D$4:$AH$259,6,0))</f>
        <v>0</v>
      </c>
      <c r="J20" s="8">
        <f>IF($D20="","",VLOOKUP($D20,'HK1'!$D$4:$AH$259,7,0))</f>
        <v>0</v>
      </c>
      <c r="K20" s="8">
        <f>IF($D20="","",VLOOKUP($D20,'HK1'!$D$4:$AH$259,8,0))</f>
        <v>0</v>
      </c>
      <c r="L20" s="8">
        <f>IF($D20="","",VLOOKUP($D20,'HK1'!$D$4:$AH$259,9,0))</f>
        <v>0</v>
      </c>
      <c r="M20" s="8">
        <f>IF($D20="","",VLOOKUP($D20,'HK1'!$D$4:$AH$259,10,0))</f>
        <v>0</v>
      </c>
      <c r="N20" s="36">
        <f>IF($D20="","",VLOOKUP($D20,'HK1'!$D$4:$AH$259,11,0))</f>
        <v>0</v>
      </c>
      <c r="O20" s="8">
        <f>IF($D20="","",VLOOKUP($D20,'HK1'!$D$4:$AH$259,12,0))</f>
        <v>0</v>
      </c>
      <c r="P20" s="8">
        <f>IF($D20="","",VLOOKUP($D20,'HK1'!$D$4:$AH$259,13,0))</f>
        <v>0</v>
      </c>
      <c r="Q20" s="8">
        <f>IF($D20="","",VLOOKUP($D20,'HK1'!$D$4:$AH$259,14,0))</f>
        <v>0</v>
      </c>
      <c r="R20" s="36">
        <f>IF($D20="","",VLOOKUP($D20,'HK1'!$D$4:$AH$259,15,0))</f>
        <v>0</v>
      </c>
      <c r="S20" s="8">
        <f>IF($D20="","",VLOOKUP($D20,'HK1'!$D$4:$AH$259,16,0))</f>
        <v>0</v>
      </c>
      <c r="T20" s="8">
        <f>IF($D20="","",VLOOKUP($D20,'HK1'!$D$4:$AH$259,17,0))</f>
        <v>0</v>
      </c>
      <c r="U20" s="8">
        <f>IF($D20="","",VLOOKUP($D20,'HK1'!$D$4:$AH$259,18,0))</f>
        <v>0</v>
      </c>
      <c r="V20" s="36">
        <f>IF($D20="","",VLOOKUP($D20,'HK1'!$D$4:$AH$259,19,0))</f>
        <v>0</v>
      </c>
      <c r="W20" s="8">
        <f>IF($D20="","",VLOOKUP($D20,'HK1'!$D$4:$AH$259,20,0))</f>
        <v>0</v>
      </c>
      <c r="X20" s="8">
        <f>IF($D20="","",VLOOKUP($D20,'HK1'!$D$4:$AH$259,21,0))</f>
        <v>0</v>
      </c>
      <c r="Y20" s="36">
        <f>IF($D20="","",VLOOKUP($D20,'HK1'!$D$4:$AH$259,22,0))</f>
        <v>0</v>
      </c>
      <c r="Z20" s="8">
        <f>IF($D20="","",VLOOKUP($D20,'HK1'!$D$4:$AH$259,23,0))</f>
        <v>0</v>
      </c>
      <c r="AA20" s="8">
        <f>IF($D20="","",VLOOKUP($D20,'HK1'!$D$4:$AH$259,24,0))</f>
        <v>0</v>
      </c>
      <c r="AB20" s="36">
        <f>IF($D20="","",VLOOKUP($D20,'HK1'!$D$4:$AH$259,25,0))</f>
        <v>0</v>
      </c>
      <c r="AC20" s="8">
        <f>IF($D20="","",VLOOKUP($D20,'HK1'!$D$4:$AH$259,26,0))</f>
        <v>0</v>
      </c>
      <c r="AD20" s="8">
        <f>IF($D20="","",VLOOKUP($D20,'HK1'!$D$4:$AH$259,27,0))</f>
        <v>0</v>
      </c>
      <c r="AE20" s="36">
        <f>IF($D20="","",VLOOKUP($D20,'HK1'!$D$4:$AH$259,28,0))</f>
        <v>0</v>
      </c>
      <c r="AF20" s="8">
        <f>IF($D20="","",VLOOKUP($D20,'HK1'!$D$4:$AH$259,29,0))</f>
        <v>0</v>
      </c>
      <c r="AG20" s="8">
        <f>IF($D20="","",VLOOKUP($D20,'HK1'!$D$4:$AH$259,30,0))</f>
        <v>0</v>
      </c>
      <c r="AH20" s="64">
        <f t="shared" si="0"/>
        <v>0</v>
      </c>
      <c r="AI20" s="14">
        <f t="shared" si="1"/>
        <v>0</v>
      </c>
    </row>
    <row r="21" spans="1:35">
      <c r="A21" s="55">
        <f>IF(D21="","",SUBTOTAL(3,$D$4:$D21))</f>
        <v>18</v>
      </c>
      <c r="B21" s="57" t="s">
        <v>437</v>
      </c>
      <c r="C21" s="58" t="s">
        <v>169</v>
      </c>
      <c r="D21" s="59" t="s">
        <v>553</v>
      </c>
      <c r="E21" s="8">
        <f>IF($D21="","",VLOOKUP($D21,'HK1'!$D$4:$AH$259,2,0))</f>
        <v>0</v>
      </c>
      <c r="F21" s="8">
        <f>IF($D21="","",VLOOKUP($D21,'HK1'!$D$4:$AH$259,3,0))</f>
        <v>0</v>
      </c>
      <c r="G21" s="8">
        <f>IF($D21="","",VLOOKUP($D21,'HK1'!$D$4:$AH$259,4,0))</f>
        <v>0</v>
      </c>
      <c r="H21" s="8">
        <f>IF($D21="","",VLOOKUP($D21,'HK1'!$D$4:$AH$259,5,0))</f>
        <v>0</v>
      </c>
      <c r="I21" s="36">
        <f>IF($D21="","",VLOOKUP($D21,'HK1'!$D$4:$AH$259,6,0))</f>
        <v>0</v>
      </c>
      <c r="J21" s="8">
        <f>IF($D21="","",VLOOKUP($D21,'HK1'!$D$4:$AH$259,7,0))</f>
        <v>0</v>
      </c>
      <c r="K21" s="8">
        <f>IF($D21="","",VLOOKUP($D21,'HK1'!$D$4:$AH$259,8,0))</f>
        <v>0</v>
      </c>
      <c r="L21" s="8">
        <f>IF($D21="","",VLOOKUP($D21,'HK1'!$D$4:$AH$259,9,0))</f>
        <v>0</v>
      </c>
      <c r="M21" s="8">
        <f>IF($D21="","",VLOOKUP($D21,'HK1'!$D$4:$AH$259,10,0))</f>
        <v>0</v>
      </c>
      <c r="N21" s="36">
        <f>IF($D21="","",VLOOKUP($D21,'HK1'!$D$4:$AH$259,11,0))</f>
        <v>0</v>
      </c>
      <c r="O21" s="8">
        <f>IF($D21="","",VLOOKUP($D21,'HK1'!$D$4:$AH$259,12,0))</f>
        <v>0</v>
      </c>
      <c r="P21" s="8">
        <f>IF($D21="","",VLOOKUP($D21,'HK1'!$D$4:$AH$259,13,0))</f>
        <v>0</v>
      </c>
      <c r="Q21" s="8">
        <f>IF($D21="","",VLOOKUP($D21,'HK1'!$D$4:$AH$259,14,0))</f>
        <v>0</v>
      </c>
      <c r="R21" s="36">
        <f>IF($D21="","",VLOOKUP($D21,'HK1'!$D$4:$AH$259,15,0))</f>
        <v>0</v>
      </c>
      <c r="S21" s="8">
        <f>IF($D21="","",VLOOKUP($D21,'HK1'!$D$4:$AH$259,16,0))</f>
        <v>0</v>
      </c>
      <c r="T21" s="8">
        <f>IF($D21="","",VLOOKUP($D21,'HK1'!$D$4:$AH$259,17,0))</f>
        <v>0</v>
      </c>
      <c r="U21" s="8">
        <f>IF($D21="","",VLOOKUP($D21,'HK1'!$D$4:$AH$259,18,0))</f>
        <v>0</v>
      </c>
      <c r="V21" s="36">
        <f>IF($D21="","",VLOOKUP($D21,'HK1'!$D$4:$AH$259,19,0))</f>
        <v>0</v>
      </c>
      <c r="W21" s="8">
        <f>IF($D21="","",VLOOKUP($D21,'HK1'!$D$4:$AH$259,20,0))</f>
        <v>0</v>
      </c>
      <c r="X21" s="8">
        <f>IF($D21="","",VLOOKUP($D21,'HK1'!$D$4:$AH$259,21,0))</f>
        <v>0</v>
      </c>
      <c r="Y21" s="36">
        <f>IF($D21="","",VLOOKUP($D21,'HK1'!$D$4:$AH$259,22,0))</f>
        <v>0</v>
      </c>
      <c r="Z21" s="8">
        <f>IF($D21="","",VLOOKUP($D21,'HK1'!$D$4:$AH$259,23,0))</f>
        <v>0</v>
      </c>
      <c r="AA21" s="8">
        <f>IF($D21="","",VLOOKUP($D21,'HK1'!$D$4:$AH$259,24,0))</f>
        <v>0</v>
      </c>
      <c r="AB21" s="36">
        <f>IF($D21="","",VLOOKUP($D21,'HK1'!$D$4:$AH$259,25,0))</f>
        <v>0</v>
      </c>
      <c r="AC21" s="8">
        <f>IF($D21="","",VLOOKUP($D21,'HK1'!$D$4:$AH$259,26,0))</f>
        <v>0</v>
      </c>
      <c r="AD21" s="8">
        <f>IF($D21="","",VLOOKUP($D21,'HK1'!$D$4:$AH$259,27,0))</f>
        <v>0</v>
      </c>
      <c r="AE21" s="36">
        <f>IF($D21="","",VLOOKUP($D21,'HK1'!$D$4:$AH$259,28,0))</f>
        <v>0</v>
      </c>
      <c r="AF21" s="8">
        <f>IF($D21="","",VLOOKUP($D21,'HK1'!$D$4:$AH$259,29,0))</f>
        <v>0</v>
      </c>
      <c r="AG21" s="8">
        <f>IF($D21="","",VLOOKUP($D21,'HK1'!$D$4:$AH$259,30,0))</f>
        <v>0</v>
      </c>
      <c r="AH21" s="64">
        <f t="shared" si="0"/>
        <v>0</v>
      </c>
      <c r="AI21" s="14">
        <f t="shared" si="1"/>
        <v>0</v>
      </c>
    </row>
    <row r="22" spans="1:35">
      <c r="A22" s="55">
        <f>IF(D22="","",SUBTOTAL(3,$D$4:$D22))</f>
        <v>19</v>
      </c>
      <c r="B22" s="57" t="s">
        <v>442</v>
      </c>
      <c r="C22" s="58" t="s">
        <v>169</v>
      </c>
      <c r="D22" s="59" t="s">
        <v>182</v>
      </c>
      <c r="E22" s="8">
        <f>IF($D22="","",VLOOKUP($D22,'HK1'!$D$4:$AH$259,2,0))</f>
        <v>0</v>
      </c>
      <c r="F22" s="8">
        <f>IF($D22="","",VLOOKUP($D22,'HK1'!$D$4:$AH$259,3,0))</f>
        <v>0</v>
      </c>
      <c r="G22" s="8">
        <f>IF($D22="","",VLOOKUP($D22,'HK1'!$D$4:$AH$259,4,0))</f>
        <v>0</v>
      </c>
      <c r="H22" s="8">
        <f>IF($D22="","",VLOOKUP($D22,'HK1'!$D$4:$AH$259,5,0))</f>
        <v>0</v>
      </c>
      <c r="I22" s="36">
        <f>IF($D22="","",VLOOKUP($D22,'HK1'!$D$4:$AH$259,6,0))</f>
        <v>0</v>
      </c>
      <c r="J22" s="8">
        <f>IF($D22="","",VLOOKUP($D22,'HK1'!$D$4:$AH$259,7,0))</f>
        <v>0</v>
      </c>
      <c r="K22" s="8">
        <f>IF($D22="","",VLOOKUP($D22,'HK1'!$D$4:$AH$259,8,0))</f>
        <v>0</v>
      </c>
      <c r="L22" s="8">
        <f>IF($D22="","",VLOOKUP($D22,'HK1'!$D$4:$AH$259,9,0))</f>
        <v>0</v>
      </c>
      <c r="M22" s="8">
        <f>IF($D22="","",VLOOKUP($D22,'HK1'!$D$4:$AH$259,10,0))</f>
        <v>0</v>
      </c>
      <c r="N22" s="36">
        <f>IF($D22="","",VLOOKUP($D22,'HK1'!$D$4:$AH$259,11,0))</f>
        <v>0</v>
      </c>
      <c r="O22" s="8">
        <f>IF($D22="","",VLOOKUP($D22,'HK1'!$D$4:$AH$259,12,0))</f>
        <v>0</v>
      </c>
      <c r="P22" s="8">
        <f>IF($D22="","",VLOOKUP($D22,'HK1'!$D$4:$AH$259,13,0))</f>
        <v>0</v>
      </c>
      <c r="Q22" s="8">
        <f>IF($D22="","",VLOOKUP($D22,'HK1'!$D$4:$AH$259,14,0))</f>
        <v>0</v>
      </c>
      <c r="R22" s="36">
        <f>IF($D22="","",VLOOKUP($D22,'HK1'!$D$4:$AH$259,15,0))</f>
        <v>0</v>
      </c>
      <c r="S22" s="8">
        <f>IF($D22="","",VLOOKUP($D22,'HK1'!$D$4:$AH$259,16,0))</f>
        <v>0</v>
      </c>
      <c r="T22" s="8">
        <f>IF($D22="","",VLOOKUP($D22,'HK1'!$D$4:$AH$259,17,0))</f>
        <v>0</v>
      </c>
      <c r="U22" s="8">
        <f>IF($D22="","",VLOOKUP($D22,'HK1'!$D$4:$AH$259,18,0))</f>
        <v>0</v>
      </c>
      <c r="V22" s="36">
        <f>IF($D22="","",VLOOKUP($D22,'HK1'!$D$4:$AH$259,19,0))</f>
        <v>0</v>
      </c>
      <c r="W22" s="8">
        <f>IF($D22="","",VLOOKUP($D22,'HK1'!$D$4:$AH$259,20,0))</f>
        <v>0</v>
      </c>
      <c r="X22" s="8">
        <f>IF($D22="","",VLOOKUP($D22,'HK1'!$D$4:$AH$259,21,0))</f>
        <v>0</v>
      </c>
      <c r="Y22" s="36">
        <f>IF($D22="","",VLOOKUP($D22,'HK1'!$D$4:$AH$259,22,0))</f>
        <v>0</v>
      </c>
      <c r="Z22" s="8">
        <f>IF($D22="","",VLOOKUP($D22,'HK1'!$D$4:$AH$259,23,0))</f>
        <v>0</v>
      </c>
      <c r="AA22" s="8">
        <f>IF($D22="","",VLOOKUP($D22,'HK1'!$D$4:$AH$259,24,0))</f>
        <v>0</v>
      </c>
      <c r="AB22" s="36">
        <f>IF($D22="","",VLOOKUP($D22,'HK1'!$D$4:$AH$259,25,0))</f>
        <v>0</v>
      </c>
      <c r="AC22" s="8">
        <f>IF($D22="","",VLOOKUP($D22,'HK1'!$D$4:$AH$259,26,0))</f>
        <v>0</v>
      </c>
      <c r="AD22" s="8">
        <f>IF($D22="","",VLOOKUP($D22,'HK1'!$D$4:$AH$259,27,0))</f>
        <v>0</v>
      </c>
      <c r="AE22" s="36">
        <f>IF($D22="","",VLOOKUP($D22,'HK1'!$D$4:$AH$259,28,0))</f>
        <v>0</v>
      </c>
      <c r="AF22" s="8">
        <f>IF($D22="","",VLOOKUP($D22,'HK1'!$D$4:$AH$259,29,0))</f>
        <v>0</v>
      </c>
      <c r="AG22" s="8">
        <f>IF($D22="","",VLOOKUP($D22,'HK1'!$D$4:$AH$259,30,0))</f>
        <v>0</v>
      </c>
      <c r="AH22" s="64">
        <f t="shared" si="0"/>
        <v>0</v>
      </c>
      <c r="AI22" s="14">
        <f t="shared" si="1"/>
        <v>0</v>
      </c>
    </row>
    <row r="23" spans="1:35">
      <c r="A23" s="55">
        <f>IF(D23="","",SUBTOTAL(3,$D$4:$D23))</f>
        <v>20</v>
      </c>
      <c r="B23" s="57" t="s">
        <v>443</v>
      </c>
      <c r="C23" s="58" t="s">
        <v>169</v>
      </c>
      <c r="D23" s="59" t="s">
        <v>281</v>
      </c>
      <c r="E23" s="8">
        <f>IF($D23="","",VLOOKUP($D23,'HK1'!$D$4:$AH$259,2,0))</f>
        <v>0</v>
      </c>
      <c r="F23" s="8">
        <f>IF($D23="","",VLOOKUP($D23,'HK1'!$D$4:$AH$259,3,0))</f>
        <v>0</v>
      </c>
      <c r="G23" s="8">
        <f>IF($D23="","",VLOOKUP($D23,'HK1'!$D$4:$AH$259,4,0))</f>
        <v>0</v>
      </c>
      <c r="H23" s="8">
        <f>IF($D23="","",VLOOKUP($D23,'HK1'!$D$4:$AH$259,5,0))</f>
        <v>0</v>
      </c>
      <c r="I23" s="36">
        <f>IF($D23="","",VLOOKUP($D23,'HK1'!$D$4:$AH$259,6,0))</f>
        <v>0</v>
      </c>
      <c r="J23" s="8">
        <f>IF($D23="","",VLOOKUP($D23,'HK1'!$D$4:$AH$259,7,0))</f>
        <v>1.2</v>
      </c>
      <c r="K23" s="8">
        <f>IF($D23="","",VLOOKUP($D23,'HK1'!$D$4:$AH$259,8,0))</f>
        <v>10.4</v>
      </c>
      <c r="L23" s="8">
        <f>IF($D23="","",VLOOKUP($D23,'HK1'!$D$4:$AH$259,9,0))</f>
        <v>0</v>
      </c>
      <c r="M23" s="8">
        <f>IF($D23="","",VLOOKUP($D23,'HK1'!$D$4:$AH$259,10,0))</f>
        <v>0</v>
      </c>
      <c r="N23" s="36">
        <f>IF($D23="","",VLOOKUP($D23,'HK1'!$D$4:$AH$259,11,0))</f>
        <v>11.6</v>
      </c>
      <c r="O23" s="8">
        <f>IF($D23="","",VLOOKUP($D23,'HK1'!$D$4:$AH$259,12,0))</f>
        <v>0</v>
      </c>
      <c r="P23" s="8">
        <f>IF($D23="","",VLOOKUP($D23,'HK1'!$D$4:$AH$259,13,0))</f>
        <v>0</v>
      </c>
      <c r="Q23" s="8">
        <f>IF($D23="","",VLOOKUP($D23,'HK1'!$D$4:$AH$259,14,0))</f>
        <v>0</v>
      </c>
      <c r="R23" s="36">
        <f>IF($D23="","",VLOOKUP($D23,'HK1'!$D$4:$AH$259,15,0))</f>
        <v>0</v>
      </c>
      <c r="S23" s="8">
        <f>IF($D23="","",VLOOKUP($D23,'HK1'!$D$4:$AH$259,16,0))</f>
        <v>0</v>
      </c>
      <c r="T23" s="8">
        <f>IF($D23="","",VLOOKUP($D23,'HK1'!$D$4:$AH$259,17,0))</f>
        <v>0</v>
      </c>
      <c r="U23" s="8">
        <f>IF($D23="","",VLOOKUP($D23,'HK1'!$D$4:$AH$259,18,0))</f>
        <v>0</v>
      </c>
      <c r="V23" s="36">
        <f>IF($D23="","",VLOOKUP($D23,'HK1'!$D$4:$AH$259,19,0))</f>
        <v>0</v>
      </c>
      <c r="W23" s="8">
        <f>IF($D23="","",VLOOKUP($D23,'HK1'!$D$4:$AH$259,20,0))</f>
        <v>0</v>
      </c>
      <c r="X23" s="8">
        <f>IF($D23="","",VLOOKUP($D23,'HK1'!$D$4:$AH$259,21,0))</f>
        <v>0</v>
      </c>
      <c r="Y23" s="36">
        <f>IF($D23="","",VLOOKUP($D23,'HK1'!$D$4:$AH$259,22,0))</f>
        <v>0</v>
      </c>
      <c r="Z23" s="8">
        <f>IF($D23="","",VLOOKUP($D23,'HK1'!$D$4:$AH$259,23,0))</f>
        <v>0</v>
      </c>
      <c r="AA23" s="8">
        <f>IF($D23="","",VLOOKUP($D23,'HK1'!$D$4:$AH$259,24,0))</f>
        <v>0</v>
      </c>
      <c r="AB23" s="36">
        <f>IF($D23="","",VLOOKUP($D23,'HK1'!$D$4:$AH$259,25,0))</f>
        <v>0</v>
      </c>
      <c r="AC23" s="8">
        <f>IF($D23="","",VLOOKUP($D23,'HK1'!$D$4:$AH$259,26,0))</f>
        <v>0</v>
      </c>
      <c r="AD23" s="8">
        <f>IF($D23="","",VLOOKUP($D23,'HK1'!$D$4:$AH$259,27,0))</f>
        <v>0</v>
      </c>
      <c r="AE23" s="36">
        <f>IF($D23="","",VLOOKUP($D23,'HK1'!$D$4:$AH$259,28,0))</f>
        <v>0</v>
      </c>
      <c r="AF23" s="8">
        <f>IF($D23="","",VLOOKUP($D23,'HK1'!$D$4:$AH$259,29,0))</f>
        <v>1.2</v>
      </c>
      <c r="AG23" s="8">
        <f>IF($D23="","",VLOOKUP($D23,'HK1'!$D$4:$AH$259,30,0))</f>
        <v>0</v>
      </c>
      <c r="AH23" s="64">
        <f t="shared" si="0"/>
        <v>12.8</v>
      </c>
      <c r="AI23" s="14">
        <f t="shared" si="1"/>
        <v>42.7</v>
      </c>
    </row>
    <row r="24" spans="1:35">
      <c r="A24" s="55">
        <f>IF(D24="","",SUBTOTAL(3,$D$4:$D24))</f>
        <v>21</v>
      </c>
      <c r="B24" s="57" t="s">
        <v>444</v>
      </c>
      <c r="C24" s="58" t="s">
        <v>169</v>
      </c>
      <c r="D24" s="59" t="s">
        <v>209</v>
      </c>
      <c r="E24" s="8">
        <f>IF($D24="","",VLOOKUP($D24,'HK1'!$D$4:$AH$259,2,0))</f>
        <v>0</v>
      </c>
      <c r="F24" s="8">
        <f>IF($D24="","",VLOOKUP($D24,'HK1'!$D$4:$AH$259,3,0))</f>
        <v>0</v>
      </c>
      <c r="G24" s="8">
        <f>IF($D24="","",VLOOKUP($D24,'HK1'!$D$4:$AH$259,4,0))</f>
        <v>0</v>
      </c>
      <c r="H24" s="8">
        <f>IF($D24="","",VLOOKUP($D24,'HK1'!$D$4:$AH$259,5,0))</f>
        <v>0</v>
      </c>
      <c r="I24" s="36">
        <f>IF($D24="","",VLOOKUP($D24,'HK1'!$D$4:$AH$259,6,0))</f>
        <v>0</v>
      </c>
      <c r="J24" s="8">
        <f>IF($D24="","",VLOOKUP($D24,'HK1'!$D$4:$AH$259,7,0))</f>
        <v>0</v>
      </c>
      <c r="K24" s="8">
        <f>IF($D24="","",VLOOKUP($D24,'HK1'!$D$4:$AH$259,8,0))</f>
        <v>13.199999999999998</v>
      </c>
      <c r="L24" s="8">
        <f>IF($D24="","",VLOOKUP($D24,'HK1'!$D$4:$AH$259,9,0))</f>
        <v>0</v>
      </c>
      <c r="M24" s="8">
        <f>IF($D24="","",VLOOKUP($D24,'HK1'!$D$4:$AH$259,10,0))</f>
        <v>0</v>
      </c>
      <c r="N24" s="36">
        <f>IF($D24="","",VLOOKUP($D24,'HK1'!$D$4:$AH$259,11,0))</f>
        <v>13.199999999999998</v>
      </c>
      <c r="O24" s="8">
        <f>IF($D24="","",VLOOKUP($D24,'HK1'!$D$4:$AH$259,12,0))</f>
        <v>0</v>
      </c>
      <c r="P24" s="8">
        <f>IF($D24="","",VLOOKUP($D24,'HK1'!$D$4:$AH$259,13,0))</f>
        <v>0</v>
      </c>
      <c r="Q24" s="8">
        <f>IF($D24="","",VLOOKUP($D24,'HK1'!$D$4:$AH$259,14,0))</f>
        <v>0</v>
      </c>
      <c r="R24" s="36">
        <f>IF($D24="","",VLOOKUP($D24,'HK1'!$D$4:$AH$259,15,0))</f>
        <v>0</v>
      </c>
      <c r="S24" s="8">
        <f>IF($D24="","",VLOOKUP($D24,'HK1'!$D$4:$AH$259,16,0))</f>
        <v>0</v>
      </c>
      <c r="T24" s="8">
        <f>IF($D24="","",VLOOKUP($D24,'HK1'!$D$4:$AH$259,17,0))</f>
        <v>0</v>
      </c>
      <c r="U24" s="8">
        <f>IF($D24="","",VLOOKUP($D24,'HK1'!$D$4:$AH$259,18,0))</f>
        <v>0</v>
      </c>
      <c r="V24" s="36">
        <f>IF($D24="","",VLOOKUP($D24,'HK1'!$D$4:$AH$259,19,0))</f>
        <v>0</v>
      </c>
      <c r="W24" s="8">
        <f>IF($D24="","",VLOOKUP($D24,'HK1'!$D$4:$AH$259,20,0))</f>
        <v>0</v>
      </c>
      <c r="X24" s="8">
        <f>IF($D24="","",VLOOKUP($D24,'HK1'!$D$4:$AH$259,21,0))</f>
        <v>0</v>
      </c>
      <c r="Y24" s="36">
        <f>IF($D24="","",VLOOKUP($D24,'HK1'!$D$4:$AH$259,22,0))</f>
        <v>0</v>
      </c>
      <c r="Z24" s="8">
        <f>IF($D24="","",VLOOKUP($D24,'HK1'!$D$4:$AH$259,23,0))</f>
        <v>0</v>
      </c>
      <c r="AA24" s="8">
        <f>IF($D24="","",VLOOKUP($D24,'HK1'!$D$4:$AH$259,24,0))</f>
        <v>0</v>
      </c>
      <c r="AB24" s="36">
        <f>IF($D24="","",VLOOKUP($D24,'HK1'!$D$4:$AH$259,25,0))</f>
        <v>0</v>
      </c>
      <c r="AC24" s="8">
        <f>IF($D24="","",VLOOKUP($D24,'HK1'!$D$4:$AH$259,26,0))</f>
        <v>0</v>
      </c>
      <c r="AD24" s="8">
        <f>IF($D24="","",VLOOKUP($D24,'HK1'!$D$4:$AH$259,27,0))</f>
        <v>0</v>
      </c>
      <c r="AE24" s="36">
        <f>IF($D24="","",VLOOKUP($D24,'HK1'!$D$4:$AH$259,28,0))</f>
        <v>0</v>
      </c>
      <c r="AF24" s="8">
        <f>IF($D24="","",VLOOKUP($D24,'HK1'!$D$4:$AH$259,29,0))</f>
        <v>0</v>
      </c>
      <c r="AG24" s="8">
        <f>IF($D24="","",VLOOKUP($D24,'HK1'!$D$4:$AH$259,30,0))</f>
        <v>0</v>
      </c>
      <c r="AH24" s="64">
        <f t="shared" si="0"/>
        <v>13.2</v>
      </c>
      <c r="AI24" s="14">
        <f t="shared" si="1"/>
        <v>44</v>
      </c>
    </row>
    <row r="25" spans="1:35">
      <c r="A25" s="55">
        <f>IF(D25="","",SUBTOTAL(3,$D$4:$D25))</f>
        <v>22</v>
      </c>
      <c r="B25" s="57" t="s">
        <v>438</v>
      </c>
      <c r="C25" s="58" t="s">
        <v>169</v>
      </c>
      <c r="D25" s="59" t="s">
        <v>282</v>
      </c>
      <c r="E25" s="8">
        <f>IF($D25="","",VLOOKUP($D25,'HK1'!$D$4:$AH$259,2,0))</f>
        <v>0</v>
      </c>
      <c r="F25" s="8">
        <f>IF($D25="","",VLOOKUP($D25,'HK1'!$D$4:$AH$259,3,0))</f>
        <v>0</v>
      </c>
      <c r="G25" s="8">
        <f>IF($D25="","",VLOOKUP($D25,'HK1'!$D$4:$AH$259,4,0))</f>
        <v>0</v>
      </c>
      <c r="H25" s="8">
        <f>IF($D25="","",VLOOKUP($D25,'HK1'!$D$4:$AH$259,5,0))</f>
        <v>0</v>
      </c>
      <c r="I25" s="36">
        <f>IF($D25="","",VLOOKUP($D25,'HK1'!$D$4:$AH$259,6,0))</f>
        <v>0</v>
      </c>
      <c r="J25" s="8">
        <f>IF($D25="","",VLOOKUP($D25,'HK1'!$D$4:$AH$259,7,0))</f>
        <v>0</v>
      </c>
      <c r="K25" s="8">
        <f>IF($D25="","",VLOOKUP($D25,'HK1'!$D$4:$AH$259,8,0))</f>
        <v>0</v>
      </c>
      <c r="L25" s="8">
        <f>IF($D25="","",VLOOKUP($D25,'HK1'!$D$4:$AH$259,9,0))</f>
        <v>0</v>
      </c>
      <c r="M25" s="8">
        <f>IF($D25="","",VLOOKUP($D25,'HK1'!$D$4:$AH$259,10,0))</f>
        <v>0</v>
      </c>
      <c r="N25" s="36">
        <f>IF($D25="","",VLOOKUP($D25,'HK1'!$D$4:$AH$259,11,0))</f>
        <v>0</v>
      </c>
      <c r="O25" s="8">
        <f>IF($D25="","",VLOOKUP($D25,'HK1'!$D$4:$AH$259,12,0))</f>
        <v>0</v>
      </c>
      <c r="P25" s="8">
        <f>IF($D25="","",VLOOKUP($D25,'HK1'!$D$4:$AH$259,13,0))</f>
        <v>0</v>
      </c>
      <c r="Q25" s="8">
        <f>IF($D25="","",VLOOKUP($D25,'HK1'!$D$4:$AH$259,14,0))</f>
        <v>0</v>
      </c>
      <c r="R25" s="36">
        <f>IF($D25="","",VLOOKUP($D25,'HK1'!$D$4:$AH$259,15,0))</f>
        <v>0</v>
      </c>
      <c r="S25" s="8">
        <f>IF($D25="","",VLOOKUP($D25,'HK1'!$D$4:$AH$259,16,0))</f>
        <v>0</v>
      </c>
      <c r="T25" s="8">
        <f>IF($D25="","",VLOOKUP($D25,'HK1'!$D$4:$AH$259,17,0))</f>
        <v>0</v>
      </c>
      <c r="U25" s="8">
        <f>IF($D25="","",VLOOKUP($D25,'HK1'!$D$4:$AH$259,18,0))</f>
        <v>0</v>
      </c>
      <c r="V25" s="36">
        <f>IF($D25="","",VLOOKUP($D25,'HK1'!$D$4:$AH$259,19,0))</f>
        <v>0</v>
      </c>
      <c r="W25" s="8">
        <f>IF($D25="","",VLOOKUP($D25,'HK1'!$D$4:$AH$259,20,0))</f>
        <v>0</v>
      </c>
      <c r="X25" s="8">
        <f>IF($D25="","",VLOOKUP($D25,'HK1'!$D$4:$AH$259,21,0))</f>
        <v>0</v>
      </c>
      <c r="Y25" s="36">
        <f>IF($D25="","",VLOOKUP($D25,'HK1'!$D$4:$AH$259,22,0))</f>
        <v>0</v>
      </c>
      <c r="Z25" s="8">
        <f>IF($D25="","",VLOOKUP($D25,'HK1'!$D$4:$AH$259,23,0))</f>
        <v>0</v>
      </c>
      <c r="AA25" s="8">
        <f>IF($D25="","",VLOOKUP($D25,'HK1'!$D$4:$AH$259,24,0))</f>
        <v>0</v>
      </c>
      <c r="AB25" s="36">
        <f>IF($D25="","",VLOOKUP($D25,'HK1'!$D$4:$AH$259,25,0))</f>
        <v>0</v>
      </c>
      <c r="AC25" s="8">
        <f>IF($D25="","",VLOOKUP($D25,'HK1'!$D$4:$AH$259,26,0))</f>
        <v>0</v>
      </c>
      <c r="AD25" s="8">
        <f>IF($D25="","",VLOOKUP($D25,'HK1'!$D$4:$AH$259,27,0))</f>
        <v>0</v>
      </c>
      <c r="AE25" s="36">
        <f>IF($D25="","",VLOOKUP($D25,'HK1'!$D$4:$AH$259,28,0))</f>
        <v>0</v>
      </c>
      <c r="AF25" s="8">
        <f>IF($D25="","",VLOOKUP($D25,'HK1'!$D$4:$AH$259,29,0))</f>
        <v>0</v>
      </c>
      <c r="AG25" s="8">
        <f>IF($D25="","",VLOOKUP($D25,'HK1'!$D$4:$AH$259,30,0))</f>
        <v>0</v>
      </c>
      <c r="AH25" s="64">
        <f t="shared" si="0"/>
        <v>0</v>
      </c>
      <c r="AI25" s="14">
        <f t="shared" si="1"/>
        <v>0</v>
      </c>
    </row>
    <row r="26" spans="1:35">
      <c r="A26" s="55">
        <f>IF(D26="","",SUBTOTAL(3,$D$4:$D26))</f>
        <v>23</v>
      </c>
      <c r="B26" s="57" t="s">
        <v>439</v>
      </c>
      <c r="C26" s="58" t="s">
        <v>169</v>
      </c>
      <c r="D26" s="59" t="s">
        <v>183</v>
      </c>
      <c r="E26" s="8">
        <f>IF($D26="","",VLOOKUP($D26,'HK1'!$D$4:$AH$259,2,0))</f>
        <v>0</v>
      </c>
      <c r="F26" s="8">
        <f>IF($D26="","",VLOOKUP($D26,'HK1'!$D$4:$AH$259,3,0))</f>
        <v>0</v>
      </c>
      <c r="G26" s="8">
        <f>IF($D26="","",VLOOKUP($D26,'HK1'!$D$4:$AH$259,4,0))</f>
        <v>0</v>
      </c>
      <c r="H26" s="8">
        <f>IF($D26="","",VLOOKUP($D26,'HK1'!$D$4:$AH$259,5,0))</f>
        <v>0</v>
      </c>
      <c r="I26" s="36">
        <f>IF($D26="","",VLOOKUP($D26,'HK1'!$D$4:$AH$259,6,0))</f>
        <v>0</v>
      </c>
      <c r="J26" s="8">
        <f>IF($D26="","",VLOOKUP($D26,'HK1'!$D$4:$AH$259,7,0))</f>
        <v>0</v>
      </c>
      <c r="K26" s="8">
        <f>IF($D26="","",VLOOKUP($D26,'HK1'!$D$4:$AH$259,8,0))</f>
        <v>0</v>
      </c>
      <c r="L26" s="8">
        <f>IF($D26="","",VLOOKUP($D26,'HK1'!$D$4:$AH$259,9,0))</f>
        <v>0</v>
      </c>
      <c r="M26" s="8">
        <f>IF($D26="","",VLOOKUP($D26,'HK1'!$D$4:$AH$259,10,0))</f>
        <v>0</v>
      </c>
      <c r="N26" s="36">
        <f>IF($D26="","",VLOOKUP($D26,'HK1'!$D$4:$AH$259,11,0))</f>
        <v>0</v>
      </c>
      <c r="O26" s="8">
        <f>IF($D26="","",VLOOKUP($D26,'HK1'!$D$4:$AH$259,12,0))</f>
        <v>0</v>
      </c>
      <c r="P26" s="8">
        <f>IF($D26="","",VLOOKUP($D26,'HK1'!$D$4:$AH$259,13,0))</f>
        <v>0</v>
      </c>
      <c r="Q26" s="8">
        <f>IF($D26="","",VLOOKUP($D26,'HK1'!$D$4:$AH$259,14,0))</f>
        <v>0</v>
      </c>
      <c r="R26" s="36">
        <f>IF($D26="","",VLOOKUP($D26,'HK1'!$D$4:$AH$259,15,0))</f>
        <v>0</v>
      </c>
      <c r="S26" s="8">
        <f>IF($D26="","",VLOOKUP($D26,'HK1'!$D$4:$AH$259,16,0))</f>
        <v>0</v>
      </c>
      <c r="T26" s="8">
        <f>IF($D26="","",VLOOKUP($D26,'HK1'!$D$4:$AH$259,17,0))</f>
        <v>0</v>
      </c>
      <c r="U26" s="8">
        <f>IF($D26="","",VLOOKUP($D26,'HK1'!$D$4:$AH$259,18,0))</f>
        <v>0</v>
      </c>
      <c r="V26" s="36">
        <f>IF($D26="","",VLOOKUP($D26,'HK1'!$D$4:$AH$259,19,0))</f>
        <v>0</v>
      </c>
      <c r="W26" s="8">
        <f>IF($D26="","",VLOOKUP($D26,'HK1'!$D$4:$AH$259,20,0))</f>
        <v>0</v>
      </c>
      <c r="X26" s="8">
        <f>IF($D26="","",VLOOKUP($D26,'HK1'!$D$4:$AH$259,21,0))</f>
        <v>0</v>
      </c>
      <c r="Y26" s="36">
        <f>IF($D26="","",VLOOKUP($D26,'HK1'!$D$4:$AH$259,22,0))</f>
        <v>0</v>
      </c>
      <c r="Z26" s="8">
        <f>IF($D26="","",VLOOKUP($D26,'HK1'!$D$4:$AH$259,23,0))</f>
        <v>0</v>
      </c>
      <c r="AA26" s="8">
        <f>IF($D26="","",VLOOKUP($D26,'HK1'!$D$4:$AH$259,24,0))</f>
        <v>0</v>
      </c>
      <c r="AB26" s="36">
        <f>IF($D26="","",VLOOKUP($D26,'HK1'!$D$4:$AH$259,25,0))</f>
        <v>0</v>
      </c>
      <c r="AC26" s="8">
        <f>IF($D26="","",VLOOKUP($D26,'HK1'!$D$4:$AH$259,26,0))</f>
        <v>0</v>
      </c>
      <c r="AD26" s="8">
        <f>IF($D26="","",VLOOKUP($D26,'HK1'!$D$4:$AH$259,27,0))</f>
        <v>0</v>
      </c>
      <c r="AE26" s="36">
        <f>IF($D26="","",VLOOKUP($D26,'HK1'!$D$4:$AH$259,28,0))</f>
        <v>0</v>
      </c>
      <c r="AF26" s="8">
        <f>IF($D26="","",VLOOKUP($D26,'HK1'!$D$4:$AH$259,29,0))</f>
        <v>0</v>
      </c>
      <c r="AG26" s="8">
        <f>IF($D26="","",VLOOKUP($D26,'HK1'!$D$4:$AH$259,30,0))</f>
        <v>0</v>
      </c>
      <c r="AH26" s="64">
        <f t="shared" si="0"/>
        <v>0</v>
      </c>
      <c r="AI26" s="14">
        <f t="shared" si="1"/>
        <v>0</v>
      </c>
    </row>
    <row r="27" spans="1:35">
      <c r="A27" s="55">
        <f>IF(D27="","",SUBTOTAL(3,$D$4:$D27))</f>
        <v>24</v>
      </c>
      <c r="B27" s="57" t="s">
        <v>445</v>
      </c>
      <c r="C27" s="58" t="s">
        <v>169</v>
      </c>
      <c r="D27" s="59" t="s">
        <v>186</v>
      </c>
      <c r="E27" s="8">
        <f>IF($D27="","",VLOOKUP($D27,'HK1'!$D$4:$AH$259,2,0))</f>
        <v>0</v>
      </c>
      <c r="F27" s="8">
        <f>IF($D27="","",VLOOKUP($D27,'HK1'!$D$4:$AH$259,3,0))</f>
        <v>2</v>
      </c>
      <c r="G27" s="8">
        <f>IF($D27="","",VLOOKUP($D27,'HK1'!$D$4:$AH$259,4,0))</f>
        <v>0</v>
      </c>
      <c r="H27" s="8">
        <f>IF($D27="","",VLOOKUP($D27,'HK1'!$D$4:$AH$259,5,0))</f>
        <v>0</v>
      </c>
      <c r="I27" s="36">
        <f>IF($D27="","",VLOOKUP($D27,'HK1'!$D$4:$AH$259,6,0))</f>
        <v>4</v>
      </c>
      <c r="J27" s="8">
        <f>IF($D27="","",VLOOKUP($D27,'HK1'!$D$4:$AH$259,7,0))</f>
        <v>13.199999999999998</v>
      </c>
      <c r="K27" s="8">
        <f>IF($D27="","",VLOOKUP($D27,'HK1'!$D$4:$AH$259,8,0))</f>
        <v>3.5999999999999996</v>
      </c>
      <c r="L27" s="8">
        <f>IF($D27="","",VLOOKUP($D27,'HK1'!$D$4:$AH$259,9,0))</f>
        <v>0</v>
      </c>
      <c r="M27" s="8">
        <f>IF($D27="","",VLOOKUP($D27,'HK1'!$D$4:$AH$259,10,0))</f>
        <v>0</v>
      </c>
      <c r="N27" s="36">
        <f>IF($D27="","",VLOOKUP($D27,'HK1'!$D$4:$AH$259,11,0))</f>
        <v>16.799999999999997</v>
      </c>
      <c r="O27" s="8">
        <f>IF($D27="","",VLOOKUP($D27,'HK1'!$D$4:$AH$259,12,0))</f>
        <v>0</v>
      </c>
      <c r="P27" s="8">
        <f>IF($D27="","",VLOOKUP($D27,'HK1'!$D$4:$AH$259,13,0))</f>
        <v>0</v>
      </c>
      <c r="Q27" s="8">
        <f>IF($D27="","",VLOOKUP($D27,'HK1'!$D$4:$AH$259,14,0))</f>
        <v>0</v>
      </c>
      <c r="R27" s="36">
        <f>IF($D27="","",VLOOKUP($D27,'HK1'!$D$4:$AH$259,15,0))</f>
        <v>0</v>
      </c>
      <c r="S27" s="8">
        <f>IF($D27="","",VLOOKUP($D27,'HK1'!$D$4:$AH$259,16,0))</f>
        <v>0</v>
      </c>
      <c r="T27" s="8">
        <f>IF($D27="","",VLOOKUP($D27,'HK1'!$D$4:$AH$259,17,0))</f>
        <v>0</v>
      </c>
      <c r="U27" s="8">
        <f>IF($D27="","",VLOOKUP($D27,'HK1'!$D$4:$AH$259,18,0))</f>
        <v>0</v>
      </c>
      <c r="V27" s="36">
        <f>IF($D27="","",VLOOKUP($D27,'HK1'!$D$4:$AH$259,19,0))</f>
        <v>0</v>
      </c>
      <c r="W27" s="8">
        <f>IF($D27="","",VLOOKUP($D27,'HK1'!$D$4:$AH$259,20,0))</f>
        <v>0</v>
      </c>
      <c r="X27" s="8">
        <f>IF($D27="","",VLOOKUP($D27,'HK1'!$D$4:$AH$259,21,0))</f>
        <v>0</v>
      </c>
      <c r="Y27" s="36">
        <f>IF($D27="","",VLOOKUP($D27,'HK1'!$D$4:$AH$259,22,0))</f>
        <v>0</v>
      </c>
      <c r="Z27" s="8">
        <f>IF($D27="","",VLOOKUP($D27,'HK1'!$D$4:$AH$259,23,0))</f>
        <v>0</v>
      </c>
      <c r="AA27" s="8">
        <f>IF($D27="","",VLOOKUP($D27,'HK1'!$D$4:$AH$259,24,0))</f>
        <v>0</v>
      </c>
      <c r="AB27" s="36">
        <f>IF($D27="","",VLOOKUP($D27,'HK1'!$D$4:$AH$259,25,0))</f>
        <v>0</v>
      </c>
      <c r="AC27" s="8">
        <f>IF($D27="","",VLOOKUP($D27,'HK1'!$D$4:$AH$259,26,0))</f>
        <v>0</v>
      </c>
      <c r="AD27" s="8">
        <f>IF($D27="","",VLOOKUP($D27,'HK1'!$D$4:$AH$259,27,0))</f>
        <v>0</v>
      </c>
      <c r="AE27" s="36">
        <f>IF($D27="","",VLOOKUP($D27,'HK1'!$D$4:$AH$259,28,0))</f>
        <v>0</v>
      </c>
      <c r="AF27" s="8">
        <f>IF($D27="","",VLOOKUP($D27,'HK1'!$D$4:$AH$259,29,0))</f>
        <v>0</v>
      </c>
      <c r="AG27" s="8">
        <f>IF($D27="","",VLOOKUP($D27,'HK1'!$D$4:$AH$259,30,0))</f>
        <v>0</v>
      </c>
      <c r="AH27" s="64">
        <f t="shared" si="0"/>
        <v>20.8</v>
      </c>
      <c r="AI27" s="14">
        <f t="shared" si="1"/>
        <v>69.3</v>
      </c>
    </row>
    <row r="28" spans="1:35">
      <c r="A28" s="55">
        <f>IF(D28="","",SUBTOTAL(3,$D$4:$D28))</f>
        <v>25</v>
      </c>
      <c r="B28" s="57" t="s">
        <v>440</v>
      </c>
      <c r="C28" s="58" t="s">
        <v>169</v>
      </c>
      <c r="D28" s="59" t="s">
        <v>184</v>
      </c>
      <c r="E28" s="8">
        <f>IF($D28="","",VLOOKUP($D28,'HK1'!$D$4:$AH$259,2,0))</f>
        <v>0</v>
      </c>
      <c r="F28" s="8">
        <f>IF($D28="","",VLOOKUP($D28,'HK1'!$D$4:$AH$259,3,0))</f>
        <v>0</v>
      </c>
      <c r="G28" s="8">
        <f>IF($D28="","",VLOOKUP($D28,'HK1'!$D$4:$AH$259,4,0))</f>
        <v>0</v>
      </c>
      <c r="H28" s="8">
        <f>IF($D28="","",VLOOKUP($D28,'HK1'!$D$4:$AH$259,5,0))</f>
        <v>0</v>
      </c>
      <c r="I28" s="36">
        <f>IF($D28="","",VLOOKUP($D28,'HK1'!$D$4:$AH$259,6,0))</f>
        <v>0</v>
      </c>
      <c r="J28" s="8">
        <f>IF($D28="","",VLOOKUP($D28,'HK1'!$D$4:$AH$259,7,0))</f>
        <v>0</v>
      </c>
      <c r="K28" s="8">
        <f>IF($D28="","",VLOOKUP($D28,'HK1'!$D$4:$AH$259,8,0))</f>
        <v>0</v>
      </c>
      <c r="L28" s="8">
        <f>IF($D28="","",VLOOKUP($D28,'HK1'!$D$4:$AH$259,9,0))</f>
        <v>0</v>
      </c>
      <c r="M28" s="8">
        <f>IF($D28="","",VLOOKUP($D28,'HK1'!$D$4:$AH$259,10,0))</f>
        <v>0</v>
      </c>
      <c r="N28" s="36">
        <f>IF($D28="","",VLOOKUP($D28,'HK1'!$D$4:$AH$259,11,0))</f>
        <v>0</v>
      </c>
      <c r="O28" s="8">
        <f>IF($D28="","",VLOOKUP($D28,'HK1'!$D$4:$AH$259,12,0))</f>
        <v>0</v>
      </c>
      <c r="P28" s="8">
        <f>IF($D28="","",VLOOKUP($D28,'HK1'!$D$4:$AH$259,13,0))</f>
        <v>0</v>
      </c>
      <c r="Q28" s="8">
        <f>IF($D28="","",VLOOKUP($D28,'HK1'!$D$4:$AH$259,14,0))</f>
        <v>0</v>
      </c>
      <c r="R28" s="36">
        <f>IF($D28="","",VLOOKUP($D28,'HK1'!$D$4:$AH$259,15,0))</f>
        <v>0</v>
      </c>
      <c r="S28" s="8">
        <f>IF($D28="","",VLOOKUP($D28,'HK1'!$D$4:$AH$259,16,0))</f>
        <v>0</v>
      </c>
      <c r="T28" s="8">
        <f>IF($D28="","",VLOOKUP($D28,'HK1'!$D$4:$AH$259,17,0))</f>
        <v>0</v>
      </c>
      <c r="U28" s="8">
        <f>IF($D28="","",VLOOKUP($D28,'HK1'!$D$4:$AH$259,18,0))</f>
        <v>0</v>
      </c>
      <c r="V28" s="36">
        <f>IF($D28="","",VLOOKUP($D28,'HK1'!$D$4:$AH$259,19,0))</f>
        <v>0</v>
      </c>
      <c r="W28" s="8">
        <f>IF($D28="","",VLOOKUP($D28,'HK1'!$D$4:$AH$259,20,0))</f>
        <v>0</v>
      </c>
      <c r="X28" s="8">
        <f>IF($D28="","",VLOOKUP($D28,'HK1'!$D$4:$AH$259,21,0))</f>
        <v>0</v>
      </c>
      <c r="Y28" s="36">
        <f>IF($D28="","",VLOOKUP($D28,'HK1'!$D$4:$AH$259,22,0))</f>
        <v>0</v>
      </c>
      <c r="Z28" s="8">
        <f>IF($D28="","",VLOOKUP($D28,'HK1'!$D$4:$AH$259,23,0))</f>
        <v>0</v>
      </c>
      <c r="AA28" s="8">
        <f>IF($D28="","",VLOOKUP($D28,'HK1'!$D$4:$AH$259,24,0))</f>
        <v>0</v>
      </c>
      <c r="AB28" s="36">
        <f>IF($D28="","",VLOOKUP($D28,'HK1'!$D$4:$AH$259,25,0))</f>
        <v>0</v>
      </c>
      <c r="AC28" s="8">
        <f>IF($D28="","",VLOOKUP($D28,'HK1'!$D$4:$AH$259,26,0))</f>
        <v>0</v>
      </c>
      <c r="AD28" s="8">
        <f>IF($D28="","",VLOOKUP($D28,'HK1'!$D$4:$AH$259,27,0))</f>
        <v>0</v>
      </c>
      <c r="AE28" s="36">
        <f>IF($D28="","",VLOOKUP($D28,'HK1'!$D$4:$AH$259,28,0))</f>
        <v>0</v>
      </c>
      <c r="AF28" s="8">
        <f>IF($D28="","",VLOOKUP($D28,'HK1'!$D$4:$AH$259,29,0))</f>
        <v>0</v>
      </c>
      <c r="AG28" s="8">
        <f>IF($D28="","",VLOOKUP($D28,'HK1'!$D$4:$AH$259,30,0))</f>
        <v>0</v>
      </c>
      <c r="AH28" s="64">
        <f t="shared" si="0"/>
        <v>0</v>
      </c>
      <c r="AI28" s="14">
        <f t="shared" si="1"/>
        <v>0</v>
      </c>
    </row>
    <row r="29" spans="1:35">
      <c r="A29" s="55">
        <f>IF(D29="","",SUBTOTAL(3,$D$4:$D29))</f>
        <v>26</v>
      </c>
      <c r="B29" s="57" t="s">
        <v>441</v>
      </c>
      <c r="C29" s="58" t="s">
        <v>169</v>
      </c>
      <c r="D29" s="59" t="s">
        <v>185</v>
      </c>
      <c r="E29" s="8">
        <f>IF($D29="","",VLOOKUP($D29,'HK1'!$D$4:$AH$259,2,0))</f>
        <v>0</v>
      </c>
      <c r="F29" s="8">
        <f>IF($D29="","",VLOOKUP($D29,'HK1'!$D$4:$AH$259,3,0))</f>
        <v>0</v>
      </c>
      <c r="G29" s="8">
        <f>IF($D29="","",VLOOKUP($D29,'HK1'!$D$4:$AH$259,4,0))</f>
        <v>0</v>
      </c>
      <c r="H29" s="8">
        <f>IF($D29="","",VLOOKUP($D29,'HK1'!$D$4:$AH$259,5,0))</f>
        <v>0</v>
      </c>
      <c r="I29" s="36">
        <f>IF($D29="","",VLOOKUP($D29,'HK1'!$D$4:$AH$259,6,0))</f>
        <v>0</v>
      </c>
      <c r="J29" s="8">
        <f>IF($D29="","",VLOOKUP($D29,'HK1'!$D$4:$AH$259,7,0))</f>
        <v>0</v>
      </c>
      <c r="K29" s="8">
        <f>IF($D29="","",VLOOKUP($D29,'HK1'!$D$4:$AH$259,8,0))</f>
        <v>0</v>
      </c>
      <c r="L29" s="8">
        <f>IF($D29="","",VLOOKUP($D29,'HK1'!$D$4:$AH$259,9,0))</f>
        <v>0</v>
      </c>
      <c r="M29" s="8">
        <f>IF($D29="","",VLOOKUP($D29,'HK1'!$D$4:$AH$259,10,0))</f>
        <v>0</v>
      </c>
      <c r="N29" s="36">
        <f>IF($D29="","",VLOOKUP($D29,'HK1'!$D$4:$AH$259,11,0))</f>
        <v>0</v>
      </c>
      <c r="O29" s="8">
        <f>IF($D29="","",VLOOKUP($D29,'HK1'!$D$4:$AH$259,12,0))</f>
        <v>0</v>
      </c>
      <c r="P29" s="8">
        <f>IF($D29="","",VLOOKUP($D29,'HK1'!$D$4:$AH$259,13,0))</f>
        <v>0</v>
      </c>
      <c r="Q29" s="8">
        <f>IF($D29="","",VLOOKUP($D29,'HK1'!$D$4:$AH$259,14,0))</f>
        <v>0</v>
      </c>
      <c r="R29" s="36">
        <f>IF($D29="","",VLOOKUP($D29,'HK1'!$D$4:$AH$259,15,0))</f>
        <v>0</v>
      </c>
      <c r="S29" s="8">
        <f>IF($D29="","",VLOOKUP($D29,'HK1'!$D$4:$AH$259,16,0))</f>
        <v>0</v>
      </c>
      <c r="T29" s="8">
        <f>IF($D29="","",VLOOKUP($D29,'HK1'!$D$4:$AH$259,17,0))</f>
        <v>0</v>
      </c>
      <c r="U29" s="8">
        <f>IF($D29="","",VLOOKUP($D29,'HK1'!$D$4:$AH$259,18,0))</f>
        <v>0</v>
      </c>
      <c r="V29" s="36">
        <f>IF($D29="","",VLOOKUP($D29,'HK1'!$D$4:$AH$259,19,0))</f>
        <v>0</v>
      </c>
      <c r="W29" s="8">
        <f>IF($D29="","",VLOOKUP($D29,'HK1'!$D$4:$AH$259,20,0))</f>
        <v>0</v>
      </c>
      <c r="X29" s="8">
        <f>IF($D29="","",VLOOKUP($D29,'HK1'!$D$4:$AH$259,21,0))</f>
        <v>0</v>
      </c>
      <c r="Y29" s="36">
        <f>IF($D29="","",VLOOKUP($D29,'HK1'!$D$4:$AH$259,22,0))</f>
        <v>0</v>
      </c>
      <c r="Z29" s="8">
        <f>IF($D29="","",VLOOKUP($D29,'HK1'!$D$4:$AH$259,23,0))</f>
        <v>0</v>
      </c>
      <c r="AA29" s="8">
        <f>IF($D29="","",VLOOKUP($D29,'HK1'!$D$4:$AH$259,24,0))</f>
        <v>0</v>
      </c>
      <c r="AB29" s="36">
        <f>IF($D29="","",VLOOKUP($D29,'HK1'!$D$4:$AH$259,25,0))</f>
        <v>0</v>
      </c>
      <c r="AC29" s="8">
        <f>IF($D29="","",VLOOKUP($D29,'HK1'!$D$4:$AH$259,26,0))</f>
        <v>0</v>
      </c>
      <c r="AD29" s="8">
        <f>IF($D29="","",VLOOKUP($D29,'HK1'!$D$4:$AH$259,27,0))</f>
        <v>0</v>
      </c>
      <c r="AE29" s="36">
        <f>IF($D29="","",VLOOKUP($D29,'HK1'!$D$4:$AH$259,28,0))</f>
        <v>0</v>
      </c>
      <c r="AF29" s="8">
        <f>IF($D29="","",VLOOKUP($D29,'HK1'!$D$4:$AH$259,29,0))</f>
        <v>0</v>
      </c>
      <c r="AG29" s="8">
        <f>IF($D29="","",VLOOKUP($D29,'HK1'!$D$4:$AH$259,30,0))</f>
        <v>0</v>
      </c>
      <c r="AH29" s="64">
        <f t="shared" si="0"/>
        <v>0</v>
      </c>
      <c r="AI29" s="14">
        <f t="shared" si="1"/>
        <v>0</v>
      </c>
    </row>
    <row r="30" spans="1:35">
      <c r="A30" s="55">
        <f>IF(D30="","",SUBTOTAL(3,$D$4:$D30))</f>
        <v>27</v>
      </c>
      <c r="B30" s="57" t="s">
        <v>446</v>
      </c>
      <c r="C30" s="58" t="s">
        <v>169</v>
      </c>
      <c r="D30" s="59" t="s">
        <v>190</v>
      </c>
      <c r="E30" s="8">
        <f>IF($D30="","",VLOOKUP($D30,'HK1'!$D$4:$AH$259,2,0))</f>
        <v>0</v>
      </c>
      <c r="F30" s="8">
        <f>IF($D30="","",VLOOKUP($D30,'HK1'!$D$4:$AH$259,3,0))</f>
        <v>2</v>
      </c>
      <c r="G30" s="8">
        <f>IF($D30="","",VLOOKUP($D30,'HK1'!$D$4:$AH$259,4,0))</f>
        <v>0</v>
      </c>
      <c r="H30" s="8">
        <f>IF($D30="","",VLOOKUP($D30,'HK1'!$D$4:$AH$259,5,0))</f>
        <v>0</v>
      </c>
      <c r="I30" s="36">
        <f>IF($D30="","",VLOOKUP($D30,'HK1'!$D$4:$AH$259,6,0))</f>
        <v>4</v>
      </c>
      <c r="J30" s="8">
        <f>IF($D30="","",VLOOKUP($D30,'HK1'!$D$4:$AH$259,7,0))</f>
        <v>13.999999999999998</v>
      </c>
      <c r="K30" s="8">
        <f>IF($D30="","",VLOOKUP($D30,'HK1'!$D$4:$AH$259,8,0))</f>
        <v>2.4</v>
      </c>
      <c r="L30" s="8">
        <f>IF($D30="","",VLOOKUP($D30,'HK1'!$D$4:$AH$259,9,0))</f>
        <v>0</v>
      </c>
      <c r="M30" s="8">
        <f>IF($D30="","",VLOOKUP($D30,'HK1'!$D$4:$AH$259,10,0))</f>
        <v>0</v>
      </c>
      <c r="N30" s="36">
        <f>IF($D30="","",VLOOKUP($D30,'HK1'!$D$4:$AH$259,11,0))</f>
        <v>16.399999999999999</v>
      </c>
      <c r="O30" s="8">
        <f>IF($D30="","",VLOOKUP($D30,'HK1'!$D$4:$AH$259,12,0))</f>
        <v>0</v>
      </c>
      <c r="P30" s="8">
        <f>IF($D30="","",VLOOKUP($D30,'HK1'!$D$4:$AH$259,13,0))</f>
        <v>0</v>
      </c>
      <c r="Q30" s="8">
        <f>IF($D30="","",VLOOKUP($D30,'HK1'!$D$4:$AH$259,14,0))</f>
        <v>0</v>
      </c>
      <c r="R30" s="36">
        <f>IF($D30="","",VLOOKUP($D30,'HK1'!$D$4:$AH$259,15,0))</f>
        <v>0</v>
      </c>
      <c r="S30" s="8">
        <f>IF($D30="","",VLOOKUP($D30,'HK1'!$D$4:$AH$259,16,0))</f>
        <v>0</v>
      </c>
      <c r="T30" s="8">
        <f>IF($D30="","",VLOOKUP($D30,'HK1'!$D$4:$AH$259,17,0))</f>
        <v>0</v>
      </c>
      <c r="U30" s="8">
        <f>IF($D30="","",VLOOKUP($D30,'HK1'!$D$4:$AH$259,18,0))</f>
        <v>0</v>
      </c>
      <c r="V30" s="36">
        <f>IF($D30="","",VLOOKUP($D30,'HK1'!$D$4:$AH$259,19,0))</f>
        <v>0</v>
      </c>
      <c r="W30" s="8">
        <f>IF($D30="","",VLOOKUP($D30,'HK1'!$D$4:$AH$259,20,0))</f>
        <v>0</v>
      </c>
      <c r="X30" s="8">
        <f>IF($D30="","",VLOOKUP($D30,'HK1'!$D$4:$AH$259,21,0))</f>
        <v>0</v>
      </c>
      <c r="Y30" s="36">
        <f>IF($D30="","",VLOOKUP($D30,'HK1'!$D$4:$AH$259,22,0))</f>
        <v>0</v>
      </c>
      <c r="Z30" s="8">
        <f>IF($D30="","",VLOOKUP($D30,'HK1'!$D$4:$AH$259,23,0))</f>
        <v>0</v>
      </c>
      <c r="AA30" s="8">
        <f>IF($D30="","",VLOOKUP($D30,'HK1'!$D$4:$AH$259,24,0))</f>
        <v>0</v>
      </c>
      <c r="AB30" s="36">
        <f>IF($D30="","",VLOOKUP($D30,'HK1'!$D$4:$AH$259,25,0))</f>
        <v>0</v>
      </c>
      <c r="AC30" s="8">
        <f>IF($D30="","",VLOOKUP($D30,'HK1'!$D$4:$AH$259,26,0))</f>
        <v>0</v>
      </c>
      <c r="AD30" s="8">
        <f>IF($D30="","",VLOOKUP($D30,'HK1'!$D$4:$AH$259,27,0))</f>
        <v>0</v>
      </c>
      <c r="AE30" s="36">
        <f>IF($D30="","",VLOOKUP($D30,'HK1'!$D$4:$AH$259,28,0))</f>
        <v>0</v>
      </c>
      <c r="AF30" s="8">
        <f>IF($D30="","",VLOOKUP($D30,'HK1'!$D$4:$AH$259,29,0))</f>
        <v>1.2</v>
      </c>
      <c r="AG30" s="8">
        <f>IF($D30="","",VLOOKUP($D30,'HK1'!$D$4:$AH$259,30,0))</f>
        <v>0</v>
      </c>
      <c r="AH30" s="64">
        <f t="shared" si="0"/>
        <v>21.6</v>
      </c>
      <c r="AI30" s="14">
        <f t="shared" si="1"/>
        <v>72</v>
      </c>
    </row>
    <row r="31" spans="1:35">
      <c r="A31" s="55">
        <f>IF(D31="","",SUBTOTAL(3,$D$4:$D31))</f>
        <v>28</v>
      </c>
      <c r="B31" s="57" t="s">
        <v>460</v>
      </c>
      <c r="C31" s="58" t="s">
        <v>169</v>
      </c>
      <c r="D31" s="59" t="s">
        <v>193</v>
      </c>
      <c r="E31" s="8">
        <f>IF($D31="","",VLOOKUP($D31,'HK1'!$D$4:$AH$259,2,0))</f>
        <v>0</v>
      </c>
      <c r="F31" s="8">
        <f>IF($D31="","",VLOOKUP($D31,'HK1'!$D$4:$AH$259,3,0))</f>
        <v>0</v>
      </c>
      <c r="G31" s="8">
        <f>IF($D31="","",VLOOKUP($D31,'HK1'!$D$4:$AH$259,4,0))</f>
        <v>0</v>
      </c>
      <c r="H31" s="8">
        <f>IF($D31="","",VLOOKUP($D31,'HK1'!$D$4:$AH$259,5,0))</f>
        <v>0</v>
      </c>
      <c r="I31" s="36">
        <f>IF($D31="","",VLOOKUP($D31,'HK1'!$D$4:$AH$259,6,0))</f>
        <v>0</v>
      </c>
      <c r="J31" s="8">
        <f>IF($D31="","",VLOOKUP($D31,'HK1'!$D$4:$AH$259,7,0))</f>
        <v>0</v>
      </c>
      <c r="K31" s="8">
        <f>IF($D31="","",VLOOKUP($D31,'HK1'!$D$4:$AH$259,8,0))</f>
        <v>0</v>
      </c>
      <c r="L31" s="8">
        <f>IF($D31="","",VLOOKUP($D31,'HK1'!$D$4:$AH$259,9,0))</f>
        <v>0</v>
      </c>
      <c r="M31" s="8">
        <f>IF($D31="","",VLOOKUP($D31,'HK1'!$D$4:$AH$259,10,0))</f>
        <v>0</v>
      </c>
      <c r="N31" s="36">
        <f>IF($D31="","",VLOOKUP($D31,'HK1'!$D$4:$AH$259,11,0))</f>
        <v>0</v>
      </c>
      <c r="O31" s="8">
        <f>IF($D31="","",VLOOKUP($D31,'HK1'!$D$4:$AH$259,12,0))</f>
        <v>0</v>
      </c>
      <c r="P31" s="8">
        <f>IF($D31="","",VLOOKUP($D31,'HK1'!$D$4:$AH$259,13,0))</f>
        <v>0</v>
      </c>
      <c r="Q31" s="8">
        <f>IF($D31="","",VLOOKUP($D31,'HK1'!$D$4:$AH$259,14,0))</f>
        <v>211</v>
      </c>
      <c r="R31" s="36">
        <f>IF($D31="","",VLOOKUP($D31,'HK1'!$D$4:$AH$259,15,0))</f>
        <v>-10.55</v>
      </c>
      <c r="S31" s="8">
        <f>IF($D31="","",VLOOKUP($D31,'HK1'!$D$4:$AH$259,16,0))</f>
        <v>0</v>
      </c>
      <c r="T31" s="8">
        <f>IF($D31="","",VLOOKUP($D31,'HK1'!$D$4:$AH$259,17,0))</f>
        <v>0</v>
      </c>
      <c r="U31" s="8">
        <f>IF($D31="","",VLOOKUP($D31,'HK1'!$D$4:$AH$259,18,0))</f>
        <v>0</v>
      </c>
      <c r="V31" s="36">
        <f>IF($D31="","",VLOOKUP($D31,'HK1'!$D$4:$AH$259,19,0))</f>
        <v>0</v>
      </c>
      <c r="W31" s="8">
        <f>IF($D31="","",VLOOKUP($D31,'HK1'!$D$4:$AH$259,20,0))</f>
        <v>0</v>
      </c>
      <c r="X31" s="8">
        <f>IF($D31="","",VLOOKUP($D31,'HK1'!$D$4:$AH$259,21,0))</f>
        <v>0</v>
      </c>
      <c r="Y31" s="36">
        <f>IF($D31="","",VLOOKUP($D31,'HK1'!$D$4:$AH$259,22,0))</f>
        <v>0</v>
      </c>
      <c r="Z31" s="8">
        <f>IF($D31="","",VLOOKUP($D31,'HK1'!$D$4:$AH$259,23,0))</f>
        <v>0</v>
      </c>
      <c r="AA31" s="8">
        <f>IF($D31="","",VLOOKUP($D31,'HK1'!$D$4:$AH$259,24,0))</f>
        <v>0</v>
      </c>
      <c r="AB31" s="36">
        <f>IF($D31="","",VLOOKUP($D31,'HK1'!$D$4:$AH$259,25,0))</f>
        <v>0</v>
      </c>
      <c r="AC31" s="8">
        <f>IF($D31="","",VLOOKUP($D31,'HK1'!$D$4:$AH$259,26,0))</f>
        <v>0</v>
      </c>
      <c r="AD31" s="8">
        <f>IF($D31="","",VLOOKUP($D31,'HK1'!$D$4:$AH$259,27,0))</f>
        <v>0</v>
      </c>
      <c r="AE31" s="36">
        <f>IF($D31="","",VLOOKUP($D31,'HK1'!$D$4:$AH$259,28,0))</f>
        <v>0</v>
      </c>
      <c r="AF31" s="8">
        <f>IF($D31="","",VLOOKUP($D31,'HK1'!$D$4:$AH$259,29,0))</f>
        <v>0</v>
      </c>
      <c r="AG31" s="8">
        <f>IF($D31="","",VLOOKUP($D31,'HK1'!$D$4:$AH$259,30,0))</f>
        <v>0</v>
      </c>
      <c r="AH31" s="64">
        <f t="shared" si="0"/>
        <v>-10.6</v>
      </c>
      <c r="AI31" s="14">
        <f t="shared" si="1"/>
        <v>-35.299999999999997</v>
      </c>
    </row>
    <row r="32" spans="1:35">
      <c r="A32" s="55">
        <f>IF(D32="","",SUBTOTAL(3,$D$4:$D32))</f>
        <v>29</v>
      </c>
      <c r="B32" s="57" t="s">
        <v>456</v>
      </c>
      <c r="C32" s="58" t="s">
        <v>169</v>
      </c>
      <c r="D32" s="59" t="s">
        <v>194</v>
      </c>
      <c r="E32" s="8">
        <f>IF($D32="","",VLOOKUP($D32,'HK1'!$D$4:$AH$259,2,0))</f>
        <v>6</v>
      </c>
      <c r="F32" s="8">
        <f>IF($D32="","",VLOOKUP($D32,'HK1'!$D$4:$AH$259,3,0))</f>
        <v>0</v>
      </c>
      <c r="G32" s="8">
        <f>IF($D32="","",VLOOKUP($D32,'HK1'!$D$4:$AH$259,4,0))</f>
        <v>0</v>
      </c>
      <c r="H32" s="8">
        <f>IF($D32="","",VLOOKUP($D32,'HK1'!$D$4:$AH$259,5,0))</f>
        <v>0</v>
      </c>
      <c r="I32" s="36">
        <f>IF($D32="","",VLOOKUP($D32,'HK1'!$D$4:$AH$259,6,0))</f>
        <v>6</v>
      </c>
      <c r="J32" s="8">
        <f>IF($D32="","",VLOOKUP($D32,'HK1'!$D$4:$AH$259,7,0))</f>
        <v>3.5999999999999996</v>
      </c>
      <c r="K32" s="8">
        <f>IF($D32="","",VLOOKUP($D32,'HK1'!$D$4:$AH$259,8,0))</f>
        <v>0</v>
      </c>
      <c r="L32" s="8">
        <f>IF($D32="","",VLOOKUP($D32,'HK1'!$D$4:$AH$259,9,0))</f>
        <v>0</v>
      </c>
      <c r="M32" s="8">
        <f>IF($D32="","",VLOOKUP($D32,'HK1'!$D$4:$AH$259,10,0))</f>
        <v>0</v>
      </c>
      <c r="N32" s="36">
        <f>IF($D32="","",VLOOKUP($D32,'HK1'!$D$4:$AH$259,11,0))</f>
        <v>3.5999999999999996</v>
      </c>
      <c r="O32" s="8">
        <f>IF($D32="","",VLOOKUP($D32,'HK1'!$D$4:$AH$259,12,0))</f>
        <v>555</v>
      </c>
      <c r="P32" s="8">
        <f>IF($D32="","",VLOOKUP($D32,'HK1'!$D$4:$AH$259,13,0))</f>
        <v>357</v>
      </c>
      <c r="Q32" s="8">
        <f>IF($D32="","",VLOOKUP($D32,'HK1'!$D$4:$AH$259,14,0))</f>
        <v>273</v>
      </c>
      <c r="R32" s="36">
        <f>IF($D32="","",VLOOKUP($D32,'HK1'!$D$4:$AH$259,15,0))</f>
        <v>31.95</v>
      </c>
      <c r="S32" s="8">
        <f>IF($D32="","",VLOOKUP($D32,'HK1'!$D$4:$AH$259,16,0))</f>
        <v>0</v>
      </c>
      <c r="T32" s="8">
        <f>IF($D32="","",VLOOKUP($D32,'HK1'!$D$4:$AH$259,17,0))</f>
        <v>0</v>
      </c>
      <c r="U32" s="8">
        <f>IF($D32="","",VLOOKUP($D32,'HK1'!$D$4:$AH$259,18,0))</f>
        <v>0</v>
      </c>
      <c r="V32" s="36">
        <f>IF($D32="","",VLOOKUP($D32,'HK1'!$D$4:$AH$259,19,0))</f>
        <v>0</v>
      </c>
      <c r="W32" s="8">
        <f>IF($D32="","",VLOOKUP($D32,'HK1'!$D$4:$AH$259,20,0))</f>
        <v>0</v>
      </c>
      <c r="X32" s="8">
        <f>IF($D32="","",VLOOKUP($D32,'HK1'!$D$4:$AH$259,21,0))</f>
        <v>0</v>
      </c>
      <c r="Y32" s="36">
        <f>IF($D32="","",VLOOKUP($D32,'HK1'!$D$4:$AH$259,22,0))</f>
        <v>0</v>
      </c>
      <c r="Z32" s="8">
        <f>IF($D32="","",VLOOKUP($D32,'HK1'!$D$4:$AH$259,23,0))</f>
        <v>0</v>
      </c>
      <c r="AA32" s="8">
        <f>IF($D32="","",VLOOKUP($D32,'HK1'!$D$4:$AH$259,24,0))</f>
        <v>0</v>
      </c>
      <c r="AB32" s="36">
        <f>IF($D32="","",VLOOKUP($D32,'HK1'!$D$4:$AH$259,25,0))</f>
        <v>0</v>
      </c>
      <c r="AC32" s="8">
        <f>IF($D32="","",VLOOKUP($D32,'HK1'!$D$4:$AH$259,26,0))</f>
        <v>0</v>
      </c>
      <c r="AD32" s="8">
        <f>IF($D32="","",VLOOKUP($D32,'HK1'!$D$4:$AH$259,27,0))</f>
        <v>0</v>
      </c>
      <c r="AE32" s="36">
        <f>IF($D32="","",VLOOKUP($D32,'HK1'!$D$4:$AH$259,28,0))</f>
        <v>0</v>
      </c>
      <c r="AF32" s="8">
        <f>IF($D32="","",VLOOKUP($D32,'HK1'!$D$4:$AH$259,29,0))</f>
        <v>1.2</v>
      </c>
      <c r="AG32" s="8">
        <f>IF($D32="","",VLOOKUP($D32,'HK1'!$D$4:$AH$259,30,0))</f>
        <v>7.2</v>
      </c>
      <c r="AH32" s="64">
        <f t="shared" si="0"/>
        <v>50</v>
      </c>
      <c r="AI32" s="14">
        <f t="shared" si="1"/>
        <v>166.7</v>
      </c>
    </row>
    <row r="33" spans="1:35">
      <c r="A33" s="55">
        <f>IF(D33="","",SUBTOTAL(3,$D$4:$D33))</f>
        <v>30</v>
      </c>
      <c r="B33" s="57" t="s">
        <v>424</v>
      </c>
      <c r="C33" s="58" t="s">
        <v>169</v>
      </c>
      <c r="D33" s="59" t="s">
        <v>172</v>
      </c>
      <c r="E33" s="8">
        <f>IF($D33="","",VLOOKUP($D33,'HK1'!$D$4:$AH$259,2,0))</f>
        <v>0</v>
      </c>
      <c r="F33" s="8">
        <f>IF($D33="","",VLOOKUP($D33,'HK1'!$D$4:$AH$259,3,0))</f>
        <v>2</v>
      </c>
      <c r="G33" s="8">
        <f>IF($D33="","",VLOOKUP($D33,'HK1'!$D$4:$AH$259,4,0))</f>
        <v>0</v>
      </c>
      <c r="H33" s="8">
        <f>IF($D33="","",VLOOKUP($D33,'HK1'!$D$4:$AH$259,5,0))</f>
        <v>0</v>
      </c>
      <c r="I33" s="36">
        <f>IF($D33="","",VLOOKUP($D33,'HK1'!$D$4:$AH$259,6,0))</f>
        <v>4</v>
      </c>
      <c r="J33" s="8">
        <f>IF($D33="","",VLOOKUP($D33,'HK1'!$D$4:$AH$259,7,0))</f>
        <v>3.5999999999999996</v>
      </c>
      <c r="K33" s="8">
        <f>IF($D33="","",VLOOKUP($D33,'HK1'!$D$4:$AH$259,8,0))</f>
        <v>8.4</v>
      </c>
      <c r="L33" s="8">
        <f>IF($D33="","",VLOOKUP($D33,'HK1'!$D$4:$AH$259,9,0))</f>
        <v>0</v>
      </c>
      <c r="M33" s="8">
        <f>IF($D33="","",VLOOKUP($D33,'HK1'!$D$4:$AH$259,10,0))</f>
        <v>0</v>
      </c>
      <c r="N33" s="36">
        <f>IF($D33="","",VLOOKUP($D33,'HK1'!$D$4:$AH$259,11,0))</f>
        <v>12</v>
      </c>
      <c r="O33" s="8">
        <f>IF($D33="","",VLOOKUP($D33,'HK1'!$D$4:$AH$259,12,0))</f>
        <v>0</v>
      </c>
      <c r="P33" s="8">
        <f>IF($D33="","",VLOOKUP($D33,'HK1'!$D$4:$AH$259,13,0))</f>
        <v>0</v>
      </c>
      <c r="Q33" s="8">
        <f>IF($D33="","",VLOOKUP($D33,'HK1'!$D$4:$AH$259,14,0))</f>
        <v>0</v>
      </c>
      <c r="R33" s="36">
        <f>IF($D33="","",VLOOKUP($D33,'HK1'!$D$4:$AH$259,15,0))</f>
        <v>0</v>
      </c>
      <c r="S33" s="8">
        <f>IF($D33="","",VLOOKUP($D33,'HK1'!$D$4:$AH$259,16,0))</f>
        <v>0</v>
      </c>
      <c r="T33" s="8">
        <f>IF($D33="","",VLOOKUP($D33,'HK1'!$D$4:$AH$259,17,0))</f>
        <v>0</v>
      </c>
      <c r="U33" s="8">
        <f>IF($D33="","",VLOOKUP($D33,'HK1'!$D$4:$AH$259,18,0))</f>
        <v>0</v>
      </c>
      <c r="V33" s="36">
        <f>IF($D33="","",VLOOKUP($D33,'HK1'!$D$4:$AH$259,19,0))</f>
        <v>0</v>
      </c>
      <c r="W33" s="8">
        <f>IF($D33="","",VLOOKUP($D33,'HK1'!$D$4:$AH$259,20,0))</f>
        <v>0</v>
      </c>
      <c r="X33" s="8">
        <f>IF($D33="","",VLOOKUP($D33,'HK1'!$D$4:$AH$259,21,0))</f>
        <v>0</v>
      </c>
      <c r="Y33" s="36">
        <f>IF($D33="","",VLOOKUP($D33,'HK1'!$D$4:$AH$259,22,0))</f>
        <v>0</v>
      </c>
      <c r="Z33" s="8">
        <f>IF($D33="","",VLOOKUP($D33,'HK1'!$D$4:$AH$259,23,0))</f>
        <v>0</v>
      </c>
      <c r="AA33" s="8">
        <f>IF($D33="","",VLOOKUP($D33,'HK1'!$D$4:$AH$259,24,0))</f>
        <v>0</v>
      </c>
      <c r="AB33" s="36">
        <f>IF($D33="","",VLOOKUP($D33,'HK1'!$D$4:$AH$259,25,0))</f>
        <v>0</v>
      </c>
      <c r="AC33" s="8">
        <f>IF($D33="","",VLOOKUP($D33,'HK1'!$D$4:$AH$259,26,0))</f>
        <v>0</v>
      </c>
      <c r="AD33" s="8">
        <f>IF($D33="","",VLOOKUP($D33,'HK1'!$D$4:$AH$259,27,0))</f>
        <v>0</v>
      </c>
      <c r="AE33" s="36">
        <f>IF($D33="","",VLOOKUP($D33,'HK1'!$D$4:$AH$259,28,0))</f>
        <v>0</v>
      </c>
      <c r="AF33" s="8">
        <f>IF($D33="","",VLOOKUP($D33,'HK1'!$D$4:$AH$259,29,0))</f>
        <v>2.4</v>
      </c>
      <c r="AG33" s="8">
        <f>IF($D33="","",VLOOKUP($D33,'HK1'!$D$4:$AH$259,30,0))</f>
        <v>0</v>
      </c>
      <c r="AH33" s="64">
        <f t="shared" si="0"/>
        <v>18.399999999999999</v>
      </c>
      <c r="AI33" s="14">
        <f t="shared" si="1"/>
        <v>61.3</v>
      </c>
    </row>
    <row r="34" spans="1:35">
      <c r="A34" s="55">
        <f>IF(D34="","",SUBTOTAL(3,$D$4:$D34))</f>
        <v>31</v>
      </c>
      <c r="B34" s="57" t="s">
        <v>472</v>
      </c>
      <c r="C34" s="58" t="s">
        <v>169</v>
      </c>
      <c r="D34" s="59" t="s">
        <v>203</v>
      </c>
      <c r="E34" s="8">
        <f>IF($D34="","",VLOOKUP($D34,'HK1'!$D$4:$AH$259,2,0))</f>
        <v>2</v>
      </c>
      <c r="F34" s="8">
        <f>IF($D34="","",VLOOKUP($D34,'HK1'!$D$4:$AH$259,3,0))</f>
        <v>0</v>
      </c>
      <c r="G34" s="8">
        <f>IF($D34="","",VLOOKUP($D34,'HK1'!$D$4:$AH$259,4,0))</f>
        <v>0</v>
      </c>
      <c r="H34" s="8">
        <f>IF($D34="","",VLOOKUP($D34,'HK1'!$D$4:$AH$259,5,0))</f>
        <v>0</v>
      </c>
      <c r="I34" s="36">
        <f>IF($D34="","",VLOOKUP($D34,'HK1'!$D$4:$AH$259,6,0))</f>
        <v>2</v>
      </c>
      <c r="J34" s="8">
        <f>IF($D34="","",VLOOKUP($D34,'HK1'!$D$4:$AH$259,7,0))</f>
        <v>9.6</v>
      </c>
      <c r="K34" s="8">
        <f>IF($D34="","",VLOOKUP($D34,'HK1'!$D$4:$AH$259,8,0))</f>
        <v>2.4</v>
      </c>
      <c r="L34" s="8">
        <f>IF($D34="","",VLOOKUP($D34,'HK1'!$D$4:$AH$259,9,0))</f>
        <v>0</v>
      </c>
      <c r="M34" s="8">
        <f>IF($D34="","",VLOOKUP($D34,'HK1'!$D$4:$AH$259,10,0))</f>
        <v>0</v>
      </c>
      <c r="N34" s="36">
        <f>IF($D34="","",VLOOKUP($D34,'HK1'!$D$4:$AH$259,11,0))</f>
        <v>12</v>
      </c>
      <c r="O34" s="8">
        <f>IF($D34="","",VLOOKUP($D34,'HK1'!$D$4:$AH$259,12,0))</f>
        <v>212</v>
      </c>
      <c r="P34" s="8">
        <f>IF($D34="","",VLOOKUP($D34,'HK1'!$D$4:$AH$259,13,0))</f>
        <v>216</v>
      </c>
      <c r="Q34" s="8">
        <f>IF($D34="","",VLOOKUP($D34,'HK1'!$D$4:$AH$259,14,0))</f>
        <v>232</v>
      </c>
      <c r="R34" s="36">
        <f>IF($D34="","",VLOOKUP($D34,'HK1'!$D$4:$AH$259,15,0))</f>
        <v>9.8000000000000007</v>
      </c>
      <c r="S34" s="8">
        <f>IF($D34="","",VLOOKUP($D34,'HK1'!$D$4:$AH$259,16,0))</f>
        <v>0</v>
      </c>
      <c r="T34" s="8">
        <f>IF($D34="","",VLOOKUP($D34,'HK1'!$D$4:$AH$259,17,0))</f>
        <v>0</v>
      </c>
      <c r="U34" s="8">
        <f>IF($D34="","",VLOOKUP($D34,'HK1'!$D$4:$AH$259,18,0))</f>
        <v>0</v>
      </c>
      <c r="V34" s="36">
        <f>IF($D34="","",VLOOKUP($D34,'HK1'!$D$4:$AH$259,19,0))</f>
        <v>0</v>
      </c>
      <c r="W34" s="8">
        <f>IF($D34="","",VLOOKUP($D34,'HK1'!$D$4:$AH$259,20,0))</f>
        <v>0</v>
      </c>
      <c r="X34" s="8">
        <f>IF($D34="","",VLOOKUP($D34,'HK1'!$D$4:$AH$259,21,0))</f>
        <v>0</v>
      </c>
      <c r="Y34" s="36">
        <f>IF($D34="","",VLOOKUP($D34,'HK1'!$D$4:$AH$259,22,0))</f>
        <v>0</v>
      </c>
      <c r="Z34" s="8">
        <f>IF($D34="","",VLOOKUP($D34,'HK1'!$D$4:$AH$259,23,0))</f>
        <v>0</v>
      </c>
      <c r="AA34" s="8">
        <f>IF($D34="","",VLOOKUP($D34,'HK1'!$D$4:$AH$259,24,0))</f>
        <v>0</v>
      </c>
      <c r="AB34" s="36">
        <f>IF($D34="","",VLOOKUP($D34,'HK1'!$D$4:$AH$259,25,0))</f>
        <v>0</v>
      </c>
      <c r="AC34" s="8">
        <f>IF($D34="","",VLOOKUP($D34,'HK1'!$D$4:$AH$259,26,0))</f>
        <v>0</v>
      </c>
      <c r="AD34" s="8">
        <f>IF($D34="","",VLOOKUP($D34,'HK1'!$D$4:$AH$259,27,0))</f>
        <v>0</v>
      </c>
      <c r="AE34" s="36">
        <f>IF($D34="","",VLOOKUP($D34,'HK1'!$D$4:$AH$259,28,0))</f>
        <v>0</v>
      </c>
      <c r="AF34" s="8">
        <f>IF($D34="","",VLOOKUP($D34,'HK1'!$D$4:$AH$259,29,0))</f>
        <v>0</v>
      </c>
      <c r="AG34" s="8">
        <f>IF($D34="","",VLOOKUP($D34,'HK1'!$D$4:$AH$259,30,0))</f>
        <v>0</v>
      </c>
      <c r="AH34" s="64">
        <f t="shared" si="0"/>
        <v>23.8</v>
      </c>
      <c r="AI34" s="14">
        <f t="shared" si="1"/>
        <v>79.3</v>
      </c>
    </row>
    <row r="35" spans="1:35">
      <c r="A35" s="55">
        <f>IF(D35="","",SUBTOTAL(3,$D$4:$D35))</f>
        <v>32</v>
      </c>
      <c r="B35" s="57" t="s">
        <v>447</v>
      </c>
      <c r="C35" s="58" t="s">
        <v>169</v>
      </c>
      <c r="D35" s="59" t="s">
        <v>187</v>
      </c>
      <c r="E35" s="8">
        <f>IF($D35="","",VLOOKUP($D35,'HK1'!$D$4:$AH$259,2,0))</f>
        <v>0</v>
      </c>
      <c r="F35" s="8">
        <f>IF($D35="","",VLOOKUP($D35,'HK1'!$D$4:$AH$259,3,0))</f>
        <v>0</v>
      </c>
      <c r="G35" s="8">
        <f>IF($D35="","",VLOOKUP($D35,'HK1'!$D$4:$AH$259,4,0))</f>
        <v>0</v>
      </c>
      <c r="H35" s="8">
        <f>IF($D35="","",VLOOKUP($D35,'HK1'!$D$4:$AH$259,5,0))</f>
        <v>0</v>
      </c>
      <c r="I35" s="36">
        <f>IF($D35="","",VLOOKUP($D35,'HK1'!$D$4:$AH$259,6,0))</f>
        <v>0</v>
      </c>
      <c r="J35" s="8">
        <f>IF($D35="","",VLOOKUP($D35,'HK1'!$D$4:$AH$259,7,0))</f>
        <v>9.6</v>
      </c>
      <c r="K35" s="8">
        <f>IF($D35="","",VLOOKUP($D35,'HK1'!$D$4:$AH$259,8,0))</f>
        <v>0</v>
      </c>
      <c r="L35" s="8">
        <f>IF($D35="","",VLOOKUP($D35,'HK1'!$D$4:$AH$259,9,0))</f>
        <v>0</v>
      </c>
      <c r="M35" s="8">
        <f>IF($D35="","",VLOOKUP($D35,'HK1'!$D$4:$AH$259,10,0))</f>
        <v>0</v>
      </c>
      <c r="N35" s="36">
        <f>IF($D35="","",VLOOKUP($D35,'HK1'!$D$4:$AH$259,11,0))</f>
        <v>9.6</v>
      </c>
      <c r="O35" s="8">
        <f>IF($D35="","",VLOOKUP($D35,'HK1'!$D$4:$AH$259,12,0))</f>
        <v>0</v>
      </c>
      <c r="P35" s="8">
        <f>IF($D35="","",VLOOKUP($D35,'HK1'!$D$4:$AH$259,13,0))</f>
        <v>45</v>
      </c>
      <c r="Q35" s="8">
        <f>IF($D35="","",VLOOKUP($D35,'HK1'!$D$4:$AH$259,14,0))</f>
        <v>0</v>
      </c>
      <c r="R35" s="36">
        <f>IF($D35="","",VLOOKUP($D35,'HK1'!$D$4:$AH$259,15,0))</f>
        <v>2.25</v>
      </c>
      <c r="S35" s="8">
        <f>IF($D35="","",VLOOKUP($D35,'HK1'!$D$4:$AH$259,16,0))</f>
        <v>0</v>
      </c>
      <c r="T35" s="8">
        <f>IF($D35="","",VLOOKUP($D35,'HK1'!$D$4:$AH$259,17,0))</f>
        <v>0</v>
      </c>
      <c r="U35" s="8">
        <f>IF($D35="","",VLOOKUP($D35,'HK1'!$D$4:$AH$259,18,0))</f>
        <v>0</v>
      </c>
      <c r="V35" s="36">
        <f>IF($D35="","",VLOOKUP($D35,'HK1'!$D$4:$AH$259,19,0))</f>
        <v>0</v>
      </c>
      <c r="W35" s="8">
        <f>IF($D35="","",VLOOKUP($D35,'HK1'!$D$4:$AH$259,20,0))</f>
        <v>0</v>
      </c>
      <c r="X35" s="8">
        <f>IF($D35="","",VLOOKUP($D35,'HK1'!$D$4:$AH$259,21,0))</f>
        <v>0</v>
      </c>
      <c r="Y35" s="36">
        <f>IF($D35="","",VLOOKUP($D35,'HK1'!$D$4:$AH$259,22,0))</f>
        <v>0</v>
      </c>
      <c r="Z35" s="8">
        <f>IF($D35="","",VLOOKUP($D35,'HK1'!$D$4:$AH$259,23,0))</f>
        <v>0</v>
      </c>
      <c r="AA35" s="8">
        <f>IF($D35="","",VLOOKUP($D35,'HK1'!$D$4:$AH$259,24,0))</f>
        <v>0</v>
      </c>
      <c r="AB35" s="36">
        <f>IF($D35="","",VLOOKUP($D35,'HK1'!$D$4:$AH$259,25,0))</f>
        <v>0</v>
      </c>
      <c r="AC35" s="8">
        <f>IF($D35="","",VLOOKUP($D35,'HK1'!$D$4:$AH$259,26,0))</f>
        <v>0</v>
      </c>
      <c r="AD35" s="8">
        <f>IF($D35="","",VLOOKUP($D35,'HK1'!$D$4:$AH$259,27,0))</f>
        <v>0</v>
      </c>
      <c r="AE35" s="36">
        <f>IF($D35="","",VLOOKUP($D35,'HK1'!$D$4:$AH$259,28,0))</f>
        <v>0</v>
      </c>
      <c r="AF35" s="8">
        <f>IF($D35="","",VLOOKUP($D35,'HK1'!$D$4:$AH$259,29,0))</f>
        <v>0</v>
      </c>
      <c r="AG35" s="8">
        <f>IF($D35="","",VLOOKUP($D35,'HK1'!$D$4:$AH$259,30,0))</f>
        <v>3.6</v>
      </c>
      <c r="AH35" s="64">
        <f t="shared" si="0"/>
        <v>15.5</v>
      </c>
      <c r="AI35" s="14">
        <f t="shared" si="1"/>
        <v>51.7</v>
      </c>
    </row>
    <row r="36" spans="1:35">
      <c r="A36" s="55">
        <f>IF(D36="","",SUBTOTAL(3,$D$4:$D36))</f>
        <v>33</v>
      </c>
      <c r="B36" s="57" t="s">
        <v>463</v>
      </c>
      <c r="C36" s="58" t="s">
        <v>169</v>
      </c>
      <c r="D36" s="59" t="s">
        <v>217</v>
      </c>
      <c r="E36" s="8">
        <f>IF($D36="","",VLOOKUP($D36,'HK1'!$D$4:$AH$259,2,0))</f>
        <v>0</v>
      </c>
      <c r="F36" s="8">
        <f>IF($D36="","",VLOOKUP($D36,'HK1'!$D$4:$AH$259,3,0))</f>
        <v>0</v>
      </c>
      <c r="G36" s="8">
        <f>IF($D36="","",VLOOKUP($D36,'HK1'!$D$4:$AH$259,4,0))</f>
        <v>0</v>
      </c>
      <c r="H36" s="8">
        <f>IF($D36="","",VLOOKUP($D36,'HK1'!$D$4:$AH$259,5,0))</f>
        <v>0</v>
      </c>
      <c r="I36" s="36">
        <f>IF($D36="","",VLOOKUP($D36,'HK1'!$D$4:$AH$259,6,0))</f>
        <v>0</v>
      </c>
      <c r="J36" s="8">
        <f>IF($D36="","",VLOOKUP($D36,'HK1'!$D$4:$AH$259,7,0))</f>
        <v>0</v>
      </c>
      <c r="K36" s="8">
        <f>IF($D36="","",VLOOKUP($D36,'HK1'!$D$4:$AH$259,8,0))</f>
        <v>0</v>
      </c>
      <c r="L36" s="8">
        <f>IF($D36="","",VLOOKUP($D36,'HK1'!$D$4:$AH$259,9,0))</f>
        <v>0</v>
      </c>
      <c r="M36" s="8">
        <f>IF($D36="","",VLOOKUP($D36,'HK1'!$D$4:$AH$259,10,0))</f>
        <v>0</v>
      </c>
      <c r="N36" s="36">
        <f>IF($D36="","",VLOOKUP($D36,'HK1'!$D$4:$AH$259,11,0))</f>
        <v>0</v>
      </c>
      <c r="O36" s="8">
        <f>IF($D36="","",VLOOKUP($D36,'HK1'!$D$4:$AH$259,12,0))</f>
        <v>250</v>
      </c>
      <c r="P36" s="8">
        <f>IF($D36="","",VLOOKUP($D36,'HK1'!$D$4:$AH$259,13,0))</f>
        <v>0</v>
      </c>
      <c r="Q36" s="8">
        <f>IF($D36="","",VLOOKUP($D36,'HK1'!$D$4:$AH$259,14,0))</f>
        <v>87</v>
      </c>
      <c r="R36" s="36">
        <f>IF($D36="","",VLOOKUP($D36,'HK1'!$D$4:$AH$259,15,0))</f>
        <v>8.15</v>
      </c>
      <c r="S36" s="8">
        <f>IF($D36="","",VLOOKUP($D36,'HK1'!$D$4:$AH$259,16,0))</f>
        <v>0</v>
      </c>
      <c r="T36" s="8">
        <f>IF($D36="","",VLOOKUP($D36,'HK1'!$D$4:$AH$259,17,0))</f>
        <v>0</v>
      </c>
      <c r="U36" s="8">
        <f>IF($D36="","",VLOOKUP($D36,'HK1'!$D$4:$AH$259,18,0))</f>
        <v>0</v>
      </c>
      <c r="V36" s="36">
        <f>IF($D36="","",VLOOKUP($D36,'HK1'!$D$4:$AH$259,19,0))</f>
        <v>0</v>
      </c>
      <c r="W36" s="8">
        <f>IF($D36="","",VLOOKUP($D36,'HK1'!$D$4:$AH$259,20,0))</f>
        <v>0</v>
      </c>
      <c r="X36" s="8">
        <f>IF($D36="","",VLOOKUP($D36,'HK1'!$D$4:$AH$259,21,0))</f>
        <v>0</v>
      </c>
      <c r="Y36" s="36">
        <f>IF($D36="","",VLOOKUP($D36,'HK1'!$D$4:$AH$259,22,0))</f>
        <v>0</v>
      </c>
      <c r="Z36" s="8">
        <f>IF($D36="","",VLOOKUP($D36,'HK1'!$D$4:$AH$259,23,0))</f>
        <v>0</v>
      </c>
      <c r="AA36" s="8">
        <f>IF($D36="","",VLOOKUP($D36,'HK1'!$D$4:$AH$259,24,0))</f>
        <v>0</v>
      </c>
      <c r="AB36" s="36">
        <f>IF($D36="","",VLOOKUP($D36,'HK1'!$D$4:$AH$259,25,0))</f>
        <v>0</v>
      </c>
      <c r="AC36" s="8">
        <f>IF($D36="","",VLOOKUP($D36,'HK1'!$D$4:$AH$259,26,0))</f>
        <v>0</v>
      </c>
      <c r="AD36" s="8">
        <f>IF($D36="","",VLOOKUP($D36,'HK1'!$D$4:$AH$259,27,0))</f>
        <v>0</v>
      </c>
      <c r="AE36" s="36">
        <f>IF($D36="","",VLOOKUP($D36,'HK1'!$D$4:$AH$259,28,0))</f>
        <v>0</v>
      </c>
      <c r="AF36" s="8">
        <f>IF($D36="","",VLOOKUP($D36,'HK1'!$D$4:$AH$259,29,0))</f>
        <v>0</v>
      </c>
      <c r="AG36" s="8">
        <f>IF($D36="","",VLOOKUP($D36,'HK1'!$D$4:$AH$259,30,0))</f>
        <v>0</v>
      </c>
      <c r="AH36" s="64">
        <f t="shared" si="0"/>
        <v>8.1999999999999993</v>
      </c>
      <c r="AI36" s="14">
        <f t="shared" si="1"/>
        <v>27.3</v>
      </c>
    </row>
    <row r="37" spans="1:35">
      <c r="A37" s="55">
        <f>IF(D37="","",SUBTOTAL(3,$D$4:$D37))</f>
        <v>34</v>
      </c>
      <c r="B37" s="57" t="s">
        <v>435</v>
      </c>
      <c r="C37" s="58" t="s">
        <v>169</v>
      </c>
      <c r="D37" s="59" t="s">
        <v>173</v>
      </c>
      <c r="E37" s="8">
        <f>IF($D37="","",VLOOKUP($D37,'HK1'!$D$4:$AH$259,2,0))</f>
        <v>0</v>
      </c>
      <c r="F37" s="8">
        <f>IF($D37="","",VLOOKUP($D37,'HK1'!$D$4:$AH$259,3,0))</f>
        <v>11</v>
      </c>
      <c r="G37" s="8">
        <f>IF($D37="","",VLOOKUP($D37,'HK1'!$D$4:$AH$259,4,0))</f>
        <v>0</v>
      </c>
      <c r="H37" s="8">
        <f>IF($D37="","",VLOOKUP($D37,'HK1'!$D$4:$AH$259,5,0))</f>
        <v>0</v>
      </c>
      <c r="I37" s="36">
        <f>IF($D37="","",VLOOKUP($D37,'HK1'!$D$4:$AH$259,6,0))</f>
        <v>22</v>
      </c>
      <c r="J37" s="8">
        <f>IF($D37="","",VLOOKUP($D37,'HK1'!$D$4:$AH$259,7,0))</f>
        <v>3.5999999999999996</v>
      </c>
      <c r="K37" s="8">
        <f>IF($D37="","",VLOOKUP($D37,'HK1'!$D$4:$AH$259,8,0))</f>
        <v>0</v>
      </c>
      <c r="L37" s="8">
        <f>IF($D37="","",VLOOKUP($D37,'HK1'!$D$4:$AH$259,9,0))</f>
        <v>0</v>
      </c>
      <c r="M37" s="8">
        <f>IF($D37="","",VLOOKUP($D37,'HK1'!$D$4:$AH$259,10,0))</f>
        <v>0</v>
      </c>
      <c r="N37" s="36">
        <f>IF($D37="","",VLOOKUP($D37,'HK1'!$D$4:$AH$259,11,0))</f>
        <v>3.5999999999999996</v>
      </c>
      <c r="O37" s="8">
        <f>IF($D37="","",VLOOKUP($D37,'HK1'!$D$4:$AH$259,12,0))</f>
        <v>0</v>
      </c>
      <c r="P37" s="8">
        <f>IF($D37="","",VLOOKUP($D37,'HK1'!$D$4:$AH$259,13,0))</f>
        <v>0</v>
      </c>
      <c r="Q37" s="8">
        <f>IF($D37="","",VLOOKUP($D37,'HK1'!$D$4:$AH$259,14,0))</f>
        <v>0</v>
      </c>
      <c r="R37" s="36">
        <f>IF($D37="","",VLOOKUP($D37,'HK1'!$D$4:$AH$259,15,0))</f>
        <v>0</v>
      </c>
      <c r="S37" s="8">
        <f>IF($D37="","",VLOOKUP($D37,'HK1'!$D$4:$AH$259,16,0))</f>
        <v>0</v>
      </c>
      <c r="T37" s="8">
        <f>IF($D37="","",VLOOKUP($D37,'HK1'!$D$4:$AH$259,17,0))</f>
        <v>0</v>
      </c>
      <c r="U37" s="8">
        <f>IF($D37="","",VLOOKUP($D37,'HK1'!$D$4:$AH$259,18,0))</f>
        <v>0</v>
      </c>
      <c r="V37" s="36">
        <f>IF($D37="","",VLOOKUP($D37,'HK1'!$D$4:$AH$259,19,0))</f>
        <v>0</v>
      </c>
      <c r="W37" s="8">
        <f>IF($D37="","",VLOOKUP($D37,'HK1'!$D$4:$AH$259,20,0))</f>
        <v>0</v>
      </c>
      <c r="X37" s="8">
        <f>IF($D37="","",VLOOKUP($D37,'HK1'!$D$4:$AH$259,21,0))</f>
        <v>0</v>
      </c>
      <c r="Y37" s="36">
        <f>IF($D37="","",VLOOKUP($D37,'HK1'!$D$4:$AH$259,22,0))</f>
        <v>0</v>
      </c>
      <c r="Z37" s="8">
        <f>IF($D37="","",VLOOKUP($D37,'HK1'!$D$4:$AH$259,23,0))</f>
        <v>0</v>
      </c>
      <c r="AA37" s="8">
        <f>IF($D37="","",VLOOKUP($D37,'HK1'!$D$4:$AH$259,24,0))</f>
        <v>0</v>
      </c>
      <c r="AB37" s="36">
        <f>IF($D37="","",VLOOKUP($D37,'HK1'!$D$4:$AH$259,25,0))</f>
        <v>0</v>
      </c>
      <c r="AC37" s="8">
        <f>IF($D37="","",VLOOKUP($D37,'HK1'!$D$4:$AH$259,26,0))</f>
        <v>0</v>
      </c>
      <c r="AD37" s="8">
        <f>IF($D37="","",VLOOKUP($D37,'HK1'!$D$4:$AH$259,27,0))</f>
        <v>0</v>
      </c>
      <c r="AE37" s="36">
        <f>IF($D37="","",VLOOKUP($D37,'HK1'!$D$4:$AH$259,28,0))</f>
        <v>0</v>
      </c>
      <c r="AF37" s="8">
        <f>IF($D37="","",VLOOKUP($D37,'HK1'!$D$4:$AH$259,29,0))</f>
        <v>0</v>
      </c>
      <c r="AG37" s="8">
        <f>IF($D37="","",VLOOKUP($D37,'HK1'!$D$4:$AH$259,30,0))</f>
        <v>1.2</v>
      </c>
      <c r="AH37" s="64">
        <f t="shared" si="0"/>
        <v>26.8</v>
      </c>
      <c r="AI37" s="14">
        <f t="shared" si="1"/>
        <v>89.3</v>
      </c>
    </row>
    <row r="38" spans="1:35">
      <c r="A38" s="55">
        <f>IF(D38="","",SUBTOTAL(3,$D$4:$D38))</f>
        <v>35</v>
      </c>
      <c r="B38" s="57" t="s">
        <v>464</v>
      </c>
      <c r="C38" s="58" t="s">
        <v>169</v>
      </c>
      <c r="D38" s="59" t="s">
        <v>198</v>
      </c>
      <c r="E38" s="8">
        <f>IF($D38="","",VLOOKUP($D38,'HK1'!$D$4:$AH$259,2,0))</f>
        <v>0</v>
      </c>
      <c r="F38" s="8">
        <f>IF($D38="","",VLOOKUP($D38,'HK1'!$D$4:$AH$259,3,0))</f>
        <v>0</v>
      </c>
      <c r="G38" s="8">
        <f>IF($D38="","",VLOOKUP($D38,'HK1'!$D$4:$AH$259,4,0))</f>
        <v>0</v>
      </c>
      <c r="H38" s="8">
        <f>IF($D38="","",VLOOKUP($D38,'HK1'!$D$4:$AH$259,5,0))</f>
        <v>0</v>
      </c>
      <c r="I38" s="36">
        <f>IF($D38="","",VLOOKUP($D38,'HK1'!$D$4:$AH$259,6,0))</f>
        <v>0</v>
      </c>
      <c r="J38" s="8">
        <f>IF($D38="","",VLOOKUP($D38,'HK1'!$D$4:$AH$259,7,0))</f>
        <v>0</v>
      </c>
      <c r="K38" s="8">
        <f>IF($D38="","",VLOOKUP($D38,'HK1'!$D$4:$AH$259,8,0))</f>
        <v>0</v>
      </c>
      <c r="L38" s="8">
        <f>IF($D38="","",VLOOKUP($D38,'HK1'!$D$4:$AH$259,9,0))</f>
        <v>0</v>
      </c>
      <c r="M38" s="8">
        <f>IF($D38="","",VLOOKUP($D38,'HK1'!$D$4:$AH$259,10,0))</f>
        <v>0</v>
      </c>
      <c r="N38" s="36">
        <f>IF($D38="","",VLOOKUP($D38,'HK1'!$D$4:$AH$259,11,0))</f>
        <v>0</v>
      </c>
      <c r="O38" s="8">
        <f>IF($D38="","",VLOOKUP($D38,'HK1'!$D$4:$AH$259,12,0))</f>
        <v>0</v>
      </c>
      <c r="P38" s="8">
        <f>IF($D38="","",VLOOKUP($D38,'HK1'!$D$4:$AH$259,13,0))</f>
        <v>0</v>
      </c>
      <c r="Q38" s="8">
        <f>IF($D38="","",VLOOKUP($D38,'HK1'!$D$4:$AH$259,14,0))</f>
        <v>0</v>
      </c>
      <c r="R38" s="36">
        <f>IF($D38="","",VLOOKUP($D38,'HK1'!$D$4:$AH$259,15,0))</f>
        <v>0</v>
      </c>
      <c r="S38" s="8">
        <f>IF($D38="","",VLOOKUP($D38,'HK1'!$D$4:$AH$259,16,0))</f>
        <v>0</v>
      </c>
      <c r="T38" s="8">
        <f>IF($D38="","",VLOOKUP($D38,'HK1'!$D$4:$AH$259,17,0))</f>
        <v>0</v>
      </c>
      <c r="U38" s="8">
        <f>IF($D38="","",VLOOKUP($D38,'HK1'!$D$4:$AH$259,18,0))</f>
        <v>0</v>
      </c>
      <c r="V38" s="36">
        <f>IF($D38="","",VLOOKUP($D38,'HK1'!$D$4:$AH$259,19,0))</f>
        <v>0</v>
      </c>
      <c r="W38" s="8">
        <f>IF($D38="","",VLOOKUP($D38,'HK1'!$D$4:$AH$259,20,0))</f>
        <v>0</v>
      </c>
      <c r="X38" s="8">
        <f>IF($D38="","",VLOOKUP($D38,'HK1'!$D$4:$AH$259,21,0))</f>
        <v>0</v>
      </c>
      <c r="Y38" s="36">
        <f>IF($D38="","",VLOOKUP($D38,'HK1'!$D$4:$AH$259,22,0))</f>
        <v>0</v>
      </c>
      <c r="Z38" s="8">
        <f>IF($D38="","",VLOOKUP($D38,'HK1'!$D$4:$AH$259,23,0))</f>
        <v>0</v>
      </c>
      <c r="AA38" s="8">
        <f>IF($D38="","",VLOOKUP($D38,'HK1'!$D$4:$AH$259,24,0))</f>
        <v>0</v>
      </c>
      <c r="AB38" s="36">
        <f>IF($D38="","",VLOOKUP($D38,'HK1'!$D$4:$AH$259,25,0))</f>
        <v>0</v>
      </c>
      <c r="AC38" s="8">
        <f>IF($D38="","",VLOOKUP($D38,'HK1'!$D$4:$AH$259,26,0))</f>
        <v>0</v>
      </c>
      <c r="AD38" s="8">
        <f>IF($D38="","",VLOOKUP($D38,'HK1'!$D$4:$AH$259,27,0))</f>
        <v>0</v>
      </c>
      <c r="AE38" s="36">
        <f>IF($D38="","",VLOOKUP($D38,'HK1'!$D$4:$AH$259,28,0))</f>
        <v>0</v>
      </c>
      <c r="AF38" s="8">
        <f>IF($D38="","",VLOOKUP($D38,'HK1'!$D$4:$AH$259,29,0))</f>
        <v>0</v>
      </c>
      <c r="AG38" s="8">
        <f>IF($D38="","",VLOOKUP($D38,'HK1'!$D$4:$AH$259,30,0))</f>
        <v>0</v>
      </c>
      <c r="AH38" s="64">
        <f t="shared" si="0"/>
        <v>0</v>
      </c>
      <c r="AI38" s="14">
        <f t="shared" si="1"/>
        <v>0</v>
      </c>
    </row>
    <row r="39" spans="1:35">
      <c r="A39" s="55">
        <f>IF(D39="","",SUBTOTAL(3,$D$4:$D39))</f>
        <v>36</v>
      </c>
      <c r="B39" s="57" t="s">
        <v>473</v>
      </c>
      <c r="C39" s="58" t="s">
        <v>169</v>
      </c>
      <c r="D39" s="59" t="s">
        <v>204</v>
      </c>
      <c r="E39" s="8">
        <f>IF($D39="","",VLOOKUP($D39,'HK1'!$D$4:$AH$259,2,0))</f>
        <v>0</v>
      </c>
      <c r="F39" s="8">
        <f>IF($D39="","",VLOOKUP($D39,'HK1'!$D$4:$AH$259,3,0))</f>
        <v>0</v>
      </c>
      <c r="G39" s="8">
        <f>IF($D39="","",VLOOKUP($D39,'HK1'!$D$4:$AH$259,4,0))</f>
        <v>0</v>
      </c>
      <c r="H39" s="8">
        <f>IF($D39="","",VLOOKUP($D39,'HK1'!$D$4:$AH$259,5,0))</f>
        <v>0</v>
      </c>
      <c r="I39" s="36">
        <f>IF($D39="","",VLOOKUP($D39,'HK1'!$D$4:$AH$259,6,0))</f>
        <v>0</v>
      </c>
      <c r="J39" s="8">
        <f>IF($D39="","",VLOOKUP($D39,'HK1'!$D$4:$AH$259,7,0))</f>
        <v>0</v>
      </c>
      <c r="K39" s="8">
        <f>IF($D39="","",VLOOKUP($D39,'HK1'!$D$4:$AH$259,8,0))</f>
        <v>0</v>
      </c>
      <c r="L39" s="8">
        <f>IF($D39="","",VLOOKUP($D39,'HK1'!$D$4:$AH$259,9,0))</f>
        <v>0</v>
      </c>
      <c r="M39" s="8">
        <f>IF($D39="","",VLOOKUP($D39,'HK1'!$D$4:$AH$259,10,0))</f>
        <v>0</v>
      </c>
      <c r="N39" s="36">
        <f>IF($D39="","",VLOOKUP($D39,'HK1'!$D$4:$AH$259,11,0))</f>
        <v>0</v>
      </c>
      <c r="O39" s="8">
        <f>IF($D39="","",VLOOKUP($D39,'HK1'!$D$4:$AH$259,12,0))</f>
        <v>0</v>
      </c>
      <c r="P39" s="8">
        <f>IF($D39="","",VLOOKUP($D39,'HK1'!$D$4:$AH$259,13,0))</f>
        <v>0</v>
      </c>
      <c r="Q39" s="8">
        <f>IF($D39="","",VLOOKUP($D39,'HK1'!$D$4:$AH$259,14,0))</f>
        <v>0</v>
      </c>
      <c r="R39" s="36">
        <f>IF($D39="","",VLOOKUP($D39,'HK1'!$D$4:$AH$259,15,0))</f>
        <v>0</v>
      </c>
      <c r="S39" s="8">
        <f>IF($D39="","",VLOOKUP($D39,'HK1'!$D$4:$AH$259,16,0))</f>
        <v>0</v>
      </c>
      <c r="T39" s="8">
        <f>IF($D39="","",VLOOKUP($D39,'HK1'!$D$4:$AH$259,17,0))</f>
        <v>0</v>
      </c>
      <c r="U39" s="8">
        <f>IF($D39="","",VLOOKUP($D39,'HK1'!$D$4:$AH$259,18,0))</f>
        <v>0</v>
      </c>
      <c r="V39" s="36">
        <f>IF($D39="","",VLOOKUP($D39,'HK1'!$D$4:$AH$259,19,0))</f>
        <v>0</v>
      </c>
      <c r="W39" s="8">
        <f>IF($D39="","",VLOOKUP($D39,'HK1'!$D$4:$AH$259,20,0))</f>
        <v>0</v>
      </c>
      <c r="X39" s="8">
        <f>IF($D39="","",VLOOKUP($D39,'HK1'!$D$4:$AH$259,21,0))</f>
        <v>0</v>
      </c>
      <c r="Y39" s="36">
        <f>IF($D39="","",VLOOKUP($D39,'HK1'!$D$4:$AH$259,22,0))</f>
        <v>0</v>
      </c>
      <c r="Z39" s="8">
        <f>IF($D39="","",VLOOKUP($D39,'HK1'!$D$4:$AH$259,23,0))</f>
        <v>0</v>
      </c>
      <c r="AA39" s="8">
        <f>IF($D39="","",VLOOKUP($D39,'HK1'!$D$4:$AH$259,24,0))</f>
        <v>0</v>
      </c>
      <c r="AB39" s="36">
        <f>IF($D39="","",VLOOKUP($D39,'HK1'!$D$4:$AH$259,25,0))</f>
        <v>0</v>
      </c>
      <c r="AC39" s="8">
        <f>IF($D39="","",VLOOKUP($D39,'HK1'!$D$4:$AH$259,26,0))</f>
        <v>0</v>
      </c>
      <c r="AD39" s="8">
        <f>IF($D39="","",VLOOKUP($D39,'HK1'!$D$4:$AH$259,27,0))</f>
        <v>0</v>
      </c>
      <c r="AE39" s="36">
        <f>IF($D39="","",VLOOKUP($D39,'HK1'!$D$4:$AH$259,28,0))</f>
        <v>0</v>
      </c>
      <c r="AF39" s="8">
        <f>IF($D39="","",VLOOKUP($D39,'HK1'!$D$4:$AH$259,29,0))</f>
        <v>0</v>
      </c>
      <c r="AG39" s="8">
        <f>IF($D39="","",VLOOKUP($D39,'HK1'!$D$4:$AH$259,30,0))</f>
        <v>0</v>
      </c>
      <c r="AH39" s="64">
        <f t="shared" si="0"/>
        <v>0</v>
      </c>
      <c r="AI39" s="14">
        <f t="shared" si="1"/>
        <v>0</v>
      </c>
    </row>
    <row r="40" spans="1:35">
      <c r="A40" s="55">
        <f>IF(D40="","",SUBTOTAL(3,$D$4:$D40))</f>
        <v>37</v>
      </c>
      <c r="B40" s="57" t="s">
        <v>465</v>
      </c>
      <c r="C40" s="58" t="s">
        <v>169</v>
      </c>
      <c r="D40" s="59" t="s">
        <v>277</v>
      </c>
      <c r="E40" s="8">
        <f>IF($D40="","",VLOOKUP($D40,'HK1'!$D$4:$AH$259,2,0))</f>
        <v>0</v>
      </c>
      <c r="F40" s="8">
        <f>IF($D40="","",VLOOKUP($D40,'HK1'!$D$4:$AH$259,3,0))</f>
        <v>0</v>
      </c>
      <c r="G40" s="8">
        <f>IF($D40="","",VLOOKUP($D40,'HK1'!$D$4:$AH$259,4,0))</f>
        <v>0</v>
      </c>
      <c r="H40" s="8">
        <f>IF($D40="","",VLOOKUP($D40,'HK1'!$D$4:$AH$259,5,0))</f>
        <v>0</v>
      </c>
      <c r="I40" s="36">
        <f>IF($D40="","",VLOOKUP($D40,'HK1'!$D$4:$AH$259,6,0))</f>
        <v>0</v>
      </c>
      <c r="J40" s="8">
        <f>IF($D40="","",VLOOKUP($D40,'HK1'!$D$4:$AH$259,7,0))</f>
        <v>0</v>
      </c>
      <c r="K40" s="8">
        <f>IF($D40="","",VLOOKUP($D40,'HK1'!$D$4:$AH$259,8,0))</f>
        <v>0</v>
      </c>
      <c r="L40" s="8">
        <f>IF($D40="","",VLOOKUP($D40,'HK1'!$D$4:$AH$259,9,0))</f>
        <v>0</v>
      </c>
      <c r="M40" s="8">
        <f>IF($D40="","",VLOOKUP($D40,'HK1'!$D$4:$AH$259,10,0))</f>
        <v>0</v>
      </c>
      <c r="N40" s="36">
        <f>IF($D40="","",VLOOKUP($D40,'HK1'!$D$4:$AH$259,11,0))</f>
        <v>0</v>
      </c>
      <c r="O40" s="8">
        <f>IF($D40="","",VLOOKUP($D40,'HK1'!$D$4:$AH$259,12,0))</f>
        <v>0</v>
      </c>
      <c r="P40" s="8">
        <f>IF($D40="","",VLOOKUP($D40,'HK1'!$D$4:$AH$259,13,0))</f>
        <v>221</v>
      </c>
      <c r="Q40" s="8">
        <f>IF($D40="","",VLOOKUP($D40,'HK1'!$D$4:$AH$259,14,0))</f>
        <v>241</v>
      </c>
      <c r="R40" s="36">
        <f>IF($D40="","",VLOOKUP($D40,'HK1'!$D$4:$AH$259,15,0))</f>
        <v>-1</v>
      </c>
      <c r="S40" s="8">
        <f>IF($D40="","",VLOOKUP($D40,'HK1'!$D$4:$AH$259,16,0))</f>
        <v>0</v>
      </c>
      <c r="T40" s="8">
        <f>IF($D40="","",VLOOKUP($D40,'HK1'!$D$4:$AH$259,17,0))</f>
        <v>0</v>
      </c>
      <c r="U40" s="8">
        <f>IF($D40="","",VLOOKUP($D40,'HK1'!$D$4:$AH$259,18,0))</f>
        <v>0</v>
      </c>
      <c r="V40" s="36">
        <f>IF($D40="","",VLOOKUP($D40,'HK1'!$D$4:$AH$259,19,0))</f>
        <v>0</v>
      </c>
      <c r="W40" s="8">
        <f>IF($D40="","",VLOOKUP($D40,'HK1'!$D$4:$AH$259,20,0))</f>
        <v>0</v>
      </c>
      <c r="X40" s="8">
        <f>IF($D40="","",VLOOKUP($D40,'HK1'!$D$4:$AH$259,21,0))</f>
        <v>0</v>
      </c>
      <c r="Y40" s="36">
        <f>IF($D40="","",VLOOKUP($D40,'HK1'!$D$4:$AH$259,22,0))</f>
        <v>0</v>
      </c>
      <c r="Z40" s="8">
        <f>IF($D40="","",VLOOKUP($D40,'HK1'!$D$4:$AH$259,23,0))</f>
        <v>0</v>
      </c>
      <c r="AA40" s="8">
        <f>IF($D40="","",VLOOKUP($D40,'HK1'!$D$4:$AH$259,24,0))</f>
        <v>0</v>
      </c>
      <c r="AB40" s="36">
        <f>IF($D40="","",VLOOKUP($D40,'HK1'!$D$4:$AH$259,25,0))</f>
        <v>0</v>
      </c>
      <c r="AC40" s="8">
        <f>IF($D40="","",VLOOKUP($D40,'HK1'!$D$4:$AH$259,26,0))</f>
        <v>0</v>
      </c>
      <c r="AD40" s="8">
        <f>IF($D40="","",VLOOKUP($D40,'HK1'!$D$4:$AH$259,27,0))</f>
        <v>0</v>
      </c>
      <c r="AE40" s="36">
        <f>IF($D40="","",VLOOKUP($D40,'HK1'!$D$4:$AH$259,28,0))</f>
        <v>0</v>
      </c>
      <c r="AF40" s="8">
        <f>IF($D40="","",VLOOKUP($D40,'HK1'!$D$4:$AH$259,29,0))</f>
        <v>0</v>
      </c>
      <c r="AG40" s="8">
        <f>IF($D40="","",VLOOKUP($D40,'HK1'!$D$4:$AH$259,30,0))</f>
        <v>0</v>
      </c>
      <c r="AH40" s="64">
        <f t="shared" si="0"/>
        <v>-1</v>
      </c>
      <c r="AI40" s="14">
        <f t="shared" si="1"/>
        <v>-3.3</v>
      </c>
    </row>
    <row r="41" spans="1:35">
      <c r="A41" s="55">
        <f>IF(D41="","",SUBTOTAL(3,$D$4:$D41))</f>
        <v>38</v>
      </c>
      <c r="B41" s="57" t="s">
        <v>425</v>
      </c>
      <c r="C41" s="58" t="s">
        <v>169</v>
      </c>
      <c r="D41" s="59" t="s">
        <v>174</v>
      </c>
      <c r="E41" s="8">
        <f>IF($D41="","",VLOOKUP($D41,'HK1'!$D$4:$AH$259,2,0))</f>
        <v>0</v>
      </c>
      <c r="F41" s="8">
        <f>IF($D41="","",VLOOKUP($D41,'HK1'!$D$4:$AH$259,3,0))</f>
        <v>0</v>
      </c>
      <c r="G41" s="8">
        <f>IF($D41="","",VLOOKUP($D41,'HK1'!$D$4:$AH$259,4,0))</f>
        <v>0</v>
      </c>
      <c r="H41" s="8">
        <f>IF($D41="","",VLOOKUP($D41,'HK1'!$D$4:$AH$259,5,0))</f>
        <v>0</v>
      </c>
      <c r="I41" s="36">
        <f>IF($D41="","",VLOOKUP($D41,'HK1'!$D$4:$AH$259,6,0))</f>
        <v>0</v>
      </c>
      <c r="J41" s="8">
        <f>IF($D41="","",VLOOKUP($D41,'HK1'!$D$4:$AH$259,7,0))</f>
        <v>10.799999999999999</v>
      </c>
      <c r="K41" s="8">
        <f>IF($D41="","",VLOOKUP($D41,'HK1'!$D$4:$AH$259,8,0))</f>
        <v>7.2</v>
      </c>
      <c r="L41" s="8">
        <f>IF($D41="","",VLOOKUP($D41,'HK1'!$D$4:$AH$259,9,0))</f>
        <v>0</v>
      </c>
      <c r="M41" s="8">
        <f>IF($D41="","",VLOOKUP($D41,'HK1'!$D$4:$AH$259,10,0))</f>
        <v>0</v>
      </c>
      <c r="N41" s="36">
        <f>IF($D41="","",VLOOKUP($D41,'HK1'!$D$4:$AH$259,11,0))</f>
        <v>18</v>
      </c>
      <c r="O41" s="8">
        <f>IF($D41="","",VLOOKUP($D41,'HK1'!$D$4:$AH$259,12,0))</f>
        <v>0</v>
      </c>
      <c r="P41" s="8">
        <f>IF($D41="","",VLOOKUP($D41,'HK1'!$D$4:$AH$259,13,0))</f>
        <v>0</v>
      </c>
      <c r="Q41" s="8">
        <f>IF($D41="","",VLOOKUP($D41,'HK1'!$D$4:$AH$259,14,0))</f>
        <v>0</v>
      </c>
      <c r="R41" s="36">
        <f>IF($D41="","",VLOOKUP($D41,'HK1'!$D$4:$AH$259,15,0))</f>
        <v>0</v>
      </c>
      <c r="S41" s="8">
        <f>IF($D41="","",VLOOKUP($D41,'HK1'!$D$4:$AH$259,16,0))</f>
        <v>0</v>
      </c>
      <c r="T41" s="8">
        <f>IF($D41="","",VLOOKUP($D41,'HK1'!$D$4:$AH$259,17,0))</f>
        <v>0</v>
      </c>
      <c r="U41" s="8">
        <f>IF($D41="","",VLOOKUP($D41,'HK1'!$D$4:$AH$259,18,0))</f>
        <v>0</v>
      </c>
      <c r="V41" s="36">
        <f>IF($D41="","",VLOOKUP($D41,'HK1'!$D$4:$AH$259,19,0))</f>
        <v>0</v>
      </c>
      <c r="W41" s="8">
        <f>IF($D41="","",VLOOKUP($D41,'HK1'!$D$4:$AH$259,20,0))</f>
        <v>0</v>
      </c>
      <c r="X41" s="8">
        <f>IF($D41="","",VLOOKUP($D41,'HK1'!$D$4:$AH$259,21,0))</f>
        <v>0</v>
      </c>
      <c r="Y41" s="36">
        <f>IF($D41="","",VLOOKUP($D41,'HK1'!$D$4:$AH$259,22,0))</f>
        <v>0</v>
      </c>
      <c r="Z41" s="8">
        <f>IF($D41="","",VLOOKUP($D41,'HK1'!$D$4:$AH$259,23,0))</f>
        <v>0</v>
      </c>
      <c r="AA41" s="8">
        <f>IF($D41="","",VLOOKUP($D41,'HK1'!$D$4:$AH$259,24,0))</f>
        <v>0</v>
      </c>
      <c r="AB41" s="36">
        <f>IF($D41="","",VLOOKUP($D41,'HK1'!$D$4:$AH$259,25,0))</f>
        <v>0</v>
      </c>
      <c r="AC41" s="8">
        <f>IF($D41="","",VLOOKUP($D41,'HK1'!$D$4:$AH$259,26,0))</f>
        <v>0</v>
      </c>
      <c r="AD41" s="8">
        <f>IF($D41="","",VLOOKUP($D41,'HK1'!$D$4:$AH$259,27,0))</f>
        <v>0</v>
      </c>
      <c r="AE41" s="36">
        <f>IF($D41="","",VLOOKUP($D41,'HK1'!$D$4:$AH$259,28,0))</f>
        <v>0</v>
      </c>
      <c r="AF41" s="8">
        <f>IF($D41="","",VLOOKUP($D41,'HK1'!$D$4:$AH$259,29,0))</f>
        <v>0</v>
      </c>
      <c r="AG41" s="8">
        <f>IF($D41="","",VLOOKUP($D41,'HK1'!$D$4:$AH$259,30,0))</f>
        <v>0</v>
      </c>
      <c r="AH41" s="64">
        <f t="shared" si="0"/>
        <v>18</v>
      </c>
      <c r="AI41" s="14">
        <f t="shared" si="1"/>
        <v>60</v>
      </c>
    </row>
    <row r="42" spans="1:35">
      <c r="A42" s="55">
        <f>IF(D42="","",SUBTOTAL(3,$D$4:$D42))</f>
        <v>39</v>
      </c>
      <c r="B42" s="57" t="s">
        <v>481</v>
      </c>
      <c r="C42" s="58" t="s">
        <v>169</v>
      </c>
      <c r="D42" s="59" t="s">
        <v>214</v>
      </c>
      <c r="E42" s="8">
        <f>IF($D42="","",VLOOKUP($D42,'HK1'!$D$4:$AH$259,2,0))</f>
        <v>0</v>
      </c>
      <c r="F42" s="8">
        <f>IF($D42="","",VLOOKUP($D42,'HK1'!$D$4:$AH$259,3,0))</f>
        <v>0</v>
      </c>
      <c r="G42" s="8">
        <f>IF($D42="","",VLOOKUP($D42,'HK1'!$D$4:$AH$259,4,0))</f>
        <v>0</v>
      </c>
      <c r="H42" s="8">
        <f>IF($D42="","",VLOOKUP($D42,'HK1'!$D$4:$AH$259,5,0))</f>
        <v>0</v>
      </c>
      <c r="I42" s="36">
        <f>IF($D42="","",VLOOKUP($D42,'HK1'!$D$4:$AH$259,6,0))</f>
        <v>0</v>
      </c>
      <c r="J42" s="8">
        <f>IF($D42="","",VLOOKUP($D42,'HK1'!$D$4:$AH$259,7,0))</f>
        <v>0</v>
      </c>
      <c r="K42" s="8">
        <f>IF($D42="","",VLOOKUP($D42,'HK1'!$D$4:$AH$259,8,0))</f>
        <v>2.4</v>
      </c>
      <c r="L42" s="8">
        <f>IF($D42="","",VLOOKUP($D42,'HK1'!$D$4:$AH$259,9,0))</f>
        <v>0</v>
      </c>
      <c r="M42" s="8">
        <f>IF($D42="","",VLOOKUP($D42,'HK1'!$D$4:$AH$259,10,0))</f>
        <v>0</v>
      </c>
      <c r="N42" s="36">
        <f>IF($D42="","",VLOOKUP($D42,'HK1'!$D$4:$AH$259,11,0))</f>
        <v>2.4</v>
      </c>
      <c r="O42" s="8">
        <f>IF($D42="","",VLOOKUP($D42,'HK1'!$D$4:$AH$259,12,0))</f>
        <v>0</v>
      </c>
      <c r="P42" s="8">
        <f>IF($D42="","",VLOOKUP($D42,'HK1'!$D$4:$AH$259,13,0))</f>
        <v>0</v>
      </c>
      <c r="Q42" s="8">
        <f>IF($D42="","",VLOOKUP($D42,'HK1'!$D$4:$AH$259,14,0))</f>
        <v>0</v>
      </c>
      <c r="R42" s="36">
        <f>IF($D42="","",VLOOKUP($D42,'HK1'!$D$4:$AH$259,15,0))</f>
        <v>0</v>
      </c>
      <c r="S42" s="8">
        <f>IF($D42="","",VLOOKUP($D42,'HK1'!$D$4:$AH$259,16,0))</f>
        <v>0</v>
      </c>
      <c r="T42" s="8">
        <f>IF($D42="","",VLOOKUP($D42,'HK1'!$D$4:$AH$259,17,0))</f>
        <v>0</v>
      </c>
      <c r="U42" s="8">
        <f>IF($D42="","",VLOOKUP($D42,'HK1'!$D$4:$AH$259,18,0))</f>
        <v>0</v>
      </c>
      <c r="V42" s="36">
        <f>IF($D42="","",VLOOKUP($D42,'HK1'!$D$4:$AH$259,19,0))</f>
        <v>0</v>
      </c>
      <c r="W42" s="8">
        <f>IF($D42="","",VLOOKUP($D42,'HK1'!$D$4:$AH$259,20,0))</f>
        <v>0</v>
      </c>
      <c r="X42" s="8">
        <f>IF($D42="","",VLOOKUP($D42,'HK1'!$D$4:$AH$259,21,0))</f>
        <v>0</v>
      </c>
      <c r="Y42" s="36">
        <f>IF($D42="","",VLOOKUP($D42,'HK1'!$D$4:$AH$259,22,0))</f>
        <v>0</v>
      </c>
      <c r="Z42" s="8">
        <f>IF($D42="","",VLOOKUP($D42,'HK1'!$D$4:$AH$259,23,0))</f>
        <v>0</v>
      </c>
      <c r="AA42" s="8">
        <f>IF($D42="","",VLOOKUP($D42,'HK1'!$D$4:$AH$259,24,0))</f>
        <v>0</v>
      </c>
      <c r="AB42" s="36">
        <f>IF($D42="","",VLOOKUP($D42,'HK1'!$D$4:$AH$259,25,0))</f>
        <v>0</v>
      </c>
      <c r="AC42" s="8">
        <f>IF($D42="","",VLOOKUP($D42,'HK1'!$D$4:$AH$259,26,0))</f>
        <v>0</v>
      </c>
      <c r="AD42" s="8">
        <f>IF($D42="","",VLOOKUP($D42,'HK1'!$D$4:$AH$259,27,0))</f>
        <v>0</v>
      </c>
      <c r="AE42" s="36">
        <f>IF($D42="","",VLOOKUP($D42,'HK1'!$D$4:$AH$259,28,0))</f>
        <v>0</v>
      </c>
      <c r="AF42" s="8">
        <f>IF($D42="","",VLOOKUP($D42,'HK1'!$D$4:$AH$259,29,0))</f>
        <v>0</v>
      </c>
      <c r="AG42" s="8">
        <f>IF($D42="","",VLOOKUP($D42,'HK1'!$D$4:$AH$259,30,0))</f>
        <v>0</v>
      </c>
      <c r="AH42" s="64">
        <f t="shared" si="0"/>
        <v>2.4</v>
      </c>
      <c r="AI42" s="14">
        <f t="shared" si="1"/>
        <v>8</v>
      </c>
    </row>
    <row r="43" spans="1:35">
      <c r="A43" s="55">
        <f>IF(D43="","",SUBTOTAL(3,$D$4:$D43))</f>
        <v>40</v>
      </c>
      <c r="B43" s="57" t="s">
        <v>426</v>
      </c>
      <c r="C43" s="58" t="s">
        <v>169</v>
      </c>
      <c r="D43" s="59" t="s">
        <v>551</v>
      </c>
      <c r="E43" s="8">
        <f>IF($D43="","",VLOOKUP($D43,'HK1'!$D$4:$AH$259,2,0))</f>
        <v>0</v>
      </c>
      <c r="F43" s="8">
        <f>IF($D43="","",VLOOKUP($D43,'HK1'!$D$4:$AH$259,3,0))</f>
        <v>0</v>
      </c>
      <c r="G43" s="8">
        <f>IF($D43="","",VLOOKUP($D43,'HK1'!$D$4:$AH$259,4,0))</f>
        <v>0</v>
      </c>
      <c r="H43" s="8">
        <f>IF($D43="","",VLOOKUP($D43,'HK1'!$D$4:$AH$259,5,0))</f>
        <v>0</v>
      </c>
      <c r="I43" s="36">
        <f>IF($D43="","",VLOOKUP($D43,'HK1'!$D$4:$AH$259,6,0))</f>
        <v>0</v>
      </c>
      <c r="J43" s="8">
        <f>IF($D43="","",VLOOKUP($D43,'HK1'!$D$4:$AH$259,7,0))</f>
        <v>0</v>
      </c>
      <c r="K43" s="8">
        <f>IF($D43="","",VLOOKUP($D43,'HK1'!$D$4:$AH$259,8,0))</f>
        <v>0</v>
      </c>
      <c r="L43" s="8">
        <f>IF($D43="","",VLOOKUP($D43,'HK1'!$D$4:$AH$259,9,0))</f>
        <v>0</v>
      </c>
      <c r="M43" s="8">
        <f>IF($D43="","",VLOOKUP($D43,'HK1'!$D$4:$AH$259,10,0))</f>
        <v>0</v>
      </c>
      <c r="N43" s="36">
        <f>IF($D43="","",VLOOKUP($D43,'HK1'!$D$4:$AH$259,11,0))</f>
        <v>0</v>
      </c>
      <c r="O43" s="8">
        <f>IF($D43="","",VLOOKUP($D43,'HK1'!$D$4:$AH$259,12,0))</f>
        <v>0</v>
      </c>
      <c r="P43" s="8">
        <f>IF($D43="","",VLOOKUP($D43,'HK1'!$D$4:$AH$259,13,0))</f>
        <v>0</v>
      </c>
      <c r="Q43" s="8">
        <f>IF($D43="","",VLOOKUP($D43,'HK1'!$D$4:$AH$259,14,0))</f>
        <v>0</v>
      </c>
      <c r="R43" s="36">
        <f>IF($D43="","",VLOOKUP($D43,'HK1'!$D$4:$AH$259,15,0))</f>
        <v>0</v>
      </c>
      <c r="S43" s="8">
        <f>IF($D43="","",VLOOKUP($D43,'HK1'!$D$4:$AH$259,16,0))</f>
        <v>0</v>
      </c>
      <c r="T43" s="8">
        <f>IF($D43="","",VLOOKUP($D43,'HK1'!$D$4:$AH$259,17,0))</f>
        <v>0</v>
      </c>
      <c r="U43" s="8">
        <f>IF($D43="","",VLOOKUP($D43,'HK1'!$D$4:$AH$259,18,0))</f>
        <v>0</v>
      </c>
      <c r="V43" s="36">
        <f>IF($D43="","",VLOOKUP($D43,'HK1'!$D$4:$AH$259,19,0))</f>
        <v>0</v>
      </c>
      <c r="W43" s="8">
        <f>IF($D43="","",VLOOKUP($D43,'HK1'!$D$4:$AH$259,20,0))</f>
        <v>0</v>
      </c>
      <c r="X43" s="8">
        <f>IF($D43="","",VLOOKUP($D43,'HK1'!$D$4:$AH$259,21,0))</f>
        <v>0</v>
      </c>
      <c r="Y43" s="36">
        <f>IF($D43="","",VLOOKUP($D43,'HK1'!$D$4:$AH$259,22,0))</f>
        <v>0</v>
      </c>
      <c r="Z43" s="8">
        <f>IF($D43="","",VLOOKUP($D43,'HK1'!$D$4:$AH$259,23,0))</f>
        <v>0</v>
      </c>
      <c r="AA43" s="8">
        <f>IF($D43="","",VLOOKUP($D43,'HK1'!$D$4:$AH$259,24,0))</f>
        <v>0</v>
      </c>
      <c r="AB43" s="36">
        <f>IF($D43="","",VLOOKUP($D43,'HK1'!$D$4:$AH$259,25,0))</f>
        <v>0</v>
      </c>
      <c r="AC43" s="8">
        <f>IF($D43="","",VLOOKUP($D43,'HK1'!$D$4:$AH$259,26,0))</f>
        <v>0</v>
      </c>
      <c r="AD43" s="8">
        <f>IF($D43="","",VLOOKUP($D43,'HK1'!$D$4:$AH$259,27,0))</f>
        <v>0</v>
      </c>
      <c r="AE43" s="36">
        <f>IF($D43="","",VLOOKUP($D43,'HK1'!$D$4:$AH$259,28,0))</f>
        <v>0</v>
      </c>
      <c r="AF43" s="8">
        <f>IF($D43="","",VLOOKUP($D43,'HK1'!$D$4:$AH$259,29,0))</f>
        <v>0</v>
      </c>
      <c r="AG43" s="8">
        <f>IF($D43="","",VLOOKUP($D43,'HK1'!$D$4:$AH$259,30,0))</f>
        <v>0</v>
      </c>
      <c r="AH43" s="64">
        <f t="shared" si="0"/>
        <v>0</v>
      </c>
      <c r="AI43" s="14">
        <f t="shared" si="1"/>
        <v>0</v>
      </c>
    </row>
    <row r="44" spans="1:35">
      <c r="A44" s="55">
        <f>IF(D44="","",SUBTOTAL(3,$D$4:$D44))</f>
        <v>41</v>
      </c>
      <c r="B44" s="57" t="s">
        <v>427</v>
      </c>
      <c r="C44" s="58" t="s">
        <v>169</v>
      </c>
      <c r="D44" s="59" t="s">
        <v>175</v>
      </c>
      <c r="E44" s="8">
        <f>IF($D44="","",VLOOKUP($D44,'HK1'!$D$4:$AH$259,2,0))</f>
        <v>0</v>
      </c>
      <c r="F44" s="8">
        <f>IF($D44="","",VLOOKUP($D44,'HK1'!$D$4:$AH$259,3,0))</f>
        <v>0</v>
      </c>
      <c r="G44" s="8">
        <f>IF($D44="","",VLOOKUP($D44,'HK1'!$D$4:$AH$259,4,0))</f>
        <v>0</v>
      </c>
      <c r="H44" s="8">
        <f>IF($D44="","",VLOOKUP($D44,'HK1'!$D$4:$AH$259,5,0))</f>
        <v>0</v>
      </c>
      <c r="I44" s="36">
        <f>IF($D44="","",VLOOKUP($D44,'HK1'!$D$4:$AH$259,6,0))</f>
        <v>0</v>
      </c>
      <c r="J44" s="8">
        <f>IF($D44="","",VLOOKUP($D44,'HK1'!$D$4:$AH$259,7,0))</f>
        <v>14.399999999999997</v>
      </c>
      <c r="K44" s="8">
        <f>IF($D44="","",VLOOKUP($D44,'HK1'!$D$4:$AH$259,8,0))</f>
        <v>5.1999999999999993</v>
      </c>
      <c r="L44" s="8">
        <f>IF($D44="","",VLOOKUP($D44,'HK1'!$D$4:$AH$259,9,0))</f>
        <v>0</v>
      </c>
      <c r="M44" s="8">
        <f>IF($D44="","",VLOOKUP($D44,'HK1'!$D$4:$AH$259,10,0))</f>
        <v>0</v>
      </c>
      <c r="N44" s="36">
        <f>IF($D44="","",VLOOKUP($D44,'HK1'!$D$4:$AH$259,11,0))</f>
        <v>19.599999999999994</v>
      </c>
      <c r="O44" s="8">
        <f>IF($D44="","",VLOOKUP($D44,'HK1'!$D$4:$AH$259,12,0))</f>
        <v>0</v>
      </c>
      <c r="P44" s="8">
        <f>IF($D44="","",VLOOKUP($D44,'HK1'!$D$4:$AH$259,13,0))</f>
        <v>0</v>
      </c>
      <c r="Q44" s="8">
        <f>IF($D44="","",VLOOKUP($D44,'HK1'!$D$4:$AH$259,14,0))</f>
        <v>0</v>
      </c>
      <c r="R44" s="36">
        <f>IF($D44="","",VLOOKUP($D44,'HK1'!$D$4:$AH$259,15,0))</f>
        <v>0</v>
      </c>
      <c r="S44" s="8">
        <f>IF($D44="","",VLOOKUP($D44,'HK1'!$D$4:$AH$259,16,0))</f>
        <v>0</v>
      </c>
      <c r="T44" s="8">
        <f>IF($D44="","",VLOOKUP($D44,'HK1'!$D$4:$AH$259,17,0))</f>
        <v>0</v>
      </c>
      <c r="U44" s="8">
        <f>IF($D44="","",VLOOKUP($D44,'HK1'!$D$4:$AH$259,18,0))</f>
        <v>0</v>
      </c>
      <c r="V44" s="36">
        <f>IF($D44="","",VLOOKUP($D44,'HK1'!$D$4:$AH$259,19,0))</f>
        <v>0</v>
      </c>
      <c r="W44" s="8">
        <f>IF($D44="","",VLOOKUP($D44,'HK1'!$D$4:$AH$259,20,0))</f>
        <v>0</v>
      </c>
      <c r="X44" s="8">
        <f>IF($D44="","",VLOOKUP($D44,'HK1'!$D$4:$AH$259,21,0))</f>
        <v>0</v>
      </c>
      <c r="Y44" s="36">
        <f>IF($D44="","",VLOOKUP($D44,'HK1'!$D$4:$AH$259,22,0))</f>
        <v>0</v>
      </c>
      <c r="Z44" s="8">
        <f>IF($D44="","",VLOOKUP($D44,'HK1'!$D$4:$AH$259,23,0))</f>
        <v>0</v>
      </c>
      <c r="AA44" s="8">
        <f>IF($D44="","",VLOOKUP($D44,'HK1'!$D$4:$AH$259,24,0))</f>
        <v>0</v>
      </c>
      <c r="AB44" s="36">
        <f>IF($D44="","",VLOOKUP($D44,'HK1'!$D$4:$AH$259,25,0))</f>
        <v>0</v>
      </c>
      <c r="AC44" s="8">
        <f>IF($D44="","",VLOOKUP($D44,'HK1'!$D$4:$AH$259,26,0))</f>
        <v>0</v>
      </c>
      <c r="AD44" s="8">
        <f>IF($D44="","",VLOOKUP($D44,'HK1'!$D$4:$AH$259,27,0))</f>
        <v>0</v>
      </c>
      <c r="AE44" s="36">
        <f>IF($D44="","",VLOOKUP($D44,'HK1'!$D$4:$AH$259,28,0))</f>
        <v>0</v>
      </c>
      <c r="AF44" s="8">
        <f>IF($D44="","",VLOOKUP($D44,'HK1'!$D$4:$AH$259,29,0))</f>
        <v>0</v>
      </c>
      <c r="AG44" s="8">
        <f>IF($D44="","",VLOOKUP($D44,'HK1'!$D$4:$AH$259,30,0))</f>
        <v>0</v>
      </c>
      <c r="AH44" s="64">
        <f t="shared" si="0"/>
        <v>19.600000000000001</v>
      </c>
      <c r="AI44" s="14">
        <f t="shared" si="1"/>
        <v>65.3</v>
      </c>
    </row>
    <row r="45" spans="1:35">
      <c r="A45" s="55">
        <f>IF(D45="","",SUBTOTAL(3,$D$4:$D45))</f>
        <v>42</v>
      </c>
      <c r="B45" s="57" t="s">
        <v>474</v>
      </c>
      <c r="C45" s="58" t="s">
        <v>169</v>
      </c>
      <c r="D45" s="59" t="s">
        <v>205</v>
      </c>
      <c r="E45" s="8">
        <f>IF($D45="","",VLOOKUP($D45,'HK1'!$D$4:$AH$259,2,0))</f>
        <v>2</v>
      </c>
      <c r="F45" s="8">
        <f>IF($D45="","",VLOOKUP($D45,'HK1'!$D$4:$AH$259,3,0))</f>
        <v>0</v>
      </c>
      <c r="G45" s="8">
        <f>IF($D45="","",VLOOKUP($D45,'HK1'!$D$4:$AH$259,4,0))</f>
        <v>0</v>
      </c>
      <c r="H45" s="8">
        <f>IF($D45="","",VLOOKUP($D45,'HK1'!$D$4:$AH$259,5,0))</f>
        <v>0</v>
      </c>
      <c r="I45" s="36">
        <f>IF($D45="","",VLOOKUP($D45,'HK1'!$D$4:$AH$259,6,0))</f>
        <v>2</v>
      </c>
      <c r="J45" s="8">
        <f>IF($D45="","",VLOOKUP($D45,'HK1'!$D$4:$AH$259,7,0))</f>
        <v>0</v>
      </c>
      <c r="K45" s="8">
        <f>IF($D45="","",VLOOKUP($D45,'HK1'!$D$4:$AH$259,8,0))</f>
        <v>5.1999999999999993</v>
      </c>
      <c r="L45" s="8">
        <f>IF($D45="","",VLOOKUP($D45,'HK1'!$D$4:$AH$259,9,0))</f>
        <v>0</v>
      </c>
      <c r="M45" s="8">
        <f>IF($D45="","",VLOOKUP($D45,'HK1'!$D$4:$AH$259,10,0))</f>
        <v>0</v>
      </c>
      <c r="N45" s="36">
        <f>IF($D45="","",VLOOKUP($D45,'HK1'!$D$4:$AH$259,11,0))</f>
        <v>5.1999999999999993</v>
      </c>
      <c r="O45" s="8">
        <f>IF($D45="","",VLOOKUP($D45,'HK1'!$D$4:$AH$259,12,0))</f>
        <v>408</v>
      </c>
      <c r="P45" s="8">
        <f>IF($D45="","",VLOOKUP($D45,'HK1'!$D$4:$AH$259,13,0))</f>
        <v>328</v>
      </c>
      <c r="Q45" s="8">
        <f>IF($D45="","",VLOOKUP($D45,'HK1'!$D$4:$AH$259,14,0))</f>
        <v>477</v>
      </c>
      <c r="R45" s="36">
        <f>IF($D45="","",VLOOKUP($D45,'HK1'!$D$4:$AH$259,15,0))</f>
        <v>12.95</v>
      </c>
      <c r="S45" s="8">
        <f>IF($D45="","",VLOOKUP($D45,'HK1'!$D$4:$AH$259,16,0))</f>
        <v>0</v>
      </c>
      <c r="T45" s="8">
        <f>IF($D45="","",VLOOKUP($D45,'HK1'!$D$4:$AH$259,17,0))</f>
        <v>0</v>
      </c>
      <c r="U45" s="8">
        <f>IF($D45="","",VLOOKUP($D45,'HK1'!$D$4:$AH$259,18,0))</f>
        <v>0</v>
      </c>
      <c r="V45" s="36">
        <f>IF($D45="","",VLOOKUP($D45,'HK1'!$D$4:$AH$259,19,0))</f>
        <v>0</v>
      </c>
      <c r="W45" s="8">
        <f>IF($D45="","",VLOOKUP($D45,'HK1'!$D$4:$AH$259,20,0))</f>
        <v>0</v>
      </c>
      <c r="X45" s="8">
        <f>IF($D45="","",VLOOKUP($D45,'HK1'!$D$4:$AH$259,21,0))</f>
        <v>0</v>
      </c>
      <c r="Y45" s="36">
        <f>IF($D45="","",VLOOKUP($D45,'HK1'!$D$4:$AH$259,22,0))</f>
        <v>0</v>
      </c>
      <c r="Z45" s="8">
        <f>IF($D45="","",VLOOKUP($D45,'HK1'!$D$4:$AH$259,23,0))</f>
        <v>0</v>
      </c>
      <c r="AA45" s="8">
        <f>IF($D45="","",VLOOKUP($D45,'HK1'!$D$4:$AH$259,24,0))</f>
        <v>0</v>
      </c>
      <c r="AB45" s="36">
        <f>IF($D45="","",VLOOKUP($D45,'HK1'!$D$4:$AH$259,25,0))</f>
        <v>0</v>
      </c>
      <c r="AC45" s="8">
        <f>IF($D45="","",VLOOKUP($D45,'HK1'!$D$4:$AH$259,26,0))</f>
        <v>0</v>
      </c>
      <c r="AD45" s="8">
        <f>IF($D45="","",VLOOKUP($D45,'HK1'!$D$4:$AH$259,27,0))</f>
        <v>0</v>
      </c>
      <c r="AE45" s="36">
        <f>IF($D45="","",VLOOKUP($D45,'HK1'!$D$4:$AH$259,28,0))</f>
        <v>0</v>
      </c>
      <c r="AF45" s="8">
        <f>IF($D45="","",VLOOKUP($D45,'HK1'!$D$4:$AH$259,29,0))</f>
        <v>1.2</v>
      </c>
      <c r="AG45" s="8">
        <f>IF($D45="","",VLOOKUP($D45,'HK1'!$D$4:$AH$259,30,0))</f>
        <v>0</v>
      </c>
      <c r="AH45" s="64">
        <f t="shared" si="0"/>
        <v>21.4</v>
      </c>
      <c r="AI45" s="14">
        <f t="shared" si="1"/>
        <v>71.3</v>
      </c>
    </row>
    <row r="46" spans="1:35">
      <c r="A46" s="55">
        <f>IF(D46="","",SUBTOTAL(3,$D$4:$D46))</f>
        <v>43</v>
      </c>
      <c r="B46" s="57" t="s">
        <v>457</v>
      </c>
      <c r="C46" s="58" t="s">
        <v>169</v>
      </c>
      <c r="D46" s="59" t="s">
        <v>195</v>
      </c>
      <c r="E46" s="8">
        <f>IF($D46="","",VLOOKUP($D46,'HK1'!$D$4:$AH$259,2,0))</f>
        <v>2</v>
      </c>
      <c r="F46" s="8">
        <f>IF($D46="","",VLOOKUP($D46,'HK1'!$D$4:$AH$259,3,0))</f>
        <v>0</v>
      </c>
      <c r="G46" s="8">
        <f>IF($D46="","",VLOOKUP($D46,'HK1'!$D$4:$AH$259,4,0))</f>
        <v>0</v>
      </c>
      <c r="H46" s="8">
        <f>IF($D46="","",VLOOKUP($D46,'HK1'!$D$4:$AH$259,5,0))</f>
        <v>0</v>
      </c>
      <c r="I46" s="36">
        <f>IF($D46="","",VLOOKUP($D46,'HK1'!$D$4:$AH$259,6,0))</f>
        <v>2</v>
      </c>
      <c r="J46" s="8">
        <f>IF($D46="","",VLOOKUP($D46,'HK1'!$D$4:$AH$259,7,0))</f>
        <v>13.199999999999998</v>
      </c>
      <c r="K46" s="8">
        <f>IF($D46="","",VLOOKUP($D46,'HK1'!$D$4:$AH$259,8,0))</f>
        <v>0</v>
      </c>
      <c r="L46" s="8">
        <f>IF($D46="","",VLOOKUP($D46,'HK1'!$D$4:$AH$259,9,0))</f>
        <v>0</v>
      </c>
      <c r="M46" s="8">
        <f>IF($D46="","",VLOOKUP($D46,'HK1'!$D$4:$AH$259,10,0))</f>
        <v>0</v>
      </c>
      <c r="N46" s="36">
        <f>IF($D46="","",VLOOKUP($D46,'HK1'!$D$4:$AH$259,11,0))</f>
        <v>13.199999999999998</v>
      </c>
      <c r="O46" s="8">
        <f>IF($D46="","",VLOOKUP($D46,'HK1'!$D$4:$AH$259,12,0))</f>
        <v>428</v>
      </c>
      <c r="P46" s="8">
        <f>IF($D46="","",VLOOKUP($D46,'HK1'!$D$4:$AH$259,13,0))</f>
        <v>320</v>
      </c>
      <c r="Q46" s="8">
        <f>IF($D46="","",VLOOKUP($D46,'HK1'!$D$4:$AH$259,14,0))</f>
        <v>431</v>
      </c>
      <c r="R46" s="36">
        <f>IF($D46="","",VLOOKUP($D46,'HK1'!$D$4:$AH$259,15,0))</f>
        <v>15.85</v>
      </c>
      <c r="S46" s="8">
        <f>IF($D46="","",VLOOKUP($D46,'HK1'!$D$4:$AH$259,16,0))</f>
        <v>0</v>
      </c>
      <c r="T46" s="8">
        <f>IF($D46="","",VLOOKUP($D46,'HK1'!$D$4:$AH$259,17,0))</f>
        <v>0</v>
      </c>
      <c r="U46" s="8">
        <f>IF($D46="","",VLOOKUP($D46,'HK1'!$D$4:$AH$259,18,0))</f>
        <v>0</v>
      </c>
      <c r="V46" s="36">
        <f>IF($D46="","",VLOOKUP($D46,'HK1'!$D$4:$AH$259,19,0))</f>
        <v>0</v>
      </c>
      <c r="W46" s="8">
        <f>IF($D46="","",VLOOKUP($D46,'HK1'!$D$4:$AH$259,20,0))</f>
        <v>0</v>
      </c>
      <c r="X46" s="8">
        <f>IF($D46="","",VLOOKUP($D46,'HK1'!$D$4:$AH$259,21,0))</f>
        <v>0</v>
      </c>
      <c r="Y46" s="36">
        <f>IF($D46="","",VLOOKUP($D46,'HK1'!$D$4:$AH$259,22,0))</f>
        <v>0</v>
      </c>
      <c r="Z46" s="8">
        <f>IF($D46="","",VLOOKUP($D46,'HK1'!$D$4:$AH$259,23,0))</f>
        <v>0</v>
      </c>
      <c r="AA46" s="8">
        <f>IF($D46="","",VLOOKUP($D46,'HK1'!$D$4:$AH$259,24,0))</f>
        <v>0</v>
      </c>
      <c r="AB46" s="36">
        <f>IF($D46="","",VLOOKUP($D46,'HK1'!$D$4:$AH$259,25,0))</f>
        <v>0</v>
      </c>
      <c r="AC46" s="8">
        <f>IF($D46="","",VLOOKUP($D46,'HK1'!$D$4:$AH$259,26,0))</f>
        <v>0</v>
      </c>
      <c r="AD46" s="8">
        <f>IF($D46="","",VLOOKUP($D46,'HK1'!$D$4:$AH$259,27,0))</f>
        <v>0</v>
      </c>
      <c r="AE46" s="36">
        <f>IF($D46="","",VLOOKUP($D46,'HK1'!$D$4:$AH$259,28,0))</f>
        <v>0</v>
      </c>
      <c r="AF46" s="8">
        <f>IF($D46="","",VLOOKUP($D46,'HK1'!$D$4:$AH$259,29,0))</f>
        <v>0</v>
      </c>
      <c r="AG46" s="8">
        <f>IF($D46="","",VLOOKUP($D46,'HK1'!$D$4:$AH$259,30,0))</f>
        <v>0</v>
      </c>
      <c r="AH46" s="64">
        <f t="shared" si="0"/>
        <v>31.1</v>
      </c>
      <c r="AI46" s="14">
        <f t="shared" si="1"/>
        <v>103.7</v>
      </c>
    </row>
    <row r="47" spans="1:35">
      <c r="A47" s="55">
        <f>IF(D47="","",SUBTOTAL(3,$D$4:$D47))</f>
        <v>44</v>
      </c>
      <c r="B47" s="57" t="s">
        <v>475</v>
      </c>
      <c r="C47" s="58" t="s">
        <v>169</v>
      </c>
      <c r="D47" s="59" t="s">
        <v>206</v>
      </c>
      <c r="E47" s="8">
        <f>IF($D47="","",VLOOKUP($D47,'HK1'!$D$4:$AH$259,2,0))</f>
        <v>2</v>
      </c>
      <c r="F47" s="8">
        <f>IF($D47="","",VLOOKUP($D47,'HK1'!$D$4:$AH$259,3,0))</f>
        <v>0</v>
      </c>
      <c r="G47" s="8">
        <f>IF($D47="","",VLOOKUP($D47,'HK1'!$D$4:$AH$259,4,0))</f>
        <v>0</v>
      </c>
      <c r="H47" s="8">
        <f>IF($D47="","",VLOOKUP($D47,'HK1'!$D$4:$AH$259,5,0))</f>
        <v>0</v>
      </c>
      <c r="I47" s="36">
        <f>IF($D47="","",VLOOKUP($D47,'HK1'!$D$4:$AH$259,6,0))</f>
        <v>2</v>
      </c>
      <c r="J47" s="8">
        <f>IF($D47="","",VLOOKUP($D47,'HK1'!$D$4:$AH$259,7,0))</f>
        <v>0</v>
      </c>
      <c r="K47" s="8">
        <f>IF($D47="","",VLOOKUP($D47,'HK1'!$D$4:$AH$259,8,0))</f>
        <v>14.399999999999997</v>
      </c>
      <c r="L47" s="8">
        <f>IF($D47="","",VLOOKUP($D47,'HK1'!$D$4:$AH$259,9,0))</f>
        <v>0</v>
      </c>
      <c r="M47" s="8">
        <f>IF($D47="","",VLOOKUP($D47,'HK1'!$D$4:$AH$259,10,0))</f>
        <v>0</v>
      </c>
      <c r="N47" s="36">
        <f>IF($D47="","",VLOOKUP($D47,'HK1'!$D$4:$AH$259,11,0))</f>
        <v>14.399999999999997</v>
      </c>
      <c r="O47" s="8">
        <f>IF($D47="","",VLOOKUP($D47,'HK1'!$D$4:$AH$259,12,0))</f>
        <v>94</v>
      </c>
      <c r="P47" s="8">
        <f>IF($D47="","",VLOOKUP($D47,'HK1'!$D$4:$AH$259,13,0))</f>
        <v>64</v>
      </c>
      <c r="Q47" s="8">
        <f>IF($D47="","",VLOOKUP($D47,'HK1'!$D$4:$AH$259,14,0))</f>
        <v>126</v>
      </c>
      <c r="R47" s="36">
        <f>IF($D47="","",VLOOKUP($D47,'HK1'!$D$4:$AH$259,15,0))</f>
        <v>1.6</v>
      </c>
      <c r="S47" s="8">
        <f>IF($D47="","",VLOOKUP($D47,'HK1'!$D$4:$AH$259,16,0))</f>
        <v>0</v>
      </c>
      <c r="T47" s="8">
        <f>IF($D47="","",VLOOKUP($D47,'HK1'!$D$4:$AH$259,17,0))</f>
        <v>0</v>
      </c>
      <c r="U47" s="8">
        <f>IF($D47="","",VLOOKUP($D47,'HK1'!$D$4:$AH$259,18,0))</f>
        <v>0</v>
      </c>
      <c r="V47" s="36">
        <f>IF($D47="","",VLOOKUP($D47,'HK1'!$D$4:$AH$259,19,0))</f>
        <v>0</v>
      </c>
      <c r="W47" s="8">
        <f>IF($D47="","",VLOOKUP($D47,'HK1'!$D$4:$AH$259,20,0))</f>
        <v>0</v>
      </c>
      <c r="X47" s="8">
        <f>IF($D47="","",VLOOKUP($D47,'HK1'!$D$4:$AH$259,21,0))</f>
        <v>0</v>
      </c>
      <c r="Y47" s="36">
        <f>IF($D47="","",VLOOKUP($D47,'HK1'!$D$4:$AH$259,22,0))</f>
        <v>0</v>
      </c>
      <c r="Z47" s="8">
        <f>IF($D47="","",VLOOKUP($D47,'HK1'!$D$4:$AH$259,23,0))</f>
        <v>0</v>
      </c>
      <c r="AA47" s="8">
        <f>IF($D47="","",VLOOKUP($D47,'HK1'!$D$4:$AH$259,24,0))</f>
        <v>0</v>
      </c>
      <c r="AB47" s="36">
        <f>IF($D47="","",VLOOKUP($D47,'HK1'!$D$4:$AH$259,25,0))</f>
        <v>0</v>
      </c>
      <c r="AC47" s="8">
        <f>IF($D47="","",VLOOKUP($D47,'HK1'!$D$4:$AH$259,26,0))</f>
        <v>0</v>
      </c>
      <c r="AD47" s="8">
        <f>IF($D47="","",VLOOKUP($D47,'HK1'!$D$4:$AH$259,27,0))</f>
        <v>0</v>
      </c>
      <c r="AE47" s="36">
        <f>IF($D47="","",VLOOKUP($D47,'HK1'!$D$4:$AH$259,28,0))</f>
        <v>0</v>
      </c>
      <c r="AF47" s="8">
        <f>IF($D47="","",VLOOKUP($D47,'HK1'!$D$4:$AH$259,29,0))</f>
        <v>0</v>
      </c>
      <c r="AG47" s="8">
        <f>IF($D47="","",VLOOKUP($D47,'HK1'!$D$4:$AH$259,30,0))</f>
        <v>0</v>
      </c>
      <c r="AH47" s="64">
        <f t="shared" si="0"/>
        <v>18</v>
      </c>
      <c r="AI47" s="14">
        <f t="shared" si="1"/>
        <v>60</v>
      </c>
    </row>
    <row r="48" spans="1:35">
      <c r="A48" s="55">
        <f>IF(D48="","",SUBTOTAL(3,$D$4:$D48))</f>
        <v>45</v>
      </c>
      <c r="B48" s="57" t="s">
        <v>476</v>
      </c>
      <c r="C48" s="58" t="s">
        <v>169</v>
      </c>
      <c r="D48" s="59" t="s">
        <v>210</v>
      </c>
      <c r="E48" s="8">
        <f>IF($D48="","",VLOOKUP($D48,'HK1'!$D$4:$AH$259,2,0))</f>
        <v>0</v>
      </c>
      <c r="F48" s="8">
        <f>IF($D48="","",VLOOKUP($D48,'HK1'!$D$4:$AH$259,3,0))</f>
        <v>0</v>
      </c>
      <c r="G48" s="8">
        <f>IF($D48="","",VLOOKUP($D48,'HK1'!$D$4:$AH$259,4,0))</f>
        <v>0</v>
      </c>
      <c r="H48" s="8">
        <f>IF($D48="","",VLOOKUP($D48,'HK1'!$D$4:$AH$259,5,0))</f>
        <v>0</v>
      </c>
      <c r="I48" s="36">
        <f>IF($D48="","",VLOOKUP($D48,'HK1'!$D$4:$AH$259,6,0))</f>
        <v>0</v>
      </c>
      <c r="J48" s="8">
        <f>IF($D48="","",VLOOKUP($D48,'HK1'!$D$4:$AH$259,7,0))</f>
        <v>0</v>
      </c>
      <c r="K48" s="8">
        <f>IF($D48="","",VLOOKUP($D48,'HK1'!$D$4:$AH$259,8,0))</f>
        <v>0</v>
      </c>
      <c r="L48" s="8">
        <f>IF($D48="","",VLOOKUP($D48,'HK1'!$D$4:$AH$259,9,0))</f>
        <v>0</v>
      </c>
      <c r="M48" s="8">
        <f>IF($D48="","",VLOOKUP($D48,'HK1'!$D$4:$AH$259,10,0))</f>
        <v>0</v>
      </c>
      <c r="N48" s="36">
        <f>IF($D48="","",VLOOKUP($D48,'HK1'!$D$4:$AH$259,11,0))</f>
        <v>0</v>
      </c>
      <c r="O48" s="8">
        <f>IF($D48="","",VLOOKUP($D48,'HK1'!$D$4:$AH$259,12,0))</f>
        <v>0</v>
      </c>
      <c r="P48" s="8">
        <f>IF($D48="","",VLOOKUP($D48,'HK1'!$D$4:$AH$259,13,0))</f>
        <v>0</v>
      </c>
      <c r="Q48" s="8">
        <f>IF($D48="","",VLOOKUP($D48,'HK1'!$D$4:$AH$259,14,0))</f>
        <v>0</v>
      </c>
      <c r="R48" s="36">
        <f>IF($D48="","",VLOOKUP($D48,'HK1'!$D$4:$AH$259,15,0))</f>
        <v>0</v>
      </c>
      <c r="S48" s="8">
        <f>IF($D48="","",VLOOKUP($D48,'HK1'!$D$4:$AH$259,16,0))</f>
        <v>0</v>
      </c>
      <c r="T48" s="8">
        <f>IF($D48="","",VLOOKUP($D48,'HK1'!$D$4:$AH$259,17,0))</f>
        <v>0</v>
      </c>
      <c r="U48" s="8">
        <f>IF($D48="","",VLOOKUP($D48,'HK1'!$D$4:$AH$259,18,0))</f>
        <v>0</v>
      </c>
      <c r="V48" s="36">
        <f>IF($D48="","",VLOOKUP($D48,'HK1'!$D$4:$AH$259,19,0))</f>
        <v>0</v>
      </c>
      <c r="W48" s="8">
        <f>IF($D48="","",VLOOKUP($D48,'HK1'!$D$4:$AH$259,20,0))</f>
        <v>0</v>
      </c>
      <c r="X48" s="8">
        <f>IF($D48="","",VLOOKUP($D48,'HK1'!$D$4:$AH$259,21,0))</f>
        <v>0</v>
      </c>
      <c r="Y48" s="36">
        <f>IF($D48="","",VLOOKUP($D48,'HK1'!$D$4:$AH$259,22,0))</f>
        <v>0</v>
      </c>
      <c r="Z48" s="8">
        <f>IF($D48="","",VLOOKUP($D48,'HK1'!$D$4:$AH$259,23,0))</f>
        <v>0</v>
      </c>
      <c r="AA48" s="8">
        <f>IF($D48="","",VLOOKUP($D48,'HK1'!$D$4:$AH$259,24,0))</f>
        <v>0</v>
      </c>
      <c r="AB48" s="36">
        <f>IF($D48="","",VLOOKUP($D48,'HK1'!$D$4:$AH$259,25,0))</f>
        <v>0</v>
      </c>
      <c r="AC48" s="8">
        <f>IF($D48="","",VLOOKUP($D48,'HK1'!$D$4:$AH$259,26,0))</f>
        <v>0</v>
      </c>
      <c r="AD48" s="8">
        <f>IF($D48="","",VLOOKUP($D48,'HK1'!$D$4:$AH$259,27,0))</f>
        <v>0</v>
      </c>
      <c r="AE48" s="36">
        <f>IF($D48="","",VLOOKUP($D48,'HK1'!$D$4:$AH$259,28,0))</f>
        <v>0</v>
      </c>
      <c r="AF48" s="8">
        <f>IF($D48="","",VLOOKUP($D48,'HK1'!$D$4:$AH$259,29,0))</f>
        <v>0</v>
      </c>
      <c r="AG48" s="8">
        <f>IF($D48="","",VLOOKUP($D48,'HK1'!$D$4:$AH$259,30,0))</f>
        <v>0</v>
      </c>
      <c r="AH48" s="64">
        <f t="shared" si="0"/>
        <v>0</v>
      </c>
      <c r="AI48" s="14">
        <f t="shared" si="1"/>
        <v>0</v>
      </c>
    </row>
    <row r="49" spans="1:35">
      <c r="A49" s="55">
        <f>IF(D49="","",SUBTOTAL(3,$D$4:$D49))</f>
        <v>46</v>
      </c>
      <c r="B49" s="57" t="s">
        <v>477</v>
      </c>
      <c r="C49" s="58" t="s">
        <v>169</v>
      </c>
      <c r="D49" s="59" t="s">
        <v>211</v>
      </c>
      <c r="E49" s="8">
        <f>IF($D49="","",VLOOKUP($D49,'HK1'!$D$4:$AH$259,2,0))</f>
        <v>0</v>
      </c>
      <c r="F49" s="8">
        <f>IF($D49="","",VLOOKUP($D49,'HK1'!$D$4:$AH$259,3,0))</f>
        <v>0</v>
      </c>
      <c r="G49" s="8">
        <f>IF($D49="","",VLOOKUP($D49,'HK1'!$D$4:$AH$259,4,0))</f>
        <v>0</v>
      </c>
      <c r="H49" s="8">
        <f>IF($D49="","",VLOOKUP($D49,'HK1'!$D$4:$AH$259,5,0))</f>
        <v>0</v>
      </c>
      <c r="I49" s="36">
        <f>IF($D49="","",VLOOKUP($D49,'HK1'!$D$4:$AH$259,6,0))</f>
        <v>0</v>
      </c>
      <c r="J49" s="8">
        <f>IF($D49="","",VLOOKUP($D49,'HK1'!$D$4:$AH$259,7,0))</f>
        <v>0</v>
      </c>
      <c r="K49" s="8">
        <f>IF($D49="","",VLOOKUP($D49,'HK1'!$D$4:$AH$259,8,0))</f>
        <v>0</v>
      </c>
      <c r="L49" s="8">
        <f>IF($D49="","",VLOOKUP($D49,'HK1'!$D$4:$AH$259,9,0))</f>
        <v>0</v>
      </c>
      <c r="M49" s="8">
        <f>IF($D49="","",VLOOKUP($D49,'HK1'!$D$4:$AH$259,10,0))</f>
        <v>0</v>
      </c>
      <c r="N49" s="36">
        <f>IF($D49="","",VLOOKUP($D49,'HK1'!$D$4:$AH$259,11,0))</f>
        <v>0</v>
      </c>
      <c r="O49" s="8">
        <f>IF($D49="","",VLOOKUP($D49,'HK1'!$D$4:$AH$259,12,0))</f>
        <v>96</v>
      </c>
      <c r="P49" s="8">
        <f>IF($D49="","",VLOOKUP($D49,'HK1'!$D$4:$AH$259,13,0))</f>
        <v>73</v>
      </c>
      <c r="Q49" s="8">
        <f>IF($D49="","",VLOOKUP($D49,'HK1'!$D$4:$AH$259,14,0))</f>
        <v>157</v>
      </c>
      <c r="R49" s="36">
        <f>IF($D49="","",VLOOKUP($D49,'HK1'!$D$4:$AH$259,15,0))</f>
        <v>0.6</v>
      </c>
      <c r="S49" s="8">
        <f>IF($D49="","",VLOOKUP($D49,'HK1'!$D$4:$AH$259,16,0))</f>
        <v>0</v>
      </c>
      <c r="T49" s="8">
        <f>IF($D49="","",VLOOKUP($D49,'HK1'!$D$4:$AH$259,17,0))</f>
        <v>0</v>
      </c>
      <c r="U49" s="8">
        <f>IF($D49="","",VLOOKUP($D49,'HK1'!$D$4:$AH$259,18,0))</f>
        <v>0</v>
      </c>
      <c r="V49" s="36">
        <f>IF($D49="","",VLOOKUP($D49,'HK1'!$D$4:$AH$259,19,0))</f>
        <v>0</v>
      </c>
      <c r="W49" s="8">
        <f>IF($D49="","",VLOOKUP($D49,'HK1'!$D$4:$AH$259,20,0))</f>
        <v>0</v>
      </c>
      <c r="X49" s="8">
        <f>IF($D49="","",VLOOKUP($D49,'HK1'!$D$4:$AH$259,21,0))</f>
        <v>0</v>
      </c>
      <c r="Y49" s="36">
        <f>IF($D49="","",VLOOKUP($D49,'HK1'!$D$4:$AH$259,22,0))</f>
        <v>0</v>
      </c>
      <c r="Z49" s="8">
        <f>IF($D49="","",VLOOKUP($D49,'HK1'!$D$4:$AH$259,23,0))</f>
        <v>0</v>
      </c>
      <c r="AA49" s="8">
        <f>IF($D49="","",VLOOKUP($D49,'HK1'!$D$4:$AH$259,24,0))</f>
        <v>0</v>
      </c>
      <c r="AB49" s="36">
        <f>IF($D49="","",VLOOKUP($D49,'HK1'!$D$4:$AH$259,25,0))</f>
        <v>0</v>
      </c>
      <c r="AC49" s="8">
        <f>IF($D49="","",VLOOKUP($D49,'HK1'!$D$4:$AH$259,26,0))</f>
        <v>0</v>
      </c>
      <c r="AD49" s="8">
        <f>IF($D49="","",VLOOKUP($D49,'HK1'!$D$4:$AH$259,27,0))</f>
        <v>0</v>
      </c>
      <c r="AE49" s="36">
        <f>IF($D49="","",VLOOKUP($D49,'HK1'!$D$4:$AH$259,28,0))</f>
        <v>0</v>
      </c>
      <c r="AF49" s="8">
        <f>IF($D49="","",VLOOKUP($D49,'HK1'!$D$4:$AH$259,29,0))</f>
        <v>0</v>
      </c>
      <c r="AG49" s="8">
        <f>IF($D49="","",VLOOKUP($D49,'HK1'!$D$4:$AH$259,30,0))</f>
        <v>0</v>
      </c>
      <c r="AH49" s="64">
        <f t="shared" si="0"/>
        <v>0.6</v>
      </c>
      <c r="AI49" s="14">
        <f t="shared" si="1"/>
        <v>2</v>
      </c>
    </row>
    <row r="50" spans="1:35">
      <c r="A50" s="55">
        <f>IF(D50="","",SUBTOTAL(3,$D$4:$D50))</f>
        <v>47</v>
      </c>
      <c r="B50" s="57" t="s">
        <v>428</v>
      </c>
      <c r="C50" s="58" t="s">
        <v>169</v>
      </c>
      <c r="D50" s="59" t="s">
        <v>212</v>
      </c>
      <c r="E50" s="8">
        <f>IF($D50="","",VLOOKUP($D50,'HK1'!$D$4:$AH$259,2,0))</f>
        <v>0</v>
      </c>
      <c r="F50" s="8">
        <f>IF($D50="","",VLOOKUP($D50,'HK1'!$D$4:$AH$259,3,0))</f>
        <v>0</v>
      </c>
      <c r="G50" s="8">
        <f>IF($D50="","",VLOOKUP($D50,'HK1'!$D$4:$AH$259,4,0))</f>
        <v>0</v>
      </c>
      <c r="H50" s="8">
        <f>IF($D50="","",VLOOKUP($D50,'HK1'!$D$4:$AH$259,5,0))</f>
        <v>0</v>
      </c>
      <c r="I50" s="36">
        <f>IF($D50="","",VLOOKUP($D50,'HK1'!$D$4:$AH$259,6,0))</f>
        <v>0</v>
      </c>
      <c r="J50" s="8">
        <f>IF($D50="","",VLOOKUP($D50,'HK1'!$D$4:$AH$259,7,0))</f>
        <v>1.2</v>
      </c>
      <c r="K50" s="8">
        <f>IF($D50="","",VLOOKUP($D50,'HK1'!$D$4:$AH$259,8,0))</f>
        <v>15.599999999999996</v>
      </c>
      <c r="L50" s="8">
        <f>IF($D50="","",VLOOKUP($D50,'HK1'!$D$4:$AH$259,9,0))</f>
        <v>0</v>
      </c>
      <c r="M50" s="8">
        <f>IF($D50="","",VLOOKUP($D50,'HK1'!$D$4:$AH$259,10,0))</f>
        <v>0</v>
      </c>
      <c r="N50" s="36">
        <f>IF($D50="","",VLOOKUP($D50,'HK1'!$D$4:$AH$259,11,0))</f>
        <v>16.799999999999997</v>
      </c>
      <c r="O50" s="8">
        <f>IF($D50="","",VLOOKUP($D50,'HK1'!$D$4:$AH$259,12,0))</f>
        <v>0</v>
      </c>
      <c r="P50" s="8">
        <f>IF($D50="","",VLOOKUP($D50,'HK1'!$D$4:$AH$259,13,0))</f>
        <v>0</v>
      </c>
      <c r="Q50" s="8">
        <f>IF($D50="","",VLOOKUP($D50,'HK1'!$D$4:$AH$259,14,0))</f>
        <v>0</v>
      </c>
      <c r="R50" s="36">
        <f>IF($D50="","",VLOOKUP($D50,'HK1'!$D$4:$AH$259,15,0))</f>
        <v>0</v>
      </c>
      <c r="S50" s="8">
        <f>IF($D50="","",VLOOKUP($D50,'HK1'!$D$4:$AH$259,16,0))</f>
        <v>0</v>
      </c>
      <c r="T50" s="8">
        <f>IF($D50="","",VLOOKUP($D50,'HK1'!$D$4:$AH$259,17,0))</f>
        <v>0</v>
      </c>
      <c r="U50" s="8">
        <f>IF($D50="","",VLOOKUP($D50,'HK1'!$D$4:$AH$259,18,0))</f>
        <v>0</v>
      </c>
      <c r="V50" s="36">
        <f>IF($D50="","",VLOOKUP($D50,'HK1'!$D$4:$AH$259,19,0))</f>
        <v>0</v>
      </c>
      <c r="W50" s="8">
        <f>IF($D50="","",VLOOKUP($D50,'HK1'!$D$4:$AH$259,20,0))</f>
        <v>0</v>
      </c>
      <c r="X50" s="8">
        <f>IF($D50="","",VLOOKUP($D50,'HK1'!$D$4:$AH$259,21,0))</f>
        <v>0</v>
      </c>
      <c r="Y50" s="36">
        <f>IF($D50="","",VLOOKUP($D50,'HK1'!$D$4:$AH$259,22,0))</f>
        <v>0</v>
      </c>
      <c r="Z50" s="8">
        <f>IF($D50="","",VLOOKUP($D50,'HK1'!$D$4:$AH$259,23,0))</f>
        <v>0</v>
      </c>
      <c r="AA50" s="8">
        <f>IF($D50="","",VLOOKUP($D50,'HK1'!$D$4:$AH$259,24,0))</f>
        <v>0</v>
      </c>
      <c r="AB50" s="36">
        <f>IF($D50="","",VLOOKUP($D50,'HK1'!$D$4:$AH$259,25,0))</f>
        <v>0</v>
      </c>
      <c r="AC50" s="8">
        <f>IF($D50="","",VLOOKUP($D50,'HK1'!$D$4:$AH$259,26,0))</f>
        <v>0</v>
      </c>
      <c r="AD50" s="8">
        <f>IF($D50="","",VLOOKUP($D50,'HK1'!$D$4:$AH$259,27,0))</f>
        <v>0</v>
      </c>
      <c r="AE50" s="36">
        <f>IF($D50="","",VLOOKUP($D50,'HK1'!$D$4:$AH$259,28,0))</f>
        <v>0</v>
      </c>
      <c r="AF50" s="8">
        <f>IF($D50="","",VLOOKUP($D50,'HK1'!$D$4:$AH$259,29,0))</f>
        <v>1.2</v>
      </c>
      <c r="AG50" s="8">
        <f>IF($D50="","",VLOOKUP($D50,'HK1'!$D$4:$AH$259,30,0))</f>
        <v>0</v>
      </c>
      <c r="AH50" s="64">
        <f t="shared" si="0"/>
        <v>18</v>
      </c>
      <c r="AI50" s="14">
        <f t="shared" si="1"/>
        <v>60</v>
      </c>
    </row>
    <row r="51" spans="1:35">
      <c r="A51" s="55">
        <f>IF(D51="","",SUBTOTAL(3,$D$4:$D51))</f>
        <v>48</v>
      </c>
      <c r="B51" s="57" t="s">
        <v>479</v>
      </c>
      <c r="C51" s="58" t="s">
        <v>169</v>
      </c>
      <c r="D51" s="59" t="s">
        <v>207</v>
      </c>
      <c r="E51" s="8">
        <f>IF($D51="","",VLOOKUP($D51,'HK1'!$D$4:$AH$259,2,0))</f>
        <v>2</v>
      </c>
      <c r="F51" s="8">
        <f>IF($D51="","",VLOOKUP($D51,'HK1'!$D$4:$AH$259,3,0))</f>
        <v>0</v>
      </c>
      <c r="G51" s="8">
        <f>IF($D51="","",VLOOKUP($D51,'HK1'!$D$4:$AH$259,4,0))</f>
        <v>0</v>
      </c>
      <c r="H51" s="8">
        <f>IF($D51="","",VLOOKUP($D51,'HK1'!$D$4:$AH$259,5,0))</f>
        <v>0</v>
      </c>
      <c r="I51" s="36">
        <f>IF($D51="","",VLOOKUP($D51,'HK1'!$D$4:$AH$259,6,0))</f>
        <v>2</v>
      </c>
      <c r="J51" s="8">
        <f>IF($D51="","",VLOOKUP($D51,'HK1'!$D$4:$AH$259,7,0))</f>
        <v>7.2</v>
      </c>
      <c r="K51" s="8">
        <f>IF($D51="","",VLOOKUP($D51,'HK1'!$D$4:$AH$259,8,0))</f>
        <v>0</v>
      </c>
      <c r="L51" s="8">
        <f>IF($D51="","",VLOOKUP($D51,'HK1'!$D$4:$AH$259,9,0))</f>
        <v>0</v>
      </c>
      <c r="M51" s="8">
        <f>IF($D51="","",VLOOKUP($D51,'HK1'!$D$4:$AH$259,10,0))</f>
        <v>0</v>
      </c>
      <c r="N51" s="36">
        <f>IF($D51="","",VLOOKUP($D51,'HK1'!$D$4:$AH$259,11,0))</f>
        <v>7.2</v>
      </c>
      <c r="O51" s="8">
        <f>IF($D51="","",VLOOKUP($D51,'HK1'!$D$4:$AH$259,12,0))</f>
        <v>372</v>
      </c>
      <c r="P51" s="8">
        <f>IF($D51="","",VLOOKUP($D51,'HK1'!$D$4:$AH$259,13,0))</f>
        <v>397</v>
      </c>
      <c r="Q51" s="8">
        <f>IF($D51="","",VLOOKUP($D51,'HK1'!$D$4:$AH$259,14,0))</f>
        <v>293</v>
      </c>
      <c r="R51" s="36">
        <f>IF($D51="","",VLOOKUP($D51,'HK1'!$D$4:$AH$259,15,0))</f>
        <v>23.8</v>
      </c>
      <c r="S51" s="8">
        <f>IF($D51="","",VLOOKUP($D51,'HK1'!$D$4:$AH$259,16,0))</f>
        <v>0</v>
      </c>
      <c r="T51" s="8">
        <f>IF($D51="","",VLOOKUP($D51,'HK1'!$D$4:$AH$259,17,0))</f>
        <v>0</v>
      </c>
      <c r="U51" s="8">
        <f>IF($D51="","",VLOOKUP($D51,'HK1'!$D$4:$AH$259,18,0))</f>
        <v>0</v>
      </c>
      <c r="V51" s="36">
        <f>IF($D51="","",VLOOKUP($D51,'HK1'!$D$4:$AH$259,19,0))</f>
        <v>0</v>
      </c>
      <c r="W51" s="8">
        <f>IF($D51="","",VLOOKUP($D51,'HK1'!$D$4:$AH$259,20,0))</f>
        <v>0</v>
      </c>
      <c r="X51" s="8">
        <f>IF($D51="","",VLOOKUP($D51,'HK1'!$D$4:$AH$259,21,0))</f>
        <v>0</v>
      </c>
      <c r="Y51" s="36">
        <f>IF($D51="","",VLOOKUP($D51,'HK1'!$D$4:$AH$259,22,0))</f>
        <v>0</v>
      </c>
      <c r="Z51" s="8">
        <f>IF($D51="","",VLOOKUP($D51,'HK1'!$D$4:$AH$259,23,0))</f>
        <v>0</v>
      </c>
      <c r="AA51" s="8">
        <f>IF($D51="","",VLOOKUP($D51,'HK1'!$D$4:$AH$259,24,0))</f>
        <v>0</v>
      </c>
      <c r="AB51" s="36">
        <f>IF($D51="","",VLOOKUP($D51,'HK1'!$D$4:$AH$259,25,0))</f>
        <v>0</v>
      </c>
      <c r="AC51" s="8">
        <f>IF($D51="","",VLOOKUP($D51,'HK1'!$D$4:$AH$259,26,0))</f>
        <v>0</v>
      </c>
      <c r="AD51" s="8">
        <f>IF($D51="","",VLOOKUP($D51,'HK1'!$D$4:$AH$259,27,0))</f>
        <v>0</v>
      </c>
      <c r="AE51" s="36">
        <f>IF($D51="","",VLOOKUP($D51,'HK1'!$D$4:$AH$259,28,0))</f>
        <v>0</v>
      </c>
      <c r="AF51" s="8">
        <f>IF($D51="","",VLOOKUP($D51,'HK1'!$D$4:$AH$259,29,0))</f>
        <v>0</v>
      </c>
      <c r="AG51" s="8">
        <f>IF($D51="","",VLOOKUP($D51,'HK1'!$D$4:$AH$259,30,0))</f>
        <v>3.6</v>
      </c>
      <c r="AH51" s="64">
        <f t="shared" si="0"/>
        <v>36.6</v>
      </c>
      <c r="AI51" s="14">
        <f t="shared" si="1"/>
        <v>122</v>
      </c>
    </row>
    <row r="52" spans="1:35">
      <c r="A52" s="55">
        <f>IF(D52="","",SUBTOTAL(3,$D$4:$D52))</f>
        <v>49</v>
      </c>
      <c r="B52" s="57" t="s">
        <v>429</v>
      </c>
      <c r="C52" s="58" t="s">
        <v>169</v>
      </c>
      <c r="D52" s="59" t="s">
        <v>176</v>
      </c>
      <c r="E52" s="8">
        <f>IF($D52="","",VLOOKUP($D52,'HK1'!$D$4:$AH$259,2,0))</f>
        <v>0</v>
      </c>
      <c r="F52" s="8">
        <f>IF($D52="","",VLOOKUP($D52,'HK1'!$D$4:$AH$259,3,0))</f>
        <v>0</v>
      </c>
      <c r="G52" s="8">
        <f>IF($D52="","",VLOOKUP($D52,'HK1'!$D$4:$AH$259,4,0))</f>
        <v>0</v>
      </c>
      <c r="H52" s="8">
        <f>IF($D52="","",VLOOKUP($D52,'HK1'!$D$4:$AH$259,5,0))</f>
        <v>0</v>
      </c>
      <c r="I52" s="36">
        <f>IF($D52="","",VLOOKUP($D52,'HK1'!$D$4:$AH$259,6,0))</f>
        <v>0</v>
      </c>
      <c r="J52" s="8">
        <f>IF($D52="","",VLOOKUP($D52,'HK1'!$D$4:$AH$259,7,0))</f>
        <v>0</v>
      </c>
      <c r="K52" s="8">
        <f>IF($D52="","",VLOOKUP($D52,'HK1'!$D$4:$AH$259,8,0))</f>
        <v>0</v>
      </c>
      <c r="L52" s="8">
        <f>IF($D52="","",VLOOKUP($D52,'HK1'!$D$4:$AH$259,9,0))</f>
        <v>0</v>
      </c>
      <c r="M52" s="8">
        <f>IF($D52="","",VLOOKUP($D52,'HK1'!$D$4:$AH$259,10,0))</f>
        <v>0</v>
      </c>
      <c r="N52" s="36">
        <f>IF($D52="","",VLOOKUP($D52,'HK1'!$D$4:$AH$259,11,0))</f>
        <v>0</v>
      </c>
      <c r="O52" s="8">
        <f>IF($D52="","",VLOOKUP($D52,'HK1'!$D$4:$AH$259,12,0))</f>
        <v>0</v>
      </c>
      <c r="P52" s="8">
        <f>IF($D52="","",VLOOKUP($D52,'HK1'!$D$4:$AH$259,13,0))</f>
        <v>0</v>
      </c>
      <c r="Q52" s="8">
        <f>IF($D52="","",VLOOKUP($D52,'HK1'!$D$4:$AH$259,14,0))</f>
        <v>0</v>
      </c>
      <c r="R52" s="36">
        <f>IF($D52="","",VLOOKUP($D52,'HK1'!$D$4:$AH$259,15,0))</f>
        <v>0</v>
      </c>
      <c r="S52" s="8">
        <f>IF($D52="","",VLOOKUP($D52,'HK1'!$D$4:$AH$259,16,0))</f>
        <v>0</v>
      </c>
      <c r="T52" s="8">
        <f>IF($D52="","",VLOOKUP($D52,'HK1'!$D$4:$AH$259,17,0))</f>
        <v>0</v>
      </c>
      <c r="U52" s="8">
        <f>IF($D52="","",VLOOKUP($D52,'HK1'!$D$4:$AH$259,18,0))</f>
        <v>0</v>
      </c>
      <c r="V52" s="36">
        <f>IF($D52="","",VLOOKUP($D52,'HK1'!$D$4:$AH$259,19,0))</f>
        <v>0</v>
      </c>
      <c r="W52" s="8">
        <f>IF($D52="","",VLOOKUP($D52,'HK1'!$D$4:$AH$259,20,0))</f>
        <v>0</v>
      </c>
      <c r="X52" s="8">
        <f>IF($D52="","",VLOOKUP($D52,'HK1'!$D$4:$AH$259,21,0))</f>
        <v>0</v>
      </c>
      <c r="Y52" s="36">
        <f>IF($D52="","",VLOOKUP($D52,'HK1'!$D$4:$AH$259,22,0))</f>
        <v>0</v>
      </c>
      <c r="Z52" s="8">
        <f>IF($D52="","",VLOOKUP($D52,'HK1'!$D$4:$AH$259,23,0))</f>
        <v>0</v>
      </c>
      <c r="AA52" s="8">
        <f>IF($D52="","",VLOOKUP($D52,'HK1'!$D$4:$AH$259,24,0))</f>
        <v>0</v>
      </c>
      <c r="AB52" s="36">
        <f>IF($D52="","",VLOOKUP($D52,'HK1'!$D$4:$AH$259,25,0))</f>
        <v>0</v>
      </c>
      <c r="AC52" s="8">
        <f>IF($D52="","",VLOOKUP($D52,'HK1'!$D$4:$AH$259,26,0))</f>
        <v>0</v>
      </c>
      <c r="AD52" s="8">
        <f>IF($D52="","",VLOOKUP($D52,'HK1'!$D$4:$AH$259,27,0))</f>
        <v>0</v>
      </c>
      <c r="AE52" s="36">
        <f>IF($D52="","",VLOOKUP($D52,'HK1'!$D$4:$AH$259,28,0))</f>
        <v>0</v>
      </c>
      <c r="AF52" s="8">
        <f>IF($D52="","",VLOOKUP($D52,'HK1'!$D$4:$AH$259,29,0))</f>
        <v>0</v>
      </c>
      <c r="AG52" s="8">
        <f>IF($D52="","",VLOOKUP($D52,'HK1'!$D$4:$AH$259,30,0))</f>
        <v>0</v>
      </c>
      <c r="AH52" s="64">
        <f t="shared" si="0"/>
        <v>0</v>
      </c>
      <c r="AI52" s="14">
        <f t="shared" si="1"/>
        <v>0</v>
      </c>
    </row>
    <row r="53" spans="1:35">
      <c r="A53" s="55">
        <f>IF(D53="","",SUBTOTAL(3,$D$4:$D53))</f>
        <v>50</v>
      </c>
      <c r="B53" s="57" t="s">
        <v>449</v>
      </c>
      <c r="C53" s="58" t="s">
        <v>169</v>
      </c>
      <c r="D53" s="59" t="s">
        <v>189</v>
      </c>
      <c r="E53" s="8">
        <f>IF($D53="","",VLOOKUP($D53,'HK1'!$D$4:$AH$259,2,0))</f>
        <v>2</v>
      </c>
      <c r="F53" s="8">
        <f>IF($D53="","",VLOOKUP($D53,'HK1'!$D$4:$AH$259,3,0))</f>
        <v>0</v>
      </c>
      <c r="G53" s="8">
        <f>IF($D53="","",VLOOKUP($D53,'HK1'!$D$4:$AH$259,4,0))</f>
        <v>0</v>
      </c>
      <c r="H53" s="8">
        <f>IF($D53="","",VLOOKUP($D53,'HK1'!$D$4:$AH$259,5,0))</f>
        <v>0</v>
      </c>
      <c r="I53" s="36">
        <f>IF($D53="","",VLOOKUP($D53,'HK1'!$D$4:$AH$259,6,0))</f>
        <v>2</v>
      </c>
      <c r="J53" s="8">
        <f>IF($D53="","",VLOOKUP($D53,'HK1'!$D$4:$AH$259,7,0))</f>
        <v>0</v>
      </c>
      <c r="K53" s="8">
        <f>IF($D53="","",VLOOKUP($D53,'HK1'!$D$4:$AH$259,8,0))</f>
        <v>0</v>
      </c>
      <c r="L53" s="8">
        <f>IF($D53="","",VLOOKUP($D53,'HK1'!$D$4:$AH$259,9,0))</f>
        <v>0</v>
      </c>
      <c r="M53" s="8">
        <f>IF($D53="","",VLOOKUP($D53,'HK1'!$D$4:$AH$259,10,0))</f>
        <v>0</v>
      </c>
      <c r="N53" s="36">
        <f>IF($D53="","",VLOOKUP($D53,'HK1'!$D$4:$AH$259,11,0))</f>
        <v>0</v>
      </c>
      <c r="O53" s="8">
        <f>IF($D53="","",VLOOKUP($D53,'HK1'!$D$4:$AH$259,12,0))</f>
        <v>0</v>
      </c>
      <c r="P53" s="8">
        <f>IF($D53="","",VLOOKUP($D53,'HK1'!$D$4:$AH$259,13,0))</f>
        <v>289</v>
      </c>
      <c r="Q53" s="8">
        <f>IF($D53="","",VLOOKUP($D53,'HK1'!$D$4:$AH$259,14,0))</f>
        <v>289</v>
      </c>
      <c r="R53" s="36">
        <f>IF($D53="","",VLOOKUP($D53,'HK1'!$D$4:$AH$259,15,0))</f>
        <v>0</v>
      </c>
      <c r="S53" s="8">
        <f>IF($D53="","",VLOOKUP($D53,'HK1'!$D$4:$AH$259,16,0))</f>
        <v>0</v>
      </c>
      <c r="T53" s="8">
        <f>IF($D53="","",VLOOKUP($D53,'HK1'!$D$4:$AH$259,17,0))</f>
        <v>0</v>
      </c>
      <c r="U53" s="8">
        <f>IF($D53="","",VLOOKUP($D53,'HK1'!$D$4:$AH$259,18,0))</f>
        <v>0</v>
      </c>
      <c r="V53" s="36">
        <f>IF($D53="","",VLOOKUP($D53,'HK1'!$D$4:$AH$259,19,0))</f>
        <v>0</v>
      </c>
      <c r="W53" s="8">
        <f>IF($D53="","",VLOOKUP($D53,'HK1'!$D$4:$AH$259,20,0))</f>
        <v>0</v>
      </c>
      <c r="X53" s="8">
        <f>IF($D53="","",VLOOKUP($D53,'HK1'!$D$4:$AH$259,21,0))</f>
        <v>0</v>
      </c>
      <c r="Y53" s="36">
        <f>IF($D53="","",VLOOKUP($D53,'HK1'!$D$4:$AH$259,22,0))</f>
        <v>0</v>
      </c>
      <c r="Z53" s="8">
        <f>IF($D53="","",VLOOKUP($D53,'HK1'!$D$4:$AH$259,23,0))</f>
        <v>0</v>
      </c>
      <c r="AA53" s="8">
        <f>IF($D53="","",VLOOKUP($D53,'HK1'!$D$4:$AH$259,24,0))</f>
        <v>0</v>
      </c>
      <c r="AB53" s="36">
        <f>IF($D53="","",VLOOKUP($D53,'HK1'!$D$4:$AH$259,25,0))</f>
        <v>0</v>
      </c>
      <c r="AC53" s="8">
        <f>IF($D53="","",VLOOKUP($D53,'HK1'!$D$4:$AH$259,26,0))</f>
        <v>0</v>
      </c>
      <c r="AD53" s="8">
        <f>IF($D53="","",VLOOKUP($D53,'HK1'!$D$4:$AH$259,27,0))</f>
        <v>0</v>
      </c>
      <c r="AE53" s="36">
        <f>IF($D53="","",VLOOKUP($D53,'HK1'!$D$4:$AH$259,28,0))</f>
        <v>0</v>
      </c>
      <c r="AF53" s="8">
        <f>IF($D53="","",VLOOKUP($D53,'HK1'!$D$4:$AH$259,29,0))</f>
        <v>0</v>
      </c>
      <c r="AG53" s="8">
        <f>IF($D53="","",VLOOKUP($D53,'HK1'!$D$4:$AH$259,30,0))</f>
        <v>0</v>
      </c>
      <c r="AH53" s="64">
        <f t="shared" si="0"/>
        <v>2</v>
      </c>
      <c r="AI53" s="14">
        <f t="shared" si="1"/>
        <v>6.7</v>
      </c>
    </row>
    <row r="54" spans="1:35">
      <c r="A54" s="55">
        <f>IF(D54="","",SUBTOTAL(3,$D$4:$D54))</f>
        <v>51</v>
      </c>
      <c r="B54" s="57" t="s">
        <v>434</v>
      </c>
      <c r="C54" s="58" t="s">
        <v>169</v>
      </c>
      <c r="D54" s="59" t="s">
        <v>177</v>
      </c>
      <c r="E54" s="8">
        <f>IF($D54="","",VLOOKUP($D54,'HK1'!$D$4:$AH$259,2,0))</f>
        <v>0</v>
      </c>
      <c r="F54" s="8">
        <f>IF($D54="","",VLOOKUP($D54,'HK1'!$D$4:$AH$259,3,0))</f>
        <v>8</v>
      </c>
      <c r="G54" s="8">
        <f>IF($D54="","",VLOOKUP($D54,'HK1'!$D$4:$AH$259,4,0))</f>
        <v>0</v>
      </c>
      <c r="H54" s="8">
        <f>IF($D54="","",VLOOKUP($D54,'HK1'!$D$4:$AH$259,5,0))</f>
        <v>0</v>
      </c>
      <c r="I54" s="36">
        <f>IF($D54="","",VLOOKUP($D54,'HK1'!$D$4:$AH$259,6,0))</f>
        <v>16</v>
      </c>
      <c r="J54" s="8">
        <f>IF($D54="","",VLOOKUP($D54,'HK1'!$D$4:$AH$259,7,0))</f>
        <v>1.2</v>
      </c>
      <c r="K54" s="8">
        <f>IF($D54="","",VLOOKUP($D54,'HK1'!$D$4:$AH$259,8,0))</f>
        <v>16.799999999999997</v>
      </c>
      <c r="L54" s="8">
        <f>IF($D54="","",VLOOKUP($D54,'HK1'!$D$4:$AH$259,9,0))</f>
        <v>0</v>
      </c>
      <c r="M54" s="8">
        <f>IF($D54="","",VLOOKUP($D54,'HK1'!$D$4:$AH$259,10,0))</f>
        <v>0</v>
      </c>
      <c r="N54" s="36">
        <f>IF($D54="","",VLOOKUP($D54,'HK1'!$D$4:$AH$259,11,0))</f>
        <v>17.999999999999996</v>
      </c>
      <c r="O54" s="8">
        <f>IF($D54="","",VLOOKUP($D54,'HK1'!$D$4:$AH$259,12,0))</f>
        <v>0</v>
      </c>
      <c r="P54" s="8">
        <f>IF($D54="","",VLOOKUP($D54,'HK1'!$D$4:$AH$259,13,0))</f>
        <v>0</v>
      </c>
      <c r="Q54" s="8">
        <f>IF($D54="","",VLOOKUP($D54,'HK1'!$D$4:$AH$259,14,0))</f>
        <v>0</v>
      </c>
      <c r="R54" s="36">
        <f>IF($D54="","",VLOOKUP($D54,'HK1'!$D$4:$AH$259,15,0))</f>
        <v>0</v>
      </c>
      <c r="S54" s="8">
        <f>IF($D54="","",VLOOKUP($D54,'HK1'!$D$4:$AH$259,16,0))</f>
        <v>0</v>
      </c>
      <c r="T54" s="8">
        <f>IF($D54="","",VLOOKUP($D54,'HK1'!$D$4:$AH$259,17,0))</f>
        <v>0</v>
      </c>
      <c r="U54" s="8">
        <f>IF($D54="","",VLOOKUP($D54,'HK1'!$D$4:$AH$259,18,0))</f>
        <v>0</v>
      </c>
      <c r="V54" s="36">
        <f>IF($D54="","",VLOOKUP($D54,'HK1'!$D$4:$AH$259,19,0))</f>
        <v>0</v>
      </c>
      <c r="W54" s="8">
        <f>IF($D54="","",VLOOKUP($D54,'HK1'!$D$4:$AH$259,20,0))</f>
        <v>0</v>
      </c>
      <c r="X54" s="8">
        <f>IF($D54="","",VLOOKUP($D54,'HK1'!$D$4:$AH$259,21,0))</f>
        <v>0</v>
      </c>
      <c r="Y54" s="36">
        <f>IF($D54="","",VLOOKUP($D54,'HK1'!$D$4:$AH$259,22,0))</f>
        <v>0</v>
      </c>
      <c r="Z54" s="8">
        <f>IF($D54="","",VLOOKUP($D54,'HK1'!$D$4:$AH$259,23,0))</f>
        <v>0</v>
      </c>
      <c r="AA54" s="8">
        <f>IF($D54="","",VLOOKUP($D54,'HK1'!$D$4:$AH$259,24,0))</f>
        <v>0</v>
      </c>
      <c r="AB54" s="36">
        <f>IF($D54="","",VLOOKUP($D54,'HK1'!$D$4:$AH$259,25,0))</f>
        <v>0</v>
      </c>
      <c r="AC54" s="8">
        <f>IF($D54="","",VLOOKUP($D54,'HK1'!$D$4:$AH$259,26,0))</f>
        <v>0</v>
      </c>
      <c r="AD54" s="8">
        <f>IF($D54="","",VLOOKUP($D54,'HK1'!$D$4:$AH$259,27,0))</f>
        <v>0</v>
      </c>
      <c r="AE54" s="36">
        <f>IF($D54="","",VLOOKUP($D54,'HK1'!$D$4:$AH$259,28,0))</f>
        <v>0</v>
      </c>
      <c r="AF54" s="8">
        <f>IF($D54="","",VLOOKUP($D54,'HK1'!$D$4:$AH$259,29,0))</f>
        <v>1.2</v>
      </c>
      <c r="AG54" s="8">
        <f>IF($D54="","",VLOOKUP($D54,'HK1'!$D$4:$AH$259,30,0))</f>
        <v>0</v>
      </c>
      <c r="AH54" s="64">
        <f t="shared" si="0"/>
        <v>35.200000000000003</v>
      </c>
      <c r="AI54" s="14">
        <f t="shared" si="1"/>
        <v>117.3</v>
      </c>
    </row>
    <row r="55" spans="1:35">
      <c r="A55" s="55">
        <f>IF(D55="","",SUBTOTAL(3,$D$4:$D55))</f>
        <v>52</v>
      </c>
      <c r="B55" s="57" t="s">
        <v>458</v>
      </c>
      <c r="C55" s="58" t="s">
        <v>169</v>
      </c>
      <c r="D55" s="59" t="s">
        <v>196</v>
      </c>
      <c r="E55" s="8">
        <f>IF($D55="","",VLOOKUP($D55,'HK1'!$D$4:$AH$259,2,0))</f>
        <v>0</v>
      </c>
      <c r="F55" s="8">
        <f>IF($D55="","",VLOOKUP($D55,'HK1'!$D$4:$AH$259,3,0))</f>
        <v>0</v>
      </c>
      <c r="G55" s="8">
        <f>IF($D55="","",VLOOKUP($D55,'HK1'!$D$4:$AH$259,4,0))</f>
        <v>0</v>
      </c>
      <c r="H55" s="8">
        <f>IF($D55="","",VLOOKUP($D55,'HK1'!$D$4:$AH$259,5,0))</f>
        <v>0</v>
      </c>
      <c r="I55" s="36">
        <f>IF($D55="","",VLOOKUP($D55,'HK1'!$D$4:$AH$259,6,0))</f>
        <v>0</v>
      </c>
      <c r="J55" s="8">
        <f>IF($D55="","",VLOOKUP($D55,'HK1'!$D$4:$AH$259,7,0))</f>
        <v>0</v>
      </c>
      <c r="K55" s="8">
        <f>IF($D55="","",VLOOKUP($D55,'HK1'!$D$4:$AH$259,8,0))</f>
        <v>0</v>
      </c>
      <c r="L55" s="8">
        <f>IF($D55="","",VLOOKUP($D55,'HK1'!$D$4:$AH$259,9,0))</f>
        <v>0</v>
      </c>
      <c r="M55" s="8">
        <f>IF($D55="","",VLOOKUP($D55,'HK1'!$D$4:$AH$259,10,0))</f>
        <v>0</v>
      </c>
      <c r="N55" s="36">
        <f>IF($D55="","",VLOOKUP($D55,'HK1'!$D$4:$AH$259,11,0))</f>
        <v>0</v>
      </c>
      <c r="O55" s="8">
        <f>IF($D55="","",VLOOKUP($D55,'HK1'!$D$4:$AH$259,12,0))</f>
        <v>0</v>
      </c>
      <c r="P55" s="8">
        <f>IF($D55="","",VLOOKUP($D55,'HK1'!$D$4:$AH$259,13,0))</f>
        <v>0</v>
      </c>
      <c r="Q55" s="8">
        <f>IF($D55="","",VLOOKUP($D55,'HK1'!$D$4:$AH$259,14,0))</f>
        <v>0</v>
      </c>
      <c r="R55" s="36">
        <f>IF($D55="","",VLOOKUP($D55,'HK1'!$D$4:$AH$259,15,0))</f>
        <v>0</v>
      </c>
      <c r="S55" s="8">
        <f>IF($D55="","",VLOOKUP($D55,'HK1'!$D$4:$AH$259,16,0))</f>
        <v>0</v>
      </c>
      <c r="T55" s="8">
        <f>IF($D55="","",VLOOKUP($D55,'HK1'!$D$4:$AH$259,17,0))</f>
        <v>0</v>
      </c>
      <c r="U55" s="8">
        <f>IF($D55="","",VLOOKUP($D55,'HK1'!$D$4:$AH$259,18,0))</f>
        <v>0</v>
      </c>
      <c r="V55" s="36">
        <f>IF($D55="","",VLOOKUP($D55,'HK1'!$D$4:$AH$259,19,0))</f>
        <v>0</v>
      </c>
      <c r="W55" s="8">
        <f>IF($D55="","",VLOOKUP($D55,'HK1'!$D$4:$AH$259,20,0))</f>
        <v>0</v>
      </c>
      <c r="X55" s="8">
        <f>IF($D55="","",VLOOKUP($D55,'HK1'!$D$4:$AH$259,21,0))</f>
        <v>0</v>
      </c>
      <c r="Y55" s="36">
        <f>IF($D55="","",VLOOKUP($D55,'HK1'!$D$4:$AH$259,22,0))</f>
        <v>0</v>
      </c>
      <c r="Z55" s="8">
        <f>IF($D55="","",VLOOKUP($D55,'HK1'!$D$4:$AH$259,23,0))</f>
        <v>0</v>
      </c>
      <c r="AA55" s="8">
        <f>IF($D55="","",VLOOKUP($D55,'HK1'!$D$4:$AH$259,24,0))</f>
        <v>0</v>
      </c>
      <c r="AB55" s="36">
        <f>IF($D55="","",VLOOKUP($D55,'HK1'!$D$4:$AH$259,25,0))</f>
        <v>0</v>
      </c>
      <c r="AC55" s="8">
        <f>IF($D55="","",VLOOKUP($D55,'HK1'!$D$4:$AH$259,26,0))</f>
        <v>0</v>
      </c>
      <c r="AD55" s="8">
        <f>IF($D55="","",VLOOKUP($D55,'HK1'!$D$4:$AH$259,27,0))</f>
        <v>0</v>
      </c>
      <c r="AE55" s="36">
        <f>IF($D55="","",VLOOKUP($D55,'HK1'!$D$4:$AH$259,28,0))</f>
        <v>0</v>
      </c>
      <c r="AF55" s="8">
        <f>IF($D55="","",VLOOKUP($D55,'HK1'!$D$4:$AH$259,29,0))</f>
        <v>0</v>
      </c>
      <c r="AG55" s="8">
        <f>IF($D55="","",VLOOKUP($D55,'HK1'!$D$4:$AH$259,30,0))</f>
        <v>0</v>
      </c>
      <c r="AH55" s="64">
        <f t="shared" si="0"/>
        <v>0</v>
      </c>
      <c r="AI55" s="14">
        <f t="shared" si="1"/>
        <v>0</v>
      </c>
    </row>
    <row r="56" spans="1:35">
      <c r="A56" s="55">
        <f>IF(D56="","",SUBTOTAL(3,$D$4:$D56))</f>
        <v>53</v>
      </c>
      <c r="B56" s="57" t="s">
        <v>459</v>
      </c>
      <c r="C56" s="58" t="s">
        <v>169</v>
      </c>
      <c r="D56" s="59" t="s">
        <v>556</v>
      </c>
      <c r="E56" s="8">
        <f>IF($D56="","",VLOOKUP($D56,'HK1'!$D$4:$AH$259,2,0))</f>
        <v>0</v>
      </c>
      <c r="F56" s="8">
        <f>IF($D56="","",VLOOKUP($D56,'HK1'!$D$4:$AH$259,3,0))</f>
        <v>0</v>
      </c>
      <c r="G56" s="8">
        <f>IF($D56="","",VLOOKUP($D56,'HK1'!$D$4:$AH$259,4,0))</f>
        <v>0</v>
      </c>
      <c r="H56" s="8">
        <f>IF($D56="","",VLOOKUP($D56,'HK1'!$D$4:$AH$259,5,0))</f>
        <v>0</v>
      </c>
      <c r="I56" s="36">
        <f>IF($D56="","",VLOOKUP($D56,'HK1'!$D$4:$AH$259,6,0))</f>
        <v>0</v>
      </c>
      <c r="J56" s="8">
        <f>IF($D56="","",VLOOKUP($D56,'HK1'!$D$4:$AH$259,7,0))</f>
        <v>0</v>
      </c>
      <c r="K56" s="8">
        <f>IF($D56="","",VLOOKUP($D56,'HK1'!$D$4:$AH$259,8,0))</f>
        <v>0</v>
      </c>
      <c r="L56" s="8">
        <f>IF($D56="","",VLOOKUP($D56,'HK1'!$D$4:$AH$259,9,0))</f>
        <v>0</v>
      </c>
      <c r="M56" s="8">
        <f>IF($D56="","",VLOOKUP($D56,'HK1'!$D$4:$AH$259,10,0))</f>
        <v>0</v>
      </c>
      <c r="N56" s="36">
        <f>IF($D56="","",VLOOKUP($D56,'HK1'!$D$4:$AH$259,11,0))</f>
        <v>0</v>
      </c>
      <c r="O56" s="8">
        <f>IF($D56="","",VLOOKUP($D56,'HK1'!$D$4:$AH$259,12,0))</f>
        <v>0</v>
      </c>
      <c r="P56" s="8">
        <f>IF($D56="","",VLOOKUP($D56,'HK1'!$D$4:$AH$259,13,0))</f>
        <v>0</v>
      </c>
      <c r="Q56" s="8">
        <f>IF($D56="","",VLOOKUP($D56,'HK1'!$D$4:$AH$259,14,0))</f>
        <v>113</v>
      </c>
      <c r="R56" s="36">
        <f>IF($D56="","",VLOOKUP($D56,'HK1'!$D$4:$AH$259,15,0))</f>
        <v>-5.65</v>
      </c>
      <c r="S56" s="8">
        <f>IF($D56="","",VLOOKUP($D56,'HK1'!$D$4:$AH$259,16,0))</f>
        <v>0</v>
      </c>
      <c r="T56" s="8">
        <f>IF($D56="","",VLOOKUP($D56,'HK1'!$D$4:$AH$259,17,0))</f>
        <v>0</v>
      </c>
      <c r="U56" s="8">
        <f>IF($D56="","",VLOOKUP($D56,'HK1'!$D$4:$AH$259,18,0))</f>
        <v>0</v>
      </c>
      <c r="V56" s="36">
        <f>IF($D56="","",VLOOKUP($D56,'HK1'!$D$4:$AH$259,19,0))</f>
        <v>0</v>
      </c>
      <c r="W56" s="8">
        <f>IF($D56="","",VLOOKUP($D56,'HK1'!$D$4:$AH$259,20,0))</f>
        <v>0</v>
      </c>
      <c r="X56" s="8">
        <f>IF($D56="","",VLOOKUP($D56,'HK1'!$D$4:$AH$259,21,0))</f>
        <v>0</v>
      </c>
      <c r="Y56" s="36">
        <f>IF($D56="","",VLOOKUP($D56,'HK1'!$D$4:$AH$259,22,0))</f>
        <v>0</v>
      </c>
      <c r="Z56" s="8">
        <f>IF($D56="","",VLOOKUP($D56,'HK1'!$D$4:$AH$259,23,0))</f>
        <v>0</v>
      </c>
      <c r="AA56" s="8">
        <f>IF($D56="","",VLOOKUP($D56,'HK1'!$D$4:$AH$259,24,0))</f>
        <v>0</v>
      </c>
      <c r="AB56" s="36">
        <f>IF($D56="","",VLOOKUP($D56,'HK1'!$D$4:$AH$259,25,0))</f>
        <v>0</v>
      </c>
      <c r="AC56" s="8">
        <f>IF($D56="","",VLOOKUP($D56,'HK1'!$D$4:$AH$259,26,0))</f>
        <v>0</v>
      </c>
      <c r="AD56" s="8">
        <f>IF($D56="","",VLOOKUP($D56,'HK1'!$D$4:$AH$259,27,0))</f>
        <v>0</v>
      </c>
      <c r="AE56" s="36">
        <f>IF($D56="","",VLOOKUP($D56,'HK1'!$D$4:$AH$259,28,0))</f>
        <v>0</v>
      </c>
      <c r="AF56" s="8">
        <f>IF($D56="","",VLOOKUP($D56,'HK1'!$D$4:$AH$259,29,0))</f>
        <v>0</v>
      </c>
      <c r="AG56" s="8">
        <f>IF($D56="","",VLOOKUP($D56,'HK1'!$D$4:$AH$259,30,0))</f>
        <v>0</v>
      </c>
      <c r="AH56" s="64">
        <f t="shared" si="0"/>
        <v>-5.7</v>
      </c>
      <c r="AI56" s="14">
        <f t="shared" si="1"/>
        <v>-19</v>
      </c>
    </row>
    <row r="57" spans="1:35">
      <c r="A57" s="55">
        <f>IF(D57="","",SUBTOTAL(3,$D$4:$D57))</f>
        <v>54</v>
      </c>
      <c r="B57" s="57" t="s">
        <v>448</v>
      </c>
      <c r="C57" s="58" t="s">
        <v>169</v>
      </c>
      <c r="D57" s="59" t="s">
        <v>188</v>
      </c>
      <c r="E57" s="8">
        <f>IF($D57="","",VLOOKUP($D57,'HK1'!$D$4:$AH$259,2,0))</f>
        <v>2</v>
      </c>
      <c r="F57" s="8">
        <f>IF($D57="","",VLOOKUP($D57,'HK1'!$D$4:$AH$259,3,0))</f>
        <v>0</v>
      </c>
      <c r="G57" s="8">
        <f>IF($D57="","",VLOOKUP($D57,'HK1'!$D$4:$AH$259,4,0))</f>
        <v>0</v>
      </c>
      <c r="H57" s="8">
        <f>IF($D57="","",VLOOKUP($D57,'HK1'!$D$4:$AH$259,5,0))</f>
        <v>0</v>
      </c>
      <c r="I57" s="36">
        <f>IF($D57="","",VLOOKUP($D57,'HK1'!$D$4:$AH$259,6,0))</f>
        <v>2</v>
      </c>
      <c r="J57" s="8">
        <f>IF($D57="","",VLOOKUP($D57,'HK1'!$D$4:$AH$259,7,0))</f>
        <v>1.2</v>
      </c>
      <c r="K57" s="8">
        <f>IF($D57="","",VLOOKUP($D57,'HK1'!$D$4:$AH$259,8,0))</f>
        <v>8.4</v>
      </c>
      <c r="L57" s="8">
        <f>IF($D57="","",VLOOKUP($D57,'HK1'!$D$4:$AH$259,9,0))</f>
        <v>0</v>
      </c>
      <c r="M57" s="8">
        <f>IF($D57="","",VLOOKUP($D57,'HK1'!$D$4:$AH$259,10,0))</f>
        <v>0</v>
      </c>
      <c r="N57" s="36">
        <f>IF($D57="","",VLOOKUP($D57,'HK1'!$D$4:$AH$259,11,0))</f>
        <v>9.6</v>
      </c>
      <c r="O57" s="8">
        <f>IF($D57="","",VLOOKUP($D57,'HK1'!$D$4:$AH$259,12,0))</f>
        <v>334</v>
      </c>
      <c r="P57" s="8">
        <f>IF($D57="","",VLOOKUP($D57,'HK1'!$D$4:$AH$259,13,0))</f>
        <v>0</v>
      </c>
      <c r="Q57" s="8">
        <f>IF($D57="","",VLOOKUP($D57,'HK1'!$D$4:$AH$259,14,0))</f>
        <v>45</v>
      </c>
      <c r="R57" s="36">
        <f>IF($D57="","",VLOOKUP($D57,'HK1'!$D$4:$AH$259,15,0))</f>
        <v>14.45</v>
      </c>
      <c r="S57" s="8">
        <f>IF($D57="","",VLOOKUP($D57,'HK1'!$D$4:$AH$259,16,0))</f>
        <v>0</v>
      </c>
      <c r="T57" s="8">
        <f>IF($D57="","",VLOOKUP($D57,'HK1'!$D$4:$AH$259,17,0))</f>
        <v>0</v>
      </c>
      <c r="U57" s="8">
        <f>IF($D57="","",VLOOKUP($D57,'HK1'!$D$4:$AH$259,18,0))</f>
        <v>0</v>
      </c>
      <c r="V57" s="36">
        <f>IF($D57="","",VLOOKUP($D57,'HK1'!$D$4:$AH$259,19,0))</f>
        <v>0</v>
      </c>
      <c r="W57" s="8">
        <f>IF($D57="","",VLOOKUP($D57,'HK1'!$D$4:$AH$259,20,0))</f>
        <v>0</v>
      </c>
      <c r="X57" s="8">
        <f>IF($D57="","",VLOOKUP($D57,'HK1'!$D$4:$AH$259,21,0))</f>
        <v>0</v>
      </c>
      <c r="Y57" s="36">
        <f>IF($D57="","",VLOOKUP($D57,'HK1'!$D$4:$AH$259,22,0))</f>
        <v>0</v>
      </c>
      <c r="Z57" s="8">
        <f>IF($D57="","",VLOOKUP($D57,'HK1'!$D$4:$AH$259,23,0))</f>
        <v>0</v>
      </c>
      <c r="AA57" s="8">
        <f>IF($D57="","",VLOOKUP($D57,'HK1'!$D$4:$AH$259,24,0))</f>
        <v>0</v>
      </c>
      <c r="AB57" s="36">
        <f>IF($D57="","",VLOOKUP($D57,'HK1'!$D$4:$AH$259,25,0))</f>
        <v>0</v>
      </c>
      <c r="AC57" s="8">
        <f>IF($D57="","",VLOOKUP($D57,'HK1'!$D$4:$AH$259,26,0))</f>
        <v>0</v>
      </c>
      <c r="AD57" s="8">
        <f>IF($D57="","",VLOOKUP($D57,'HK1'!$D$4:$AH$259,27,0))</f>
        <v>0</v>
      </c>
      <c r="AE57" s="36">
        <f>IF($D57="","",VLOOKUP($D57,'HK1'!$D$4:$AH$259,28,0))</f>
        <v>0</v>
      </c>
      <c r="AF57" s="8">
        <f>IF($D57="","",VLOOKUP($D57,'HK1'!$D$4:$AH$259,29,0))</f>
        <v>0</v>
      </c>
      <c r="AG57" s="8">
        <f>IF($D57="","",VLOOKUP($D57,'HK1'!$D$4:$AH$259,30,0))</f>
        <v>0</v>
      </c>
      <c r="AH57" s="64">
        <f t="shared" si="0"/>
        <v>26.1</v>
      </c>
      <c r="AI57" s="14">
        <f t="shared" si="1"/>
        <v>87</v>
      </c>
    </row>
    <row r="58" spans="1:35">
      <c r="A58" s="55">
        <f>IF(D58="","",SUBTOTAL(3,$D$4:$D58))</f>
        <v>55</v>
      </c>
      <c r="B58" s="57" t="s">
        <v>466</v>
      </c>
      <c r="C58" s="58" t="s">
        <v>169</v>
      </c>
      <c r="D58" s="59" t="s">
        <v>199</v>
      </c>
      <c r="E58" s="8">
        <f>IF($D58="","",VLOOKUP($D58,'HK1'!$D$4:$AH$259,2,0))</f>
        <v>4</v>
      </c>
      <c r="F58" s="8">
        <f>IF($D58="","",VLOOKUP($D58,'HK1'!$D$4:$AH$259,3,0))</f>
        <v>0</v>
      </c>
      <c r="G58" s="8">
        <f>IF($D58="","",VLOOKUP($D58,'HK1'!$D$4:$AH$259,4,0))</f>
        <v>0</v>
      </c>
      <c r="H58" s="8">
        <f>IF($D58="","",VLOOKUP($D58,'HK1'!$D$4:$AH$259,5,0))</f>
        <v>0</v>
      </c>
      <c r="I58" s="36">
        <f>IF($D58="","",VLOOKUP($D58,'HK1'!$D$4:$AH$259,6,0))</f>
        <v>4</v>
      </c>
      <c r="J58" s="8">
        <f>IF($D58="","",VLOOKUP($D58,'HK1'!$D$4:$AH$259,7,0))</f>
        <v>0</v>
      </c>
      <c r="K58" s="8">
        <f>IF($D58="","",VLOOKUP($D58,'HK1'!$D$4:$AH$259,8,0))</f>
        <v>0</v>
      </c>
      <c r="L58" s="8">
        <f>IF($D58="","",VLOOKUP($D58,'HK1'!$D$4:$AH$259,9,0))</f>
        <v>0</v>
      </c>
      <c r="M58" s="8">
        <f>IF($D58="","",VLOOKUP($D58,'HK1'!$D$4:$AH$259,10,0))</f>
        <v>0</v>
      </c>
      <c r="N58" s="36">
        <f>IF($D58="","",VLOOKUP($D58,'HK1'!$D$4:$AH$259,11,0))</f>
        <v>0</v>
      </c>
      <c r="O58" s="8">
        <f>IF($D58="","",VLOOKUP($D58,'HK1'!$D$4:$AH$259,12,0))</f>
        <v>418</v>
      </c>
      <c r="P58" s="8">
        <f>IF($D58="","",VLOOKUP($D58,'HK1'!$D$4:$AH$259,13,0))</f>
        <v>218</v>
      </c>
      <c r="Q58" s="8">
        <f>IF($D58="","",VLOOKUP($D58,'HK1'!$D$4:$AH$259,14,0))</f>
        <v>195</v>
      </c>
      <c r="R58" s="36">
        <f>IF($D58="","",VLOOKUP($D58,'HK1'!$D$4:$AH$259,15,0))</f>
        <v>22.05</v>
      </c>
      <c r="S58" s="8">
        <f>IF($D58="","",VLOOKUP($D58,'HK1'!$D$4:$AH$259,16,0))</f>
        <v>0</v>
      </c>
      <c r="T58" s="8">
        <f>IF($D58="","",VLOOKUP($D58,'HK1'!$D$4:$AH$259,17,0))</f>
        <v>0</v>
      </c>
      <c r="U58" s="8">
        <f>IF($D58="","",VLOOKUP($D58,'HK1'!$D$4:$AH$259,18,0))</f>
        <v>0</v>
      </c>
      <c r="V58" s="36">
        <f>IF($D58="","",VLOOKUP($D58,'HK1'!$D$4:$AH$259,19,0))</f>
        <v>0</v>
      </c>
      <c r="W58" s="8">
        <f>IF($D58="","",VLOOKUP($D58,'HK1'!$D$4:$AH$259,20,0))</f>
        <v>0</v>
      </c>
      <c r="X58" s="8">
        <f>IF($D58="","",VLOOKUP($D58,'HK1'!$D$4:$AH$259,21,0))</f>
        <v>0</v>
      </c>
      <c r="Y58" s="36">
        <f>IF($D58="","",VLOOKUP($D58,'HK1'!$D$4:$AH$259,22,0))</f>
        <v>0</v>
      </c>
      <c r="Z58" s="8">
        <f>IF($D58="","",VLOOKUP($D58,'HK1'!$D$4:$AH$259,23,0))</f>
        <v>0</v>
      </c>
      <c r="AA58" s="8">
        <f>IF($D58="","",VLOOKUP($D58,'HK1'!$D$4:$AH$259,24,0))</f>
        <v>0</v>
      </c>
      <c r="AB58" s="36">
        <f>IF($D58="","",VLOOKUP($D58,'HK1'!$D$4:$AH$259,25,0))</f>
        <v>0</v>
      </c>
      <c r="AC58" s="8">
        <f>IF($D58="","",VLOOKUP($D58,'HK1'!$D$4:$AH$259,26,0))</f>
        <v>0</v>
      </c>
      <c r="AD58" s="8">
        <f>IF($D58="","",VLOOKUP($D58,'HK1'!$D$4:$AH$259,27,0))</f>
        <v>0</v>
      </c>
      <c r="AE58" s="36">
        <f>IF($D58="","",VLOOKUP($D58,'HK1'!$D$4:$AH$259,28,0))</f>
        <v>0</v>
      </c>
      <c r="AF58" s="8">
        <f>IF($D58="","",VLOOKUP($D58,'HK1'!$D$4:$AH$259,29,0))</f>
        <v>0</v>
      </c>
      <c r="AG58" s="8">
        <f>IF($D58="","",VLOOKUP($D58,'HK1'!$D$4:$AH$259,30,0))</f>
        <v>0</v>
      </c>
      <c r="AH58" s="64">
        <f t="shared" si="0"/>
        <v>26.1</v>
      </c>
      <c r="AI58" s="14">
        <f t="shared" si="1"/>
        <v>87</v>
      </c>
    </row>
    <row r="59" spans="1:35">
      <c r="A59" s="55">
        <f>IF(D59="","",SUBTOTAL(3,$D$4:$D59))</f>
        <v>56</v>
      </c>
      <c r="B59" s="57" t="s">
        <v>430</v>
      </c>
      <c r="C59" s="58" t="s">
        <v>169</v>
      </c>
      <c r="D59" s="59" t="s">
        <v>178</v>
      </c>
      <c r="E59" s="8">
        <f>IF($D59="","",VLOOKUP($D59,'HK1'!$D$4:$AH$259,2,0))</f>
        <v>0</v>
      </c>
      <c r="F59" s="8">
        <f>IF($D59="","",VLOOKUP($D59,'HK1'!$D$4:$AH$259,3,0))</f>
        <v>0</v>
      </c>
      <c r="G59" s="8">
        <f>IF($D59="","",VLOOKUP($D59,'HK1'!$D$4:$AH$259,4,0))</f>
        <v>0</v>
      </c>
      <c r="H59" s="8">
        <f>IF($D59="","",VLOOKUP($D59,'HK1'!$D$4:$AH$259,5,0))</f>
        <v>0</v>
      </c>
      <c r="I59" s="36">
        <f>IF($D59="","",VLOOKUP($D59,'HK1'!$D$4:$AH$259,6,0))</f>
        <v>0</v>
      </c>
      <c r="J59" s="8">
        <f>IF($D59="","",VLOOKUP($D59,'HK1'!$D$4:$AH$259,7,0))</f>
        <v>7.2</v>
      </c>
      <c r="K59" s="8">
        <f>IF($D59="","",VLOOKUP($D59,'HK1'!$D$4:$AH$259,8,0))</f>
        <v>2.4</v>
      </c>
      <c r="L59" s="8">
        <f>IF($D59="","",VLOOKUP($D59,'HK1'!$D$4:$AH$259,9,0))</f>
        <v>0</v>
      </c>
      <c r="M59" s="8">
        <f>IF($D59="","",VLOOKUP($D59,'HK1'!$D$4:$AH$259,10,0))</f>
        <v>0</v>
      </c>
      <c r="N59" s="36">
        <f>IF($D59="","",VLOOKUP($D59,'HK1'!$D$4:$AH$259,11,0))</f>
        <v>9.6</v>
      </c>
      <c r="O59" s="8">
        <f>IF($D59="","",VLOOKUP($D59,'HK1'!$D$4:$AH$259,12,0))</f>
        <v>0</v>
      </c>
      <c r="P59" s="8">
        <f>IF($D59="","",VLOOKUP($D59,'HK1'!$D$4:$AH$259,13,0))</f>
        <v>0</v>
      </c>
      <c r="Q59" s="8">
        <f>IF($D59="","",VLOOKUP($D59,'HK1'!$D$4:$AH$259,14,0))</f>
        <v>0</v>
      </c>
      <c r="R59" s="36">
        <f>IF($D59="","",VLOOKUP($D59,'HK1'!$D$4:$AH$259,15,0))</f>
        <v>0</v>
      </c>
      <c r="S59" s="8">
        <f>IF($D59="","",VLOOKUP($D59,'HK1'!$D$4:$AH$259,16,0))</f>
        <v>0</v>
      </c>
      <c r="T59" s="8">
        <f>IF($D59="","",VLOOKUP($D59,'HK1'!$D$4:$AH$259,17,0))</f>
        <v>0</v>
      </c>
      <c r="U59" s="8">
        <f>IF($D59="","",VLOOKUP($D59,'HK1'!$D$4:$AH$259,18,0))</f>
        <v>0</v>
      </c>
      <c r="V59" s="36">
        <f>IF($D59="","",VLOOKUP($D59,'HK1'!$D$4:$AH$259,19,0))</f>
        <v>0</v>
      </c>
      <c r="W59" s="8">
        <f>IF($D59="","",VLOOKUP($D59,'HK1'!$D$4:$AH$259,20,0))</f>
        <v>0</v>
      </c>
      <c r="X59" s="8">
        <f>IF($D59="","",VLOOKUP($D59,'HK1'!$D$4:$AH$259,21,0))</f>
        <v>0</v>
      </c>
      <c r="Y59" s="36">
        <f>IF($D59="","",VLOOKUP($D59,'HK1'!$D$4:$AH$259,22,0))</f>
        <v>0</v>
      </c>
      <c r="Z59" s="8">
        <f>IF($D59="","",VLOOKUP($D59,'HK1'!$D$4:$AH$259,23,0))</f>
        <v>0</v>
      </c>
      <c r="AA59" s="8">
        <f>IF($D59="","",VLOOKUP($D59,'HK1'!$D$4:$AH$259,24,0))</f>
        <v>0</v>
      </c>
      <c r="AB59" s="36">
        <f>IF($D59="","",VLOOKUP($D59,'HK1'!$D$4:$AH$259,25,0))</f>
        <v>0</v>
      </c>
      <c r="AC59" s="8">
        <f>IF($D59="","",VLOOKUP($D59,'HK1'!$D$4:$AH$259,26,0))</f>
        <v>0</v>
      </c>
      <c r="AD59" s="8">
        <f>IF($D59="","",VLOOKUP($D59,'HK1'!$D$4:$AH$259,27,0))</f>
        <v>0</v>
      </c>
      <c r="AE59" s="36">
        <f>IF($D59="","",VLOOKUP($D59,'HK1'!$D$4:$AH$259,28,0))</f>
        <v>0</v>
      </c>
      <c r="AF59" s="8">
        <f>IF($D59="","",VLOOKUP($D59,'HK1'!$D$4:$AH$259,29,0))</f>
        <v>1.2</v>
      </c>
      <c r="AG59" s="8">
        <f>IF($D59="","",VLOOKUP($D59,'HK1'!$D$4:$AH$259,30,0))</f>
        <v>0</v>
      </c>
      <c r="AH59" s="64">
        <f t="shared" si="0"/>
        <v>10.8</v>
      </c>
      <c r="AI59" s="14">
        <f t="shared" si="1"/>
        <v>36</v>
      </c>
    </row>
    <row r="60" spans="1:35">
      <c r="A60" s="55">
        <f>IF(D60="","",SUBTOTAL(3,$D$4:$D60))</f>
        <v>57</v>
      </c>
      <c r="B60" s="57" t="s">
        <v>478</v>
      </c>
      <c r="C60" s="58" t="s">
        <v>169</v>
      </c>
      <c r="D60" s="59" t="s">
        <v>213</v>
      </c>
      <c r="E60" s="8">
        <f>IF($D60="","",VLOOKUP($D60,'HK1'!$D$4:$AH$259,2,0))</f>
        <v>0</v>
      </c>
      <c r="F60" s="8">
        <f>IF($D60="","",VLOOKUP($D60,'HK1'!$D$4:$AH$259,3,0))</f>
        <v>0</v>
      </c>
      <c r="G60" s="8">
        <f>IF($D60="","",VLOOKUP($D60,'HK1'!$D$4:$AH$259,4,0))</f>
        <v>0</v>
      </c>
      <c r="H60" s="8">
        <f>IF($D60="","",VLOOKUP($D60,'HK1'!$D$4:$AH$259,5,0))</f>
        <v>0</v>
      </c>
      <c r="I60" s="36">
        <f>IF($D60="","",VLOOKUP($D60,'HK1'!$D$4:$AH$259,6,0))</f>
        <v>0</v>
      </c>
      <c r="J60" s="8">
        <f>IF($D60="","",VLOOKUP($D60,'HK1'!$D$4:$AH$259,7,0))</f>
        <v>0</v>
      </c>
      <c r="K60" s="8">
        <f>IF($D60="","",VLOOKUP($D60,'HK1'!$D$4:$AH$259,8,0))</f>
        <v>0</v>
      </c>
      <c r="L60" s="8">
        <f>IF($D60="","",VLOOKUP($D60,'HK1'!$D$4:$AH$259,9,0))</f>
        <v>0</v>
      </c>
      <c r="M60" s="8">
        <f>IF($D60="","",VLOOKUP($D60,'HK1'!$D$4:$AH$259,10,0))</f>
        <v>0</v>
      </c>
      <c r="N60" s="36">
        <f>IF($D60="","",VLOOKUP($D60,'HK1'!$D$4:$AH$259,11,0))</f>
        <v>0</v>
      </c>
      <c r="O60" s="8">
        <f>IF($D60="","",VLOOKUP($D60,'HK1'!$D$4:$AH$259,12,0))</f>
        <v>0</v>
      </c>
      <c r="P60" s="8">
        <f>IF($D60="","",VLOOKUP($D60,'HK1'!$D$4:$AH$259,13,0))</f>
        <v>0</v>
      </c>
      <c r="Q60" s="8">
        <f>IF($D60="","",VLOOKUP($D60,'HK1'!$D$4:$AH$259,14,0))</f>
        <v>0</v>
      </c>
      <c r="R60" s="36">
        <f>IF($D60="","",VLOOKUP($D60,'HK1'!$D$4:$AH$259,15,0))</f>
        <v>0</v>
      </c>
      <c r="S60" s="8">
        <f>IF($D60="","",VLOOKUP($D60,'HK1'!$D$4:$AH$259,16,0))</f>
        <v>0</v>
      </c>
      <c r="T60" s="8">
        <f>IF($D60="","",VLOOKUP($D60,'HK1'!$D$4:$AH$259,17,0))</f>
        <v>0</v>
      </c>
      <c r="U60" s="8">
        <f>IF($D60="","",VLOOKUP($D60,'HK1'!$D$4:$AH$259,18,0))</f>
        <v>0</v>
      </c>
      <c r="V60" s="36">
        <f>IF($D60="","",VLOOKUP($D60,'HK1'!$D$4:$AH$259,19,0))</f>
        <v>0</v>
      </c>
      <c r="W60" s="8">
        <f>IF($D60="","",VLOOKUP($D60,'HK1'!$D$4:$AH$259,20,0))</f>
        <v>0</v>
      </c>
      <c r="X60" s="8">
        <f>IF($D60="","",VLOOKUP($D60,'HK1'!$D$4:$AH$259,21,0))</f>
        <v>0</v>
      </c>
      <c r="Y60" s="36">
        <f>IF($D60="","",VLOOKUP($D60,'HK1'!$D$4:$AH$259,22,0))</f>
        <v>0</v>
      </c>
      <c r="Z60" s="8">
        <f>IF($D60="","",VLOOKUP($D60,'HK1'!$D$4:$AH$259,23,0))</f>
        <v>0</v>
      </c>
      <c r="AA60" s="8">
        <f>IF($D60="","",VLOOKUP($D60,'HK1'!$D$4:$AH$259,24,0))</f>
        <v>0</v>
      </c>
      <c r="AB60" s="36">
        <f>IF($D60="","",VLOOKUP($D60,'HK1'!$D$4:$AH$259,25,0))</f>
        <v>0</v>
      </c>
      <c r="AC60" s="8">
        <f>IF($D60="","",VLOOKUP($D60,'HK1'!$D$4:$AH$259,26,0))</f>
        <v>0</v>
      </c>
      <c r="AD60" s="8">
        <f>IF($D60="","",VLOOKUP($D60,'HK1'!$D$4:$AH$259,27,0))</f>
        <v>0</v>
      </c>
      <c r="AE60" s="36">
        <f>IF($D60="","",VLOOKUP($D60,'HK1'!$D$4:$AH$259,28,0))</f>
        <v>0</v>
      </c>
      <c r="AF60" s="8">
        <f>IF($D60="","",VLOOKUP($D60,'HK1'!$D$4:$AH$259,29,0))</f>
        <v>0</v>
      </c>
      <c r="AG60" s="8">
        <f>IF($D60="","",VLOOKUP($D60,'HK1'!$D$4:$AH$259,30,0))</f>
        <v>0</v>
      </c>
      <c r="AH60" s="64">
        <f t="shared" si="0"/>
        <v>0</v>
      </c>
      <c r="AI60" s="14">
        <f t="shared" si="1"/>
        <v>0</v>
      </c>
    </row>
    <row r="61" spans="1:35">
      <c r="A61" s="55">
        <f>IF(D61="","",SUBTOTAL(3,$D$4:$D61))</f>
        <v>58</v>
      </c>
      <c r="B61" s="57" t="s">
        <v>431</v>
      </c>
      <c r="C61" s="58" t="s">
        <v>169</v>
      </c>
      <c r="D61" s="59" t="s">
        <v>179</v>
      </c>
      <c r="E61" s="8">
        <f>IF($D61="","",VLOOKUP($D61,'HK1'!$D$4:$AH$259,2,0))</f>
        <v>0</v>
      </c>
      <c r="F61" s="8">
        <f>IF($D61="","",VLOOKUP($D61,'HK1'!$D$4:$AH$259,3,0))</f>
        <v>0</v>
      </c>
      <c r="G61" s="8">
        <f>IF($D61="","",VLOOKUP($D61,'HK1'!$D$4:$AH$259,4,0))</f>
        <v>0</v>
      </c>
      <c r="H61" s="8">
        <f>IF($D61="","",VLOOKUP($D61,'HK1'!$D$4:$AH$259,5,0))</f>
        <v>0</v>
      </c>
      <c r="I61" s="36">
        <f>IF($D61="","",VLOOKUP($D61,'HK1'!$D$4:$AH$259,6,0))</f>
        <v>0</v>
      </c>
      <c r="J61" s="8">
        <f>IF($D61="","",VLOOKUP($D61,'HK1'!$D$4:$AH$259,7,0))</f>
        <v>3.5999999999999996</v>
      </c>
      <c r="K61" s="8">
        <f>IF($D61="","",VLOOKUP($D61,'HK1'!$D$4:$AH$259,8,0))</f>
        <v>17.199999999999996</v>
      </c>
      <c r="L61" s="8">
        <f>IF($D61="","",VLOOKUP($D61,'HK1'!$D$4:$AH$259,9,0))</f>
        <v>0</v>
      </c>
      <c r="M61" s="8">
        <f>IF($D61="","",VLOOKUP($D61,'HK1'!$D$4:$AH$259,10,0))</f>
        <v>0</v>
      </c>
      <c r="N61" s="36">
        <f>IF($D61="","",VLOOKUP($D61,'HK1'!$D$4:$AH$259,11,0))</f>
        <v>20.799999999999997</v>
      </c>
      <c r="O61" s="8">
        <f>IF($D61="","",VLOOKUP($D61,'HK1'!$D$4:$AH$259,12,0))</f>
        <v>0</v>
      </c>
      <c r="P61" s="8">
        <f>IF($D61="","",VLOOKUP($D61,'HK1'!$D$4:$AH$259,13,0))</f>
        <v>0</v>
      </c>
      <c r="Q61" s="8">
        <f>IF($D61="","",VLOOKUP($D61,'HK1'!$D$4:$AH$259,14,0))</f>
        <v>0</v>
      </c>
      <c r="R61" s="36">
        <f>IF($D61="","",VLOOKUP($D61,'HK1'!$D$4:$AH$259,15,0))</f>
        <v>0</v>
      </c>
      <c r="S61" s="8">
        <f>IF($D61="","",VLOOKUP($D61,'HK1'!$D$4:$AH$259,16,0))</f>
        <v>0</v>
      </c>
      <c r="T61" s="8">
        <f>IF($D61="","",VLOOKUP($D61,'HK1'!$D$4:$AH$259,17,0))</f>
        <v>0</v>
      </c>
      <c r="U61" s="8">
        <f>IF($D61="","",VLOOKUP($D61,'HK1'!$D$4:$AH$259,18,0))</f>
        <v>0</v>
      </c>
      <c r="V61" s="36">
        <f>IF($D61="","",VLOOKUP($D61,'HK1'!$D$4:$AH$259,19,0))</f>
        <v>0</v>
      </c>
      <c r="W61" s="8">
        <f>IF($D61="","",VLOOKUP($D61,'HK1'!$D$4:$AH$259,20,0))</f>
        <v>0</v>
      </c>
      <c r="X61" s="8">
        <f>IF($D61="","",VLOOKUP($D61,'HK1'!$D$4:$AH$259,21,0))</f>
        <v>0</v>
      </c>
      <c r="Y61" s="36">
        <f>IF($D61="","",VLOOKUP($D61,'HK1'!$D$4:$AH$259,22,0))</f>
        <v>0</v>
      </c>
      <c r="Z61" s="8">
        <f>IF($D61="","",VLOOKUP($D61,'HK1'!$D$4:$AH$259,23,0))</f>
        <v>0</v>
      </c>
      <c r="AA61" s="8">
        <f>IF($D61="","",VLOOKUP($D61,'HK1'!$D$4:$AH$259,24,0))</f>
        <v>0</v>
      </c>
      <c r="AB61" s="36">
        <f>IF($D61="","",VLOOKUP($D61,'HK1'!$D$4:$AH$259,25,0))</f>
        <v>0</v>
      </c>
      <c r="AC61" s="8">
        <f>IF($D61="","",VLOOKUP($D61,'HK1'!$D$4:$AH$259,26,0))</f>
        <v>0</v>
      </c>
      <c r="AD61" s="8">
        <f>IF($D61="","",VLOOKUP($D61,'HK1'!$D$4:$AH$259,27,0))</f>
        <v>0</v>
      </c>
      <c r="AE61" s="36">
        <f>IF($D61="","",VLOOKUP($D61,'HK1'!$D$4:$AH$259,28,0))</f>
        <v>0</v>
      </c>
      <c r="AF61" s="8">
        <f>IF($D61="","",VLOOKUP($D61,'HK1'!$D$4:$AH$259,29,0))</f>
        <v>0</v>
      </c>
      <c r="AG61" s="8">
        <f>IF($D61="","",VLOOKUP($D61,'HK1'!$D$4:$AH$259,30,0))</f>
        <v>0</v>
      </c>
      <c r="AH61" s="64">
        <f t="shared" si="0"/>
        <v>20.8</v>
      </c>
      <c r="AI61" s="14">
        <f t="shared" si="1"/>
        <v>69.3</v>
      </c>
    </row>
    <row r="62" spans="1:35">
      <c r="A62" s="55">
        <f>IF(D62="","",SUBTOTAL(3,$D$4:$D62))</f>
        <v>59</v>
      </c>
      <c r="B62" s="57" t="s">
        <v>432</v>
      </c>
      <c r="C62" s="58" t="s">
        <v>169</v>
      </c>
      <c r="D62" s="59" t="s">
        <v>180</v>
      </c>
      <c r="E62" s="8">
        <f>IF($D62="","",VLOOKUP($D62,'HK1'!$D$4:$AH$259,2,0))</f>
        <v>0</v>
      </c>
      <c r="F62" s="8">
        <f>IF($D62="","",VLOOKUP($D62,'HK1'!$D$4:$AH$259,3,0))</f>
        <v>0</v>
      </c>
      <c r="G62" s="8">
        <f>IF($D62="","",VLOOKUP($D62,'HK1'!$D$4:$AH$259,4,0))</f>
        <v>0</v>
      </c>
      <c r="H62" s="8">
        <f>IF($D62="","",VLOOKUP($D62,'HK1'!$D$4:$AH$259,5,0))</f>
        <v>0</v>
      </c>
      <c r="I62" s="36">
        <f>IF($D62="","",VLOOKUP($D62,'HK1'!$D$4:$AH$259,6,0))</f>
        <v>0</v>
      </c>
      <c r="J62" s="8">
        <f>IF($D62="","",VLOOKUP($D62,'HK1'!$D$4:$AH$259,7,0))</f>
        <v>0</v>
      </c>
      <c r="K62" s="8">
        <f>IF($D62="","",VLOOKUP($D62,'HK1'!$D$4:$AH$259,8,0))</f>
        <v>0</v>
      </c>
      <c r="L62" s="8">
        <f>IF($D62="","",VLOOKUP($D62,'HK1'!$D$4:$AH$259,9,0))</f>
        <v>0</v>
      </c>
      <c r="M62" s="8">
        <f>IF($D62="","",VLOOKUP($D62,'HK1'!$D$4:$AH$259,10,0))</f>
        <v>0</v>
      </c>
      <c r="N62" s="36">
        <f>IF($D62="","",VLOOKUP($D62,'HK1'!$D$4:$AH$259,11,0))</f>
        <v>0</v>
      </c>
      <c r="O62" s="8">
        <f>IF($D62="","",VLOOKUP($D62,'HK1'!$D$4:$AH$259,12,0))</f>
        <v>0</v>
      </c>
      <c r="P62" s="8">
        <f>IF($D62="","",VLOOKUP($D62,'HK1'!$D$4:$AH$259,13,0))</f>
        <v>0</v>
      </c>
      <c r="Q62" s="8">
        <f>IF($D62="","",VLOOKUP($D62,'HK1'!$D$4:$AH$259,14,0))</f>
        <v>0</v>
      </c>
      <c r="R62" s="36">
        <f>IF($D62="","",VLOOKUP($D62,'HK1'!$D$4:$AH$259,15,0))</f>
        <v>0</v>
      </c>
      <c r="S62" s="8">
        <f>IF($D62="","",VLOOKUP($D62,'HK1'!$D$4:$AH$259,16,0))</f>
        <v>0</v>
      </c>
      <c r="T62" s="8">
        <f>IF($D62="","",VLOOKUP($D62,'HK1'!$D$4:$AH$259,17,0))</f>
        <v>0</v>
      </c>
      <c r="U62" s="8">
        <f>IF($D62="","",VLOOKUP($D62,'HK1'!$D$4:$AH$259,18,0))</f>
        <v>0</v>
      </c>
      <c r="V62" s="36">
        <f>IF($D62="","",VLOOKUP($D62,'HK1'!$D$4:$AH$259,19,0))</f>
        <v>0</v>
      </c>
      <c r="W62" s="8">
        <f>IF($D62="","",VLOOKUP($D62,'HK1'!$D$4:$AH$259,20,0))</f>
        <v>0</v>
      </c>
      <c r="X62" s="8">
        <f>IF($D62="","",VLOOKUP($D62,'HK1'!$D$4:$AH$259,21,0))</f>
        <v>0</v>
      </c>
      <c r="Y62" s="36">
        <f>IF($D62="","",VLOOKUP($D62,'HK1'!$D$4:$AH$259,22,0))</f>
        <v>0</v>
      </c>
      <c r="Z62" s="8">
        <f>IF($D62="","",VLOOKUP($D62,'HK1'!$D$4:$AH$259,23,0))</f>
        <v>0</v>
      </c>
      <c r="AA62" s="8">
        <f>IF($D62="","",VLOOKUP($D62,'HK1'!$D$4:$AH$259,24,0))</f>
        <v>0</v>
      </c>
      <c r="AB62" s="36">
        <f>IF($D62="","",VLOOKUP($D62,'HK1'!$D$4:$AH$259,25,0))</f>
        <v>0</v>
      </c>
      <c r="AC62" s="8">
        <f>IF($D62="","",VLOOKUP($D62,'HK1'!$D$4:$AH$259,26,0))</f>
        <v>0</v>
      </c>
      <c r="AD62" s="8">
        <f>IF($D62="","",VLOOKUP($D62,'HK1'!$D$4:$AH$259,27,0))</f>
        <v>0</v>
      </c>
      <c r="AE62" s="36">
        <f>IF($D62="","",VLOOKUP($D62,'HK1'!$D$4:$AH$259,28,0))</f>
        <v>0</v>
      </c>
      <c r="AF62" s="8">
        <f>IF($D62="","",VLOOKUP($D62,'HK1'!$D$4:$AH$259,29,0))</f>
        <v>0</v>
      </c>
      <c r="AG62" s="8">
        <f>IF($D62="","",VLOOKUP($D62,'HK1'!$D$4:$AH$259,30,0))</f>
        <v>0</v>
      </c>
      <c r="AH62" s="64">
        <f t="shared" si="0"/>
        <v>0</v>
      </c>
      <c r="AI62" s="14">
        <f t="shared" si="1"/>
        <v>0</v>
      </c>
    </row>
    <row r="63" spans="1:35">
      <c r="A63" s="55">
        <f>IF(D63="","",SUBTOTAL(3,$D$4:$D63))</f>
        <v>60</v>
      </c>
      <c r="B63" s="57" t="s">
        <v>433</v>
      </c>
      <c r="C63" s="58" t="s">
        <v>169</v>
      </c>
      <c r="D63" s="59" t="s">
        <v>552</v>
      </c>
      <c r="E63" s="8">
        <f>IF($D63="","",VLOOKUP($D63,'HK1'!$D$4:$AH$259,2,0))</f>
        <v>0</v>
      </c>
      <c r="F63" s="8">
        <f>IF($D63="","",VLOOKUP($D63,'HK1'!$D$4:$AH$259,3,0))</f>
        <v>4</v>
      </c>
      <c r="G63" s="8">
        <f>IF($D63="","",VLOOKUP($D63,'HK1'!$D$4:$AH$259,4,0))</f>
        <v>0</v>
      </c>
      <c r="H63" s="8">
        <f>IF($D63="","",VLOOKUP($D63,'HK1'!$D$4:$AH$259,5,0))</f>
        <v>0</v>
      </c>
      <c r="I63" s="36">
        <f>IF($D63="","",VLOOKUP($D63,'HK1'!$D$4:$AH$259,6,0))</f>
        <v>8</v>
      </c>
      <c r="J63" s="8">
        <f>IF($D63="","",VLOOKUP($D63,'HK1'!$D$4:$AH$259,7,0))</f>
        <v>1.2</v>
      </c>
      <c r="K63" s="8">
        <f>IF($D63="","",VLOOKUP($D63,'HK1'!$D$4:$AH$259,8,0))</f>
        <v>16.799999999999997</v>
      </c>
      <c r="L63" s="8">
        <f>IF($D63="","",VLOOKUP($D63,'HK1'!$D$4:$AH$259,9,0))</f>
        <v>0</v>
      </c>
      <c r="M63" s="8">
        <f>IF($D63="","",VLOOKUP($D63,'HK1'!$D$4:$AH$259,10,0))</f>
        <v>0</v>
      </c>
      <c r="N63" s="36">
        <f>IF($D63="","",VLOOKUP($D63,'HK1'!$D$4:$AH$259,11,0))</f>
        <v>17.999999999999996</v>
      </c>
      <c r="O63" s="8">
        <f>IF($D63="","",VLOOKUP($D63,'HK1'!$D$4:$AH$259,12,0))</f>
        <v>0</v>
      </c>
      <c r="P63" s="8">
        <f>IF($D63="","",VLOOKUP($D63,'HK1'!$D$4:$AH$259,13,0))</f>
        <v>0</v>
      </c>
      <c r="Q63" s="8">
        <f>IF($D63="","",VLOOKUP($D63,'HK1'!$D$4:$AH$259,14,0))</f>
        <v>0</v>
      </c>
      <c r="R63" s="36">
        <f>IF($D63="","",VLOOKUP($D63,'HK1'!$D$4:$AH$259,15,0))</f>
        <v>0</v>
      </c>
      <c r="S63" s="8">
        <f>IF($D63="","",VLOOKUP($D63,'HK1'!$D$4:$AH$259,16,0))</f>
        <v>0</v>
      </c>
      <c r="T63" s="8">
        <f>IF($D63="","",VLOOKUP($D63,'HK1'!$D$4:$AH$259,17,0))</f>
        <v>0</v>
      </c>
      <c r="U63" s="8">
        <f>IF($D63="","",VLOOKUP($D63,'HK1'!$D$4:$AH$259,18,0))</f>
        <v>0</v>
      </c>
      <c r="V63" s="36">
        <f>IF($D63="","",VLOOKUP($D63,'HK1'!$D$4:$AH$259,19,0))</f>
        <v>0</v>
      </c>
      <c r="W63" s="8">
        <f>IF($D63="","",VLOOKUP($D63,'HK1'!$D$4:$AH$259,20,0))</f>
        <v>0</v>
      </c>
      <c r="X63" s="8">
        <f>IF($D63="","",VLOOKUP($D63,'HK1'!$D$4:$AH$259,21,0))</f>
        <v>0</v>
      </c>
      <c r="Y63" s="36">
        <f>IF($D63="","",VLOOKUP($D63,'HK1'!$D$4:$AH$259,22,0))</f>
        <v>0</v>
      </c>
      <c r="Z63" s="8">
        <f>IF($D63="","",VLOOKUP($D63,'HK1'!$D$4:$AH$259,23,0))</f>
        <v>0</v>
      </c>
      <c r="AA63" s="8">
        <f>IF($D63="","",VLOOKUP($D63,'HK1'!$D$4:$AH$259,24,0))</f>
        <v>0</v>
      </c>
      <c r="AB63" s="36">
        <f>IF($D63="","",VLOOKUP($D63,'HK1'!$D$4:$AH$259,25,0))</f>
        <v>0</v>
      </c>
      <c r="AC63" s="8">
        <f>IF($D63="","",VLOOKUP($D63,'HK1'!$D$4:$AH$259,26,0))</f>
        <v>0</v>
      </c>
      <c r="AD63" s="8">
        <f>IF($D63="","",VLOOKUP($D63,'HK1'!$D$4:$AH$259,27,0))</f>
        <v>0</v>
      </c>
      <c r="AE63" s="36">
        <f>IF($D63="","",VLOOKUP($D63,'HK1'!$D$4:$AH$259,28,0))</f>
        <v>0</v>
      </c>
      <c r="AF63" s="8">
        <f>IF($D63="","",VLOOKUP($D63,'HK1'!$D$4:$AH$259,29,0))</f>
        <v>0</v>
      </c>
      <c r="AG63" s="8">
        <f>IF($D63="","",VLOOKUP($D63,'HK1'!$D$4:$AH$259,30,0))</f>
        <v>0</v>
      </c>
      <c r="AH63" s="64">
        <f t="shared" si="0"/>
        <v>26</v>
      </c>
      <c r="AI63" s="14">
        <f t="shared" si="1"/>
        <v>86.7</v>
      </c>
    </row>
    <row r="64" spans="1:35">
      <c r="A64" s="55">
        <f>IF(D64="","",SUBTOTAL(3,$D$4:$D64))</f>
        <v>61</v>
      </c>
      <c r="B64" s="57" t="s">
        <v>527</v>
      </c>
      <c r="C64" s="24" t="s">
        <v>271</v>
      </c>
      <c r="D64" s="59" t="s">
        <v>262</v>
      </c>
      <c r="E64" s="8">
        <f>IF($D64="","",VLOOKUP($D64,'HK1'!$D$4:$AH$259,2,0))</f>
        <v>0</v>
      </c>
      <c r="F64" s="8">
        <f>IF($D64="","",VLOOKUP($D64,'HK1'!$D$4:$AH$259,3,0))</f>
        <v>0</v>
      </c>
      <c r="G64" s="8">
        <f>IF($D64="","",VLOOKUP($D64,'HK1'!$D$4:$AH$259,4,0))</f>
        <v>0</v>
      </c>
      <c r="H64" s="8">
        <f>IF($D64="","",VLOOKUP($D64,'HK1'!$D$4:$AH$259,5,0))</f>
        <v>0</v>
      </c>
      <c r="I64" s="36">
        <f>IF($D64="","",VLOOKUP($D64,'HK1'!$D$4:$AH$259,6,0))</f>
        <v>0</v>
      </c>
      <c r="J64" s="8">
        <f>IF($D64="","",VLOOKUP($D64,'HK1'!$D$4:$AH$259,7,0))</f>
        <v>0</v>
      </c>
      <c r="K64" s="8">
        <f>IF($D64="","",VLOOKUP($D64,'HK1'!$D$4:$AH$259,8,0))</f>
        <v>0</v>
      </c>
      <c r="L64" s="8">
        <f>IF($D64="","",VLOOKUP($D64,'HK1'!$D$4:$AH$259,9,0))</f>
        <v>0</v>
      </c>
      <c r="M64" s="8">
        <f>IF($D64="","",VLOOKUP($D64,'HK1'!$D$4:$AH$259,10,0))</f>
        <v>0</v>
      </c>
      <c r="N64" s="36">
        <f>IF($D64="","",VLOOKUP($D64,'HK1'!$D$4:$AH$259,11,0))</f>
        <v>0</v>
      </c>
      <c r="O64" s="8">
        <f>IF($D64="","",VLOOKUP($D64,'HK1'!$D$4:$AH$259,12,0))</f>
        <v>0</v>
      </c>
      <c r="P64" s="8">
        <f>IF($D64="","",VLOOKUP($D64,'HK1'!$D$4:$AH$259,13,0))</f>
        <v>0</v>
      </c>
      <c r="Q64" s="8">
        <f>IF($D64="","",VLOOKUP($D64,'HK1'!$D$4:$AH$259,14,0))</f>
        <v>0</v>
      </c>
      <c r="R64" s="36">
        <f>IF($D64="","",VLOOKUP($D64,'HK1'!$D$4:$AH$259,15,0))</f>
        <v>0</v>
      </c>
      <c r="S64" s="8">
        <f>IF($D64="","",VLOOKUP($D64,'HK1'!$D$4:$AH$259,16,0))</f>
        <v>0</v>
      </c>
      <c r="T64" s="8">
        <f>IF($D64="","",VLOOKUP($D64,'HK1'!$D$4:$AH$259,17,0))</f>
        <v>0</v>
      </c>
      <c r="U64" s="8">
        <f>IF($D64="","",VLOOKUP($D64,'HK1'!$D$4:$AH$259,18,0))</f>
        <v>0</v>
      </c>
      <c r="V64" s="36">
        <f>IF($D64="","",VLOOKUP($D64,'HK1'!$D$4:$AH$259,19,0))</f>
        <v>0</v>
      </c>
      <c r="W64" s="8">
        <f>IF($D64="","",VLOOKUP($D64,'HK1'!$D$4:$AH$259,20,0))</f>
        <v>0</v>
      </c>
      <c r="X64" s="8">
        <f>IF($D64="","",VLOOKUP($D64,'HK1'!$D$4:$AH$259,21,0))</f>
        <v>0</v>
      </c>
      <c r="Y64" s="36">
        <f>IF($D64="","",VLOOKUP($D64,'HK1'!$D$4:$AH$259,22,0))</f>
        <v>0</v>
      </c>
      <c r="Z64" s="8">
        <f>IF($D64="","",VLOOKUP($D64,'HK1'!$D$4:$AH$259,23,0))</f>
        <v>0</v>
      </c>
      <c r="AA64" s="8">
        <f>IF($D64="","",VLOOKUP($D64,'HK1'!$D$4:$AH$259,24,0))</f>
        <v>0</v>
      </c>
      <c r="AB64" s="36">
        <f>IF($D64="","",VLOOKUP($D64,'HK1'!$D$4:$AH$259,25,0))</f>
        <v>0</v>
      </c>
      <c r="AC64" s="8">
        <f>IF($D64="","",VLOOKUP($D64,'HK1'!$D$4:$AH$259,26,0))</f>
        <v>0</v>
      </c>
      <c r="AD64" s="8">
        <f>IF($D64="","",VLOOKUP($D64,'HK1'!$D$4:$AH$259,27,0))</f>
        <v>0</v>
      </c>
      <c r="AE64" s="36">
        <f>IF($D64="","",VLOOKUP($D64,'HK1'!$D$4:$AH$259,28,0))</f>
        <v>0</v>
      </c>
      <c r="AF64" s="8">
        <f>IF($D64="","",VLOOKUP($D64,'HK1'!$D$4:$AH$259,29,0))</f>
        <v>0</v>
      </c>
      <c r="AG64" s="8">
        <f>IF($D64="","",VLOOKUP($D64,'HK1'!$D$4:$AH$259,30,0))</f>
        <v>0</v>
      </c>
      <c r="AH64" s="64">
        <f t="shared" si="0"/>
        <v>0</v>
      </c>
      <c r="AI64" s="14">
        <f t="shared" si="1"/>
        <v>0</v>
      </c>
    </row>
    <row r="65" spans="1:35">
      <c r="A65" s="55" t="str">
        <f>IF(D65="","",SUBTOTAL(3,$D$4:$D65))</f>
        <v/>
      </c>
      <c r="B65" s="16"/>
      <c r="C65" s="51"/>
      <c r="D65" s="51"/>
      <c r="E65" s="8" t="str">
        <f>IF($D65="","",VLOOKUP($D65,'HK1'!$D$4:$AH$259,2,0))</f>
        <v/>
      </c>
      <c r="F65" s="8" t="str">
        <f>IF($D65="","",VLOOKUP($D65,'HK1'!$D$4:$AH$259,3,0))</f>
        <v/>
      </c>
      <c r="G65" s="8" t="str">
        <f>IF($D65="","",VLOOKUP($D65,'HK1'!$D$4:$AH$259,4,0))</f>
        <v/>
      </c>
      <c r="H65" s="8" t="str">
        <f>IF($D65="","",VLOOKUP($D65,'HK1'!$D$4:$AH$259,5,0))</f>
        <v/>
      </c>
      <c r="I65" s="36" t="str">
        <f>IF($D65="","",VLOOKUP($D65,'HK1'!$D$4:$AH$259,6,0))</f>
        <v/>
      </c>
      <c r="J65" s="8" t="str">
        <f>IF($D65="","",VLOOKUP($D65,'HK1'!$D$4:$AH$259,7,0))</f>
        <v/>
      </c>
      <c r="K65" s="8" t="str">
        <f>IF($D65="","",VLOOKUP($D65,'HK1'!$D$4:$AH$259,8,0))</f>
        <v/>
      </c>
      <c r="L65" s="8" t="str">
        <f>IF($D65="","",VLOOKUP($D65,'HK1'!$D$4:$AH$259,9,0))</f>
        <v/>
      </c>
      <c r="M65" s="8" t="str">
        <f>IF($D65="","",VLOOKUP($D65,'HK1'!$D$4:$AH$259,10,0))</f>
        <v/>
      </c>
      <c r="N65" s="36" t="str">
        <f>IF($D65="","",VLOOKUP($D65,'HK1'!$D$4:$AH$259,11,0))</f>
        <v/>
      </c>
      <c r="O65" s="8" t="str">
        <f>IF($D65="","",VLOOKUP($D65,'HK1'!$D$4:$AH$259,12,0))</f>
        <v/>
      </c>
      <c r="P65" s="8" t="str">
        <f>IF($D65="","",VLOOKUP($D65,'HK1'!$D$4:$AH$259,13,0))</f>
        <v/>
      </c>
      <c r="Q65" s="8" t="str">
        <f>IF($D65="","",VLOOKUP($D65,'HK1'!$D$4:$AH$259,14,0))</f>
        <v/>
      </c>
      <c r="R65" s="36" t="str">
        <f>IF($D65="","",VLOOKUP($D65,'HK1'!$D$4:$AH$259,15,0))</f>
        <v/>
      </c>
      <c r="S65" s="8" t="str">
        <f>IF($D65="","",VLOOKUP($D65,'HK1'!$D$4:$AH$259,16,0))</f>
        <v/>
      </c>
      <c r="T65" s="8" t="str">
        <f>IF($D65="","",VLOOKUP($D65,'HK1'!$D$4:$AH$259,17,0))</f>
        <v/>
      </c>
      <c r="U65" s="8" t="str">
        <f>IF($D65="","",VLOOKUP($D65,'HK1'!$D$4:$AH$259,18,0))</f>
        <v/>
      </c>
      <c r="V65" s="36" t="str">
        <f>IF($D65="","",VLOOKUP($D65,'HK1'!$D$4:$AH$259,19,0))</f>
        <v/>
      </c>
      <c r="W65" s="8" t="str">
        <f>IF($D65="","",VLOOKUP($D65,'HK1'!$D$4:$AH$259,20,0))</f>
        <v/>
      </c>
      <c r="X65" s="8" t="str">
        <f>IF($D65="","",VLOOKUP($D65,'HK1'!$D$4:$AH$259,21,0))</f>
        <v/>
      </c>
      <c r="Y65" s="36" t="str">
        <f>IF($D65="","",VLOOKUP($D65,'HK1'!$D$4:$AH$259,22,0))</f>
        <v/>
      </c>
      <c r="Z65" s="8" t="str">
        <f>IF($D65="","",VLOOKUP($D65,'HK1'!$D$4:$AH$259,23,0))</f>
        <v/>
      </c>
      <c r="AA65" s="8" t="str">
        <f>IF($D65="","",VLOOKUP($D65,'HK1'!$D$4:$AH$259,24,0))</f>
        <v/>
      </c>
      <c r="AB65" s="36" t="str">
        <f>IF($D65="","",VLOOKUP($D65,'HK1'!$D$4:$AH$259,25,0))</f>
        <v/>
      </c>
      <c r="AC65" s="8" t="str">
        <f>IF($D65="","",VLOOKUP($D65,'HK1'!$D$4:$AH$259,26,0))</f>
        <v/>
      </c>
      <c r="AD65" s="8" t="str">
        <f>IF($D65="","",VLOOKUP($D65,'HK1'!$D$4:$AH$259,27,0))</f>
        <v/>
      </c>
      <c r="AE65" s="36" t="str">
        <f>IF($D65="","",VLOOKUP($D65,'HK1'!$D$4:$AH$259,28,0))</f>
        <v/>
      </c>
      <c r="AF65" s="8" t="str">
        <f>IF($D65="","",VLOOKUP($D65,'HK1'!$D$4:$AH$259,29,0))</f>
        <v/>
      </c>
      <c r="AG65" s="8" t="str">
        <f>IF($D65="","",VLOOKUP($D65,'HK1'!$D$4:$AH$259,30,0))</f>
        <v/>
      </c>
      <c r="AH65" s="64" t="str">
        <f t="shared" si="0"/>
        <v/>
      </c>
      <c r="AI65" s="14" t="str">
        <f t="shared" si="1"/>
        <v/>
      </c>
    </row>
    <row r="66" spans="1:35">
      <c r="E66" s="14">
        <f t="shared" ref="E66:AH66" si="2">SUBTOTAL(9,E2:E65)</f>
        <v>28</v>
      </c>
      <c r="F66" s="14">
        <f t="shared" si="2"/>
        <v>31</v>
      </c>
      <c r="G66" s="14">
        <f t="shared" si="2"/>
        <v>0</v>
      </c>
      <c r="H66" s="14">
        <f t="shared" si="2"/>
        <v>0</v>
      </c>
      <c r="I66" s="37">
        <f t="shared" si="2"/>
        <v>90</v>
      </c>
      <c r="J66" s="14">
        <f t="shared" si="2"/>
        <v>192.7999999999999</v>
      </c>
      <c r="K66" s="14">
        <f t="shared" si="2"/>
        <v>175.59999999999997</v>
      </c>
      <c r="L66" s="14">
        <f t="shared" si="2"/>
        <v>0</v>
      </c>
      <c r="M66" s="14">
        <f t="shared" si="2"/>
        <v>0</v>
      </c>
      <c r="N66" s="37">
        <f t="shared" si="2"/>
        <v>368.4</v>
      </c>
      <c r="O66" s="14">
        <f t="shared" si="2"/>
        <v>5009</v>
      </c>
      <c r="P66" s="14">
        <f t="shared" si="2"/>
        <v>5009</v>
      </c>
      <c r="Q66" s="14">
        <f t="shared" si="2"/>
        <v>5009</v>
      </c>
      <c r="R66" s="37">
        <f t="shared" si="2"/>
        <v>250.45</v>
      </c>
      <c r="S66" s="14">
        <f t="shared" si="2"/>
        <v>0</v>
      </c>
      <c r="T66" s="14">
        <f t="shared" si="2"/>
        <v>0</v>
      </c>
      <c r="U66" s="14">
        <f t="shared" si="2"/>
        <v>0</v>
      </c>
      <c r="V66" s="37">
        <f t="shared" si="2"/>
        <v>0</v>
      </c>
      <c r="W66" s="14">
        <f t="shared" si="2"/>
        <v>0</v>
      </c>
      <c r="X66" s="14">
        <f t="shared" si="2"/>
        <v>0</v>
      </c>
      <c r="Y66" s="37">
        <f t="shared" si="2"/>
        <v>0</v>
      </c>
      <c r="Z66" s="14">
        <f t="shared" si="2"/>
        <v>0</v>
      </c>
      <c r="AA66" s="14">
        <f t="shared" si="2"/>
        <v>0</v>
      </c>
      <c r="AB66" s="37">
        <f t="shared" si="2"/>
        <v>0</v>
      </c>
      <c r="AC66" s="14">
        <f t="shared" si="2"/>
        <v>0</v>
      </c>
      <c r="AD66" s="14">
        <f t="shared" si="2"/>
        <v>0</v>
      </c>
      <c r="AE66" s="37">
        <f t="shared" si="2"/>
        <v>0</v>
      </c>
      <c r="AF66" s="14">
        <f t="shared" si="2"/>
        <v>17.999999999999996</v>
      </c>
      <c r="AG66" s="14">
        <f t="shared" si="2"/>
        <v>19.2</v>
      </c>
      <c r="AH66" s="37">
        <f t="shared" si="2"/>
        <v>746.4</v>
      </c>
    </row>
  </sheetData>
  <sheetProtection formatCells="0" formatColumns="0" formatRows="0" autoFilter="0"/>
  <autoFilter ref="A3:AI65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66:AH1048576 E4:AG65">
    <cfRule type="cellIs" dxfId="155" priority="4" stopIfTrue="1" operator="lessThan">
      <formula>0</formula>
    </cfRule>
  </conditionalFormatting>
  <conditionalFormatting sqref="Q3">
    <cfRule type="cellIs" dxfId="154" priority="3" stopIfTrue="1" operator="lessThan">
      <formula>0</formula>
    </cfRule>
  </conditionalFormatting>
  <conditionalFormatting sqref="U3">
    <cfRule type="cellIs" dxfId="153" priority="2" stopIfTrue="1" operator="lessThan">
      <formula>0</formula>
    </cfRule>
  </conditionalFormatting>
  <conditionalFormatting sqref="AH4:AH65">
    <cfRule type="cellIs" dxfId="152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66"/>
  <sheetViews>
    <sheetView zoomScale="70" zoomScaleNormal="70" workbookViewId="0">
      <pane xSplit="4" ySplit="3" topLeftCell="E4" activePane="bottomRight" state="frozen"/>
      <selection activeCell="X69" sqref="X69"/>
      <selection pane="topRight" activeCell="X69" sqref="X69"/>
      <selection pane="bottomLeft" activeCell="X69" sqref="X69"/>
      <selection pane="bottomRight" activeCell="AH64" sqref="E4:AH64"/>
    </sheetView>
  </sheetViews>
  <sheetFormatPr defaultRowHeight="18.75"/>
  <cols>
    <col min="1" max="1" width="5.75" style="52" bestFit="1" customWidth="1"/>
    <col min="2" max="2" width="11.75" style="52" bestFit="1" customWidth="1"/>
    <col min="3" max="3" width="29" style="48" bestFit="1" customWidth="1"/>
    <col min="4" max="4" width="36" style="48" bestFit="1" customWidth="1"/>
    <col min="5" max="8" width="6.625" style="48" customWidth="1"/>
    <col min="9" max="9" width="6.625" style="54" customWidth="1"/>
    <col min="10" max="13" width="6.625" style="48" customWidth="1"/>
    <col min="14" max="14" width="8.25" style="54" customWidth="1"/>
    <col min="15" max="15" width="8" style="48" customWidth="1"/>
    <col min="16" max="17" width="8.25" style="48" customWidth="1"/>
    <col min="18" max="18" width="9.375" style="54" customWidth="1"/>
    <col min="19" max="21" width="6.625" style="48" customWidth="1"/>
    <col min="22" max="22" width="6.625" style="54" customWidth="1"/>
    <col min="23" max="24" width="6.625" style="48" customWidth="1"/>
    <col min="25" max="25" width="6.625" style="54" customWidth="1"/>
    <col min="26" max="27" width="6.625" style="48" customWidth="1"/>
    <col min="28" max="28" width="6.625" style="54" customWidth="1"/>
    <col min="29" max="30" width="6.625" style="48" customWidth="1"/>
    <col min="31" max="31" width="6.625" style="54" customWidth="1"/>
    <col min="32" max="33" width="6.625" style="48" customWidth="1"/>
    <col min="34" max="34" width="9.25" style="53" customWidth="1"/>
    <col min="35" max="35" width="9.5" style="47" customWidth="1"/>
    <col min="36" max="36" width="11.75" style="48" customWidth="1"/>
    <col min="37" max="16384" width="9" style="48"/>
  </cols>
  <sheetData>
    <row r="1" spans="1:35" s="39" customFormat="1">
      <c r="A1" s="115" t="s">
        <v>0</v>
      </c>
      <c r="B1" s="112" t="s">
        <v>1</v>
      </c>
      <c r="C1" s="116" t="s">
        <v>2</v>
      </c>
      <c r="D1" s="115" t="s">
        <v>3</v>
      </c>
      <c r="E1" s="112" t="s">
        <v>4</v>
      </c>
      <c r="F1" s="112"/>
      <c r="G1" s="112"/>
      <c r="H1" s="112"/>
      <c r="I1" s="112"/>
      <c r="J1" s="112" t="s">
        <v>5</v>
      </c>
      <c r="K1" s="112"/>
      <c r="L1" s="112"/>
      <c r="M1" s="112"/>
      <c r="N1" s="112"/>
      <c r="O1" s="112" t="s">
        <v>6</v>
      </c>
      <c r="P1" s="112"/>
      <c r="Q1" s="112"/>
      <c r="R1" s="112"/>
      <c r="S1" s="112"/>
      <c r="T1" s="112"/>
      <c r="U1" s="112"/>
      <c r="V1" s="112"/>
      <c r="W1" s="112" t="s">
        <v>7</v>
      </c>
      <c r="X1" s="112"/>
      <c r="Y1" s="112"/>
      <c r="Z1" s="112"/>
      <c r="AA1" s="112"/>
      <c r="AB1" s="112"/>
      <c r="AC1" s="112"/>
      <c r="AD1" s="112"/>
      <c r="AE1" s="112"/>
      <c r="AF1" s="113" t="s">
        <v>8</v>
      </c>
      <c r="AG1" s="113" t="s">
        <v>9</v>
      </c>
      <c r="AH1" s="114" t="s">
        <v>10</v>
      </c>
      <c r="AI1" s="1">
        <f>SUBTOTAL(9,AH:AH)</f>
        <v>1001.0999999999999</v>
      </c>
    </row>
    <row r="2" spans="1:35" s="39" customFormat="1">
      <c r="A2" s="115"/>
      <c r="B2" s="115"/>
      <c r="C2" s="116"/>
      <c r="D2" s="115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 t="s">
        <v>11</v>
      </c>
      <c r="P2" s="112"/>
      <c r="Q2" s="112"/>
      <c r="R2" s="112"/>
      <c r="S2" s="112" t="s">
        <v>12</v>
      </c>
      <c r="T2" s="112"/>
      <c r="U2" s="112"/>
      <c r="V2" s="112"/>
      <c r="W2" s="112" t="s">
        <v>11</v>
      </c>
      <c r="X2" s="112"/>
      <c r="Y2" s="112"/>
      <c r="Z2" s="112" t="s">
        <v>13</v>
      </c>
      <c r="AA2" s="112"/>
      <c r="AB2" s="112"/>
      <c r="AC2" s="112" t="s">
        <v>14</v>
      </c>
      <c r="AD2" s="112"/>
      <c r="AE2" s="112"/>
      <c r="AF2" s="113"/>
      <c r="AG2" s="113"/>
      <c r="AH2" s="114"/>
      <c r="AI2" s="38"/>
    </row>
    <row r="3" spans="1:35" s="45" customFormat="1" ht="103.5">
      <c r="A3" s="115"/>
      <c r="B3" s="115"/>
      <c r="C3" s="116"/>
      <c r="D3" s="115"/>
      <c r="E3" s="40" t="s">
        <v>15</v>
      </c>
      <c r="F3" s="40" t="s">
        <v>16</v>
      </c>
      <c r="G3" s="40" t="s">
        <v>17</v>
      </c>
      <c r="H3" s="40" t="s">
        <v>18</v>
      </c>
      <c r="I3" s="41" t="s">
        <v>19</v>
      </c>
      <c r="J3" s="40" t="s">
        <v>20</v>
      </c>
      <c r="K3" s="40" t="s">
        <v>21</v>
      </c>
      <c r="L3" s="40" t="s">
        <v>22</v>
      </c>
      <c r="M3" s="40" t="s">
        <v>23</v>
      </c>
      <c r="N3" s="42" t="s">
        <v>24</v>
      </c>
      <c r="O3" s="40" t="s">
        <v>25</v>
      </c>
      <c r="P3" s="40" t="s">
        <v>26</v>
      </c>
      <c r="Q3" s="43" t="s">
        <v>283</v>
      </c>
      <c r="R3" s="41" t="s">
        <v>27</v>
      </c>
      <c r="S3" s="40" t="s">
        <v>28</v>
      </c>
      <c r="T3" s="40" t="s">
        <v>29</v>
      </c>
      <c r="U3" s="43" t="s">
        <v>284</v>
      </c>
      <c r="V3" s="41" t="s">
        <v>30</v>
      </c>
      <c r="W3" s="40" t="s">
        <v>25</v>
      </c>
      <c r="X3" s="40" t="s">
        <v>26</v>
      </c>
      <c r="Y3" s="41" t="s">
        <v>27</v>
      </c>
      <c r="Z3" s="40" t="s">
        <v>28</v>
      </c>
      <c r="AA3" s="40" t="s">
        <v>29</v>
      </c>
      <c r="AB3" s="41" t="s">
        <v>30</v>
      </c>
      <c r="AC3" s="40" t="s">
        <v>28</v>
      </c>
      <c r="AD3" s="40" t="s">
        <v>29</v>
      </c>
      <c r="AE3" s="41" t="s">
        <v>30</v>
      </c>
      <c r="AF3" s="113"/>
      <c r="AG3" s="113"/>
      <c r="AH3" s="114"/>
      <c r="AI3" s="44"/>
    </row>
    <row r="4" spans="1:35">
      <c r="A4" s="55">
        <f>IF(D4="","",SUBTOTAL(3,$D$4:$D4))</f>
        <v>1</v>
      </c>
      <c r="B4" s="57" t="s">
        <v>461</v>
      </c>
      <c r="C4" s="58" t="s">
        <v>169</v>
      </c>
      <c r="D4" s="59" t="s">
        <v>197</v>
      </c>
      <c r="E4" s="8">
        <f>IF($D4="","",VLOOKUP($D4,'HK2'!$D$4:$AH$258,2,0))</f>
        <v>0</v>
      </c>
      <c r="F4" s="8">
        <f>IF($D4="","",VLOOKUP($D4,'HK2'!$D$4:$AH$258,3,0))</f>
        <v>0</v>
      </c>
      <c r="G4" s="8">
        <f>IF($D4="","",VLOOKUP($D4,'HK2'!$D$4:$AH$258,4,0))</f>
        <v>0</v>
      </c>
      <c r="H4" s="8">
        <f>IF($D4="","",VLOOKUP($D4,'HK2'!$D$4:$AH$258,5,0))</f>
        <v>0</v>
      </c>
      <c r="I4" s="36">
        <f>IF($D4="","",VLOOKUP($D4,'HK2'!$D$4:$AH$258,6,0))</f>
        <v>0</v>
      </c>
      <c r="J4" s="8">
        <f>IF($D4="","",VLOOKUP($D4,'HK2'!$D$4:$AH$258,7,0))</f>
        <v>0</v>
      </c>
      <c r="K4" s="8">
        <f>IF($D4="","",VLOOKUP($D4,'HK2'!$D$4:$AH$258,8,0))</f>
        <v>0</v>
      </c>
      <c r="L4" s="8">
        <f>IF($D4="","",VLOOKUP($D4,'HK2'!$D$4:$AH$258,9,0))</f>
        <v>0</v>
      </c>
      <c r="M4" s="8">
        <f>IF($D4="","",VLOOKUP($D4,'HK2'!$D$4:$AH$258,10,0))</f>
        <v>0</v>
      </c>
      <c r="N4" s="36">
        <f>IF($D4="","",VLOOKUP($D4,'HK2'!$D$4:$AH$258,11,0))</f>
        <v>0</v>
      </c>
      <c r="O4" s="8">
        <f>IF($D4="","",VLOOKUP($D4,'HK2'!$D$4:$AH$258,12,0))</f>
        <v>34</v>
      </c>
      <c r="P4" s="8">
        <f>IF($D4="","",VLOOKUP($D4,'HK2'!$D$4:$AH$258,13,0))</f>
        <v>0</v>
      </c>
      <c r="Q4" s="8">
        <f>IF($D4="","",VLOOKUP($D4,'HK2'!$D$4:$AH$258,14,0))</f>
        <v>95</v>
      </c>
      <c r="R4" s="36">
        <f>IF($D4="","",VLOOKUP($D4,'HK2'!$D$4:$AH$258,15,0))</f>
        <v>-3.05</v>
      </c>
      <c r="S4" s="8">
        <f>IF($D4="","",VLOOKUP($D4,'HK2'!$D$4:$AH$258,16,0))</f>
        <v>0</v>
      </c>
      <c r="T4" s="8">
        <f>IF($D4="","",VLOOKUP($D4,'HK2'!$D$4:$AH$258,17,0))</f>
        <v>0</v>
      </c>
      <c r="U4" s="8">
        <f>IF($D4="","",VLOOKUP($D4,'HK2'!$D$4:$AH$258,18,0))</f>
        <v>0</v>
      </c>
      <c r="V4" s="36">
        <f>IF($D4="","",VLOOKUP($D4,'HK2'!$D$4:$AH$258,19,0))</f>
        <v>0</v>
      </c>
      <c r="W4" s="8">
        <f>IF($D4="","",VLOOKUP($D4,'HK2'!$D$4:$AH$258,20,0))</f>
        <v>0</v>
      </c>
      <c r="X4" s="8">
        <f>IF($D4="","",VLOOKUP($D4,'HK2'!$D$4:$AH$258,21,0))</f>
        <v>0</v>
      </c>
      <c r="Y4" s="36">
        <f>IF($D4="","",VLOOKUP($D4,'HK2'!$D$4:$AH$258,22,0))</f>
        <v>0</v>
      </c>
      <c r="Z4" s="8">
        <f>IF($D4="","",VLOOKUP($D4,'HK2'!$D$4:$AH$258,23,0))</f>
        <v>0</v>
      </c>
      <c r="AA4" s="8">
        <f>IF($D4="","",VLOOKUP($D4,'HK2'!$D$4:$AH$258,24,0))</f>
        <v>0</v>
      </c>
      <c r="AB4" s="36">
        <f>IF($D4="","",VLOOKUP($D4,'HK2'!$D$4:$AH$258,25,0))</f>
        <v>0</v>
      </c>
      <c r="AC4" s="8">
        <f>IF($D4="","",VLOOKUP($D4,'HK2'!$D$4:$AH$258,26,0))</f>
        <v>0</v>
      </c>
      <c r="AD4" s="8">
        <f>IF($D4="","",VLOOKUP($D4,'HK2'!$D$4:$AH$258,27,0))</f>
        <v>0</v>
      </c>
      <c r="AE4" s="36">
        <f>IF($D4="","",VLOOKUP($D4,'HK2'!$D$4:$AH$258,28,0))</f>
        <v>0</v>
      </c>
      <c r="AF4" s="8">
        <f>IF($D4="","",VLOOKUP($D4,'HK2'!$D$4:$AH$258,29,0))</f>
        <v>0</v>
      </c>
      <c r="AG4" s="8">
        <f>IF($D4="","",VLOOKUP($D4,'HK2'!$D$4:$AH$258,30,0))</f>
        <v>0</v>
      </c>
      <c r="AH4" s="64">
        <f t="shared" ref="AH4:AH65" si="0">IF(D4="","",ROUND(I4+N4+R4+V4+Y4+AB4+AE4+SUM(AF4:AG4),1))</f>
        <v>-3.1</v>
      </c>
      <c r="AI4" s="14">
        <f t="shared" ref="AI4" si="1">IF(AH4="","",ROUND(AH4*10/3,1))</f>
        <v>-10.3</v>
      </c>
    </row>
    <row r="5" spans="1:35">
      <c r="A5" s="55">
        <f>IF(D5="","",SUBTOTAL(3,$D$4:$D5))</f>
        <v>2</v>
      </c>
      <c r="B5" s="57" t="s">
        <v>450</v>
      </c>
      <c r="C5" s="58" t="s">
        <v>169</v>
      </c>
      <c r="D5" s="59" t="s">
        <v>215</v>
      </c>
      <c r="E5" s="8">
        <f>IF($D5="","",VLOOKUP($D5,'HK2'!$D$4:$AH$258,2,0))</f>
        <v>0</v>
      </c>
      <c r="F5" s="8">
        <f>IF($D5="","",VLOOKUP($D5,'HK2'!$D$4:$AH$258,3,0))</f>
        <v>0</v>
      </c>
      <c r="G5" s="8">
        <f>IF($D5="","",VLOOKUP($D5,'HK2'!$D$4:$AH$258,4,0))</f>
        <v>0</v>
      </c>
      <c r="H5" s="8">
        <f>IF($D5="","",VLOOKUP($D5,'HK2'!$D$4:$AH$258,5,0))</f>
        <v>0</v>
      </c>
      <c r="I5" s="36">
        <f>IF($D5="","",VLOOKUP($D5,'HK2'!$D$4:$AH$258,6,0))</f>
        <v>0</v>
      </c>
      <c r="J5" s="8">
        <f>IF($D5="","",VLOOKUP($D5,'HK2'!$D$4:$AH$258,7,0))</f>
        <v>0</v>
      </c>
      <c r="K5" s="8">
        <f>IF($D5="","",VLOOKUP($D5,'HK2'!$D$4:$AH$258,8,0))</f>
        <v>0</v>
      </c>
      <c r="L5" s="8">
        <f>IF($D5="","",VLOOKUP($D5,'HK2'!$D$4:$AH$258,9,0))</f>
        <v>0</v>
      </c>
      <c r="M5" s="8">
        <f>IF($D5="","",VLOOKUP($D5,'HK2'!$D$4:$AH$258,10,0))</f>
        <v>0</v>
      </c>
      <c r="N5" s="36">
        <f>IF($D5="","",VLOOKUP($D5,'HK2'!$D$4:$AH$258,11,0))</f>
        <v>0</v>
      </c>
      <c r="O5" s="8">
        <f>IF($D5="","",VLOOKUP($D5,'HK2'!$D$4:$AH$258,12,0))</f>
        <v>0</v>
      </c>
      <c r="P5" s="8">
        <f>IF($D5="","",VLOOKUP($D5,'HK2'!$D$4:$AH$258,13,0))</f>
        <v>164</v>
      </c>
      <c r="Q5" s="8">
        <f>IF($D5="","",VLOOKUP($D5,'HK2'!$D$4:$AH$258,14,0))</f>
        <v>223</v>
      </c>
      <c r="R5" s="36">
        <f>IF($D5="","",VLOOKUP($D5,'HK2'!$D$4:$AH$258,15,0))</f>
        <v>-2.95</v>
      </c>
      <c r="S5" s="8">
        <f>IF($D5="","",VLOOKUP($D5,'HK2'!$D$4:$AH$258,16,0))</f>
        <v>0</v>
      </c>
      <c r="T5" s="8">
        <f>IF($D5="","",VLOOKUP($D5,'HK2'!$D$4:$AH$258,17,0))</f>
        <v>0</v>
      </c>
      <c r="U5" s="8">
        <f>IF($D5="","",VLOOKUP($D5,'HK2'!$D$4:$AH$258,18,0))</f>
        <v>0</v>
      </c>
      <c r="V5" s="36">
        <f>IF($D5="","",VLOOKUP($D5,'HK2'!$D$4:$AH$258,19,0))</f>
        <v>0</v>
      </c>
      <c r="W5" s="8">
        <f>IF($D5="","",VLOOKUP($D5,'HK2'!$D$4:$AH$258,20,0))</f>
        <v>0</v>
      </c>
      <c r="X5" s="8">
        <f>IF($D5="","",VLOOKUP($D5,'HK2'!$D$4:$AH$258,21,0))</f>
        <v>0</v>
      </c>
      <c r="Y5" s="36">
        <f>IF($D5="","",VLOOKUP($D5,'HK2'!$D$4:$AH$258,22,0))</f>
        <v>0</v>
      </c>
      <c r="Z5" s="8">
        <f>IF($D5="","",VLOOKUP($D5,'HK2'!$D$4:$AH$258,23,0))</f>
        <v>0</v>
      </c>
      <c r="AA5" s="8">
        <f>IF($D5="","",VLOOKUP($D5,'HK2'!$D$4:$AH$258,24,0))</f>
        <v>0</v>
      </c>
      <c r="AB5" s="36">
        <f>IF($D5="","",VLOOKUP($D5,'HK2'!$D$4:$AH$258,25,0))</f>
        <v>0</v>
      </c>
      <c r="AC5" s="8">
        <f>IF($D5="","",VLOOKUP($D5,'HK2'!$D$4:$AH$258,26,0))</f>
        <v>0</v>
      </c>
      <c r="AD5" s="8">
        <f>IF($D5="","",VLOOKUP($D5,'HK2'!$D$4:$AH$258,27,0))</f>
        <v>0</v>
      </c>
      <c r="AE5" s="36">
        <f>IF($D5="","",VLOOKUP($D5,'HK2'!$D$4:$AH$258,28,0))</f>
        <v>0</v>
      </c>
      <c r="AF5" s="8">
        <f>IF($D5="","",VLOOKUP($D5,'HK2'!$D$4:$AH$258,29,0))</f>
        <v>0</v>
      </c>
      <c r="AG5" s="8">
        <f>IF($D5="","",VLOOKUP($D5,'HK2'!$D$4:$AH$258,30,0))</f>
        <v>0</v>
      </c>
      <c r="AH5" s="64">
        <f t="shared" si="0"/>
        <v>-3</v>
      </c>
      <c r="AI5" s="14">
        <f t="shared" ref="AI5:AI65" si="2">IF(AH5="","",ROUND(AH5*10/3,1))</f>
        <v>-10</v>
      </c>
    </row>
    <row r="6" spans="1:35">
      <c r="A6" s="55">
        <f>IF(D6="","",SUBTOTAL(3,$D$4:$D6))</f>
        <v>3</v>
      </c>
      <c r="B6" s="57" t="s">
        <v>451</v>
      </c>
      <c r="C6" s="58" t="s">
        <v>169</v>
      </c>
      <c r="D6" s="59" t="s">
        <v>191</v>
      </c>
      <c r="E6" s="8">
        <f>IF($D6="","",VLOOKUP($D6,'HK2'!$D$4:$AH$258,2,0))</f>
        <v>0</v>
      </c>
      <c r="F6" s="8">
        <f>IF($D6="","",VLOOKUP($D6,'HK2'!$D$4:$AH$258,3,0))</f>
        <v>0</v>
      </c>
      <c r="G6" s="8">
        <f>IF($D6="","",VLOOKUP($D6,'HK2'!$D$4:$AH$258,4,0))</f>
        <v>0</v>
      </c>
      <c r="H6" s="8">
        <f>IF($D6="","",VLOOKUP($D6,'HK2'!$D$4:$AH$258,5,0))</f>
        <v>0</v>
      </c>
      <c r="I6" s="36">
        <f>IF($D6="","",VLOOKUP($D6,'HK2'!$D$4:$AH$258,6,0))</f>
        <v>0</v>
      </c>
      <c r="J6" s="8">
        <f>IF($D6="","",VLOOKUP($D6,'HK2'!$D$4:$AH$258,7,0))</f>
        <v>0</v>
      </c>
      <c r="K6" s="8">
        <f>IF($D6="","",VLOOKUP($D6,'HK2'!$D$4:$AH$258,8,0))</f>
        <v>0</v>
      </c>
      <c r="L6" s="8">
        <f>IF($D6="","",VLOOKUP($D6,'HK2'!$D$4:$AH$258,9,0))</f>
        <v>0</v>
      </c>
      <c r="M6" s="8">
        <f>IF($D6="","",VLOOKUP($D6,'HK2'!$D$4:$AH$258,10,0))</f>
        <v>0</v>
      </c>
      <c r="N6" s="36">
        <f>IF($D6="","",VLOOKUP($D6,'HK2'!$D$4:$AH$258,11,0))</f>
        <v>0</v>
      </c>
      <c r="O6" s="8">
        <f>IF($D6="","",VLOOKUP($D6,'HK2'!$D$4:$AH$258,12,0))</f>
        <v>0</v>
      </c>
      <c r="P6" s="8">
        <f>IF($D6="","",VLOOKUP($D6,'HK2'!$D$4:$AH$258,13,0))</f>
        <v>0</v>
      </c>
      <c r="Q6" s="8">
        <f>IF($D6="","",VLOOKUP($D6,'HK2'!$D$4:$AH$258,14,0))</f>
        <v>222</v>
      </c>
      <c r="R6" s="36">
        <f>IF($D6="","",VLOOKUP($D6,'HK2'!$D$4:$AH$258,15,0))</f>
        <v>-11.1</v>
      </c>
      <c r="S6" s="8">
        <f>IF($D6="","",VLOOKUP($D6,'HK2'!$D$4:$AH$258,16,0))</f>
        <v>0</v>
      </c>
      <c r="T6" s="8">
        <f>IF($D6="","",VLOOKUP($D6,'HK2'!$D$4:$AH$258,17,0))</f>
        <v>0</v>
      </c>
      <c r="U6" s="8">
        <f>IF($D6="","",VLOOKUP($D6,'HK2'!$D$4:$AH$258,18,0))</f>
        <v>0</v>
      </c>
      <c r="V6" s="36">
        <f>IF($D6="","",VLOOKUP($D6,'HK2'!$D$4:$AH$258,19,0))</f>
        <v>0</v>
      </c>
      <c r="W6" s="8">
        <f>IF($D6="","",VLOOKUP($D6,'HK2'!$D$4:$AH$258,20,0))</f>
        <v>0</v>
      </c>
      <c r="X6" s="8">
        <f>IF($D6="","",VLOOKUP($D6,'HK2'!$D$4:$AH$258,21,0))</f>
        <v>0</v>
      </c>
      <c r="Y6" s="36">
        <f>IF($D6="","",VLOOKUP($D6,'HK2'!$D$4:$AH$258,22,0))</f>
        <v>0</v>
      </c>
      <c r="Z6" s="8">
        <f>IF($D6="","",VLOOKUP($D6,'HK2'!$D$4:$AH$258,23,0))</f>
        <v>0</v>
      </c>
      <c r="AA6" s="8">
        <f>IF($D6="","",VLOOKUP($D6,'HK2'!$D$4:$AH$258,24,0))</f>
        <v>0</v>
      </c>
      <c r="AB6" s="36">
        <f>IF($D6="","",VLOOKUP($D6,'HK2'!$D$4:$AH$258,25,0))</f>
        <v>0</v>
      </c>
      <c r="AC6" s="8">
        <f>IF($D6="","",VLOOKUP($D6,'HK2'!$D$4:$AH$258,26,0))</f>
        <v>0</v>
      </c>
      <c r="AD6" s="8">
        <f>IF($D6="","",VLOOKUP($D6,'HK2'!$D$4:$AH$258,27,0))</f>
        <v>0</v>
      </c>
      <c r="AE6" s="36">
        <f>IF($D6="","",VLOOKUP($D6,'HK2'!$D$4:$AH$258,28,0))</f>
        <v>0</v>
      </c>
      <c r="AF6" s="8">
        <f>IF($D6="","",VLOOKUP($D6,'HK2'!$D$4:$AH$258,29,0))</f>
        <v>0</v>
      </c>
      <c r="AG6" s="8">
        <f>IF($D6="","",VLOOKUP($D6,'HK2'!$D$4:$AH$258,30,0))</f>
        <v>0</v>
      </c>
      <c r="AH6" s="64">
        <f t="shared" si="0"/>
        <v>-11.1</v>
      </c>
      <c r="AI6" s="14">
        <f t="shared" si="2"/>
        <v>-37</v>
      </c>
    </row>
    <row r="7" spans="1:35">
      <c r="A7" s="55">
        <f>IF(D7="","",SUBTOTAL(3,$D$4:$D7))</f>
        <v>4</v>
      </c>
      <c r="B7" s="57" t="s">
        <v>467</v>
      </c>
      <c r="C7" s="58" t="s">
        <v>169</v>
      </c>
      <c r="D7" s="59" t="s">
        <v>200</v>
      </c>
      <c r="E7" s="8">
        <f>IF($D7="","",VLOOKUP($D7,'HK2'!$D$4:$AH$258,2,0))</f>
        <v>2</v>
      </c>
      <c r="F7" s="8">
        <f>IF($D7="","",VLOOKUP($D7,'HK2'!$D$4:$AH$258,3,0))</f>
        <v>0</v>
      </c>
      <c r="G7" s="8">
        <f>IF($D7="","",VLOOKUP($D7,'HK2'!$D$4:$AH$258,4,0))</f>
        <v>0</v>
      </c>
      <c r="H7" s="8">
        <f>IF($D7="","",VLOOKUP($D7,'HK2'!$D$4:$AH$258,5,0))</f>
        <v>0</v>
      </c>
      <c r="I7" s="36">
        <f>IF($D7="","",VLOOKUP($D7,'HK2'!$D$4:$AH$258,6,0))</f>
        <v>2</v>
      </c>
      <c r="J7" s="8">
        <f>IF($D7="","",VLOOKUP($D7,'HK2'!$D$4:$AH$258,7,0))</f>
        <v>19.199999999999996</v>
      </c>
      <c r="K7" s="8">
        <f>IF($D7="","",VLOOKUP($D7,'HK2'!$D$4:$AH$258,8,0))</f>
        <v>1.2</v>
      </c>
      <c r="L7" s="8">
        <f>IF($D7="","",VLOOKUP($D7,'HK2'!$D$4:$AH$258,9,0))</f>
        <v>0</v>
      </c>
      <c r="M7" s="8">
        <f>IF($D7="","",VLOOKUP($D7,'HK2'!$D$4:$AH$258,10,0))</f>
        <v>0</v>
      </c>
      <c r="N7" s="36">
        <f>IF($D7="","",VLOOKUP($D7,'HK2'!$D$4:$AH$258,11,0))</f>
        <v>20.399999999999995</v>
      </c>
      <c r="O7" s="8">
        <f>IF($D7="","",VLOOKUP($D7,'HK2'!$D$4:$AH$258,12,0))</f>
        <v>169</v>
      </c>
      <c r="P7" s="8">
        <f>IF($D7="","",VLOOKUP($D7,'HK2'!$D$4:$AH$258,13,0))</f>
        <v>194</v>
      </c>
      <c r="Q7" s="8">
        <f>IF($D7="","",VLOOKUP($D7,'HK2'!$D$4:$AH$258,14,0))</f>
        <v>92</v>
      </c>
      <c r="R7" s="36">
        <f>IF($D7="","",VLOOKUP($D7,'HK2'!$D$4:$AH$258,15,0))</f>
        <v>13.55</v>
      </c>
      <c r="S7" s="8">
        <f>IF($D7="","",VLOOKUP($D7,'HK2'!$D$4:$AH$258,16,0))</f>
        <v>0</v>
      </c>
      <c r="T7" s="8">
        <f>IF($D7="","",VLOOKUP($D7,'HK2'!$D$4:$AH$258,17,0))</f>
        <v>0</v>
      </c>
      <c r="U7" s="8">
        <f>IF($D7="","",VLOOKUP($D7,'HK2'!$D$4:$AH$258,18,0))</f>
        <v>0</v>
      </c>
      <c r="V7" s="36">
        <f>IF($D7="","",VLOOKUP($D7,'HK2'!$D$4:$AH$258,19,0))</f>
        <v>0</v>
      </c>
      <c r="W7" s="8">
        <f>IF($D7="","",VLOOKUP($D7,'HK2'!$D$4:$AH$258,20,0))</f>
        <v>0</v>
      </c>
      <c r="X7" s="8">
        <f>IF($D7="","",VLOOKUP($D7,'HK2'!$D$4:$AH$258,21,0))</f>
        <v>0</v>
      </c>
      <c r="Y7" s="36">
        <f>IF($D7="","",VLOOKUP($D7,'HK2'!$D$4:$AH$258,22,0))</f>
        <v>0</v>
      </c>
      <c r="Z7" s="8">
        <f>IF($D7="","",VLOOKUP($D7,'HK2'!$D$4:$AH$258,23,0))</f>
        <v>0</v>
      </c>
      <c r="AA7" s="8">
        <f>IF($D7="","",VLOOKUP($D7,'HK2'!$D$4:$AH$258,24,0))</f>
        <v>0</v>
      </c>
      <c r="AB7" s="36">
        <f>IF($D7="","",VLOOKUP($D7,'HK2'!$D$4:$AH$258,25,0))</f>
        <v>0</v>
      </c>
      <c r="AC7" s="8">
        <f>IF($D7="","",VLOOKUP($D7,'HK2'!$D$4:$AH$258,26,0))</f>
        <v>0</v>
      </c>
      <c r="AD7" s="8">
        <f>IF($D7="","",VLOOKUP($D7,'HK2'!$D$4:$AH$258,27,0))</f>
        <v>0</v>
      </c>
      <c r="AE7" s="36">
        <f>IF($D7="","",VLOOKUP($D7,'HK2'!$D$4:$AH$258,28,0))</f>
        <v>0</v>
      </c>
      <c r="AF7" s="8">
        <f>IF($D7="","",VLOOKUP($D7,'HK2'!$D$4:$AH$258,29,0))</f>
        <v>1.2</v>
      </c>
      <c r="AG7" s="8">
        <f>IF($D7="","",VLOOKUP($D7,'HK2'!$D$4:$AH$258,30,0))</f>
        <v>0</v>
      </c>
      <c r="AH7" s="64">
        <f t="shared" si="0"/>
        <v>37.200000000000003</v>
      </c>
      <c r="AI7" s="14">
        <f t="shared" si="2"/>
        <v>124</v>
      </c>
    </row>
    <row r="8" spans="1:35">
      <c r="A8" s="55">
        <f>IF(D8="","",SUBTOTAL(3,$D$4:$D8))</f>
        <v>5</v>
      </c>
      <c r="B8" s="57" t="s">
        <v>452</v>
      </c>
      <c r="C8" s="58" t="s">
        <v>169</v>
      </c>
      <c r="D8" s="59" t="s">
        <v>192</v>
      </c>
      <c r="E8" s="8">
        <f>IF($D8="","",VLOOKUP($D8,'HK2'!$D$4:$AH$258,2,0))</f>
        <v>0</v>
      </c>
      <c r="F8" s="8">
        <f>IF($D8="","",VLOOKUP($D8,'HK2'!$D$4:$AH$258,3,0))</f>
        <v>0</v>
      </c>
      <c r="G8" s="8">
        <f>IF($D8="","",VLOOKUP($D8,'HK2'!$D$4:$AH$258,4,0))</f>
        <v>0</v>
      </c>
      <c r="H8" s="8">
        <f>IF($D8="","",VLOOKUP($D8,'HK2'!$D$4:$AH$258,5,0))</f>
        <v>0</v>
      </c>
      <c r="I8" s="36">
        <f>IF($D8="","",VLOOKUP($D8,'HK2'!$D$4:$AH$258,6,0))</f>
        <v>0</v>
      </c>
      <c r="J8" s="8">
        <f>IF($D8="","",VLOOKUP($D8,'HK2'!$D$4:$AH$258,7,0))</f>
        <v>16.799999999999997</v>
      </c>
      <c r="K8" s="8">
        <f>IF($D8="","",VLOOKUP($D8,'HK2'!$D$4:$AH$258,8,0))</f>
        <v>0</v>
      </c>
      <c r="L8" s="8">
        <f>IF($D8="","",VLOOKUP($D8,'HK2'!$D$4:$AH$258,9,0))</f>
        <v>0</v>
      </c>
      <c r="M8" s="8">
        <f>IF($D8="","",VLOOKUP($D8,'HK2'!$D$4:$AH$258,10,0))</f>
        <v>0</v>
      </c>
      <c r="N8" s="36">
        <f>IF($D8="","",VLOOKUP($D8,'HK2'!$D$4:$AH$258,11,0))</f>
        <v>16.799999999999997</v>
      </c>
      <c r="O8" s="8">
        <f>IF($D8="","",VLOOKUP($D8,'HK2'!$D$4:$AH$258,12,0))</f>
        <v>391</v>
      </c>
      <c r="P8" s="8">
        <f>IF($D8="","",VLOOKUP($D8,'HK2'!$D$4:$AH$258,13,0))</f>
        <v>603</v>
      </c>
      <c r="Q8" s="8">
        <f>IF($D8="","",VLOOKUP($D8,'HK2'!$D$4:$AH$258,14,0))</f>
        <v>340</v>
      </c>
      <c r="R8" s="36">
        <f>IF($D8="","",VLOOKUP($D8,'HK2'!$D$4:$AH$258,15,0))</f>
        <v>32.700000000000003</v>
      </c>
      <c r="S8" s="8">
        <f>IF($D8="","",VLOOKUP($D8,'HK2'!$D$4:$AH$258,16,0))</f>
        <v>0</v>
      </c>
      <c r="T8" s="8">
        <f>IF($D8="","",VLOOKUP($D8,'HK2'!$D$4:$AH$258,17,0))</f>
        <v>0</v>
      </c>
      <c r="U8" s="8">
        <f>IF($D8="","",VLOOKUP($D8,'HK2'!$D$4:$AH$258,18,0))</f>
        <v>0</v>
      </c>
      <c r="V8" s="36">
        <f>IF($D8="","",VLOOKUP($D8,'HK2'!$D$4:$AH$258,19,0))</f>
        <v>0</v>
      </c>
      <c r="W8" s="8">
        <f>IF($D8="","",VLOOKUP($D8,'HK2'!$D$4:$AH$258,20,0))</f>
        <v>0</v>
      </c>
      <c r="X8" s="8">
        <f>IF($D8="","",VLOOKUP($D8,'HK2'!$D$4:$AH$258,21,0))</f>
        <v>0</v>
      </c>
      <c r="Y8" s="36">
        <f>IF($D8="","",VLOOKUP($D8,'HK2'!$D$4:$AH$258,22,0))</f>
        <v>0</v>
      </c>
      <c r="Z8" s="8">
        <f>IF($D8="","",VLOOKUP($D8,'HK2'!$D$4:$AH$258,23,0))</f>
        <v>0</v>
      </c>
      <c r="AA8" s="8">
        <f>IF($D8="","",VLOOKUP($D8,'HK2'!$D$4:$AH$258,24,0))</f>
        <v>0</v>
      </c>
      <c r="AB8" s="36">
        <f>IF($D8="","",VLOOKUP($D8,'HK2'!$D$4:$AH$258,25,0))</f>
        <v>0</v>
      </c>
      <c r="AC8" s="8">
        <f>IF($D8="","",VLOOKUP($D8,'HK2'!$D$4:$AH$258,26,0))</f>
        <v>0</v>
      </c>
      <c r="AD8" s="8">
        <f>IF($D8="","",VLOOKUP($D8,'HK2'!$D$4:$AH$258,27,0))</f>
        <v>0</v>
      </c>
      <c r="AE8" s="36">
        <f>IF($D8="","",VLOOKUP($D8,'HK2'!$D$4:$AH$258,28,0))</f>
        <v>0</v>
      </c>
      <c r="AF8" s="8">
        <f>IF($D8="","",VLOOKUP($D8,'HK2'!$D$4:$AH$258,29,0))</f>
        <v>0</v>
      </c>
      <c r="AG8" s="8">
        <f>IF($D8="","",VLOOKUP($D8,'HK2'!$D$4:$AH$258,30,0))</f>
        <v>0</v>
      </c>
      <c r="AH8" s="64">
        <f t="shared" si="0"/>
        <v>49.5</v>
      </c>
      <c r="AI8" s="14">
        <f t="shared" si="2"/>
        <v>165</v>
      </c>
    </row>
    <row r="9" spans="1:35">
      <c r="A9" s="55">
        <f>IF(D9="","",SUBTOTAL(3,$D$4:$D9))</f>
        <v>6</v>
      </c>
      <c r="B9" s="24" t="s">
        <v>453</v>
      </c>
      <c r="C9" s="24" t="s">
        <v>169</v>
      </c>
      <c r="D9" s="24" t="s">
        <v>554</v>
      </c>
      <c r="E9" s="8">
        <f>IF($D9="","",VLOOKUP($D9,'HK2'!$D$4:$AH$258,2,0))</f>
        <v>0</v>
      </c>
      <c r="F9" s="8">
        <f>IF($D9="","",VLOOKUP($D9,'HK2'!$D$4:$AH$258,3,0))</f>
        <v>0</v>
      </c>
      <c r="G9" s="8">
        <f>IF($D9="","",VLOOKUP($D9,'HK2'!$D$4:$AH$258,4,0))</f>
        <v>0</v>
      </c>
      <c r="H9" s="8">
        <f>IF($D9="","",VLOOKUP($D9,'HK2'!$D$4:$AH$258,5,0))</f>
        <v>0</v>
      </c>
      <c r="I9" s="36">
        <f>IF($D9="","",VLOOKUP($D9,'HK2'!$D$4:$AH$258,6,0))</f>
        <v>0</v>
      </c>
      <c r="J9" s="8">
        <f>IF($D9="","",VLOOKUP($D9,'HK2'!$D$4:$AH$258,7,0))</f>
        <v>0</v>
      </c>
      <c r="K9" s="8">
        <f>IF($D9="","",VLOOKUP($D9,'HK2'!$D$4:$AH$258,8,0))</f>
        <v>0</v>
      </c>
      <c r="L9" s="8">
        <f>IF($D9="","",VLOOKUP($D9,'HK2'!$D$4:$AH$258,9,0))</f>
        <v>0</v>
      </c>
      <c r="M9" s="8">
        <f>IF($D9="","",VLOOKUP($D9,'HK2'!$D$4:$AH$258,10,0))</f>
        <v>0</v>
      </c>
      <c r="N9" s="36">
        <f>IF($D9="","",VLOOKUP($D9,'HK2'!$D$4:$AH$258,11,0))</f>
        <v>0</v>
      </c>
      <c r="O9" s="8">
        <f>IF($D9="","",VLOOKUP($D9,'HK2'!$D$4:$AH$258,12,0))</f>
        <v>197</v>
      </c>
      <c r="P9" s="8">
        <f>IF($D9="","",VLOOKUP($D9,'HK2'!$D$4:$AH$258,13,0))</f>
        <v>0</v>
      </c>
      <c r="Q9" s="8">
        <f>IF($D9="","",VLOOKUP($D9,'HK2'!$D$4:$AH$258,14,0))</f>
        <v>77</v>
      </c>
      <c r="R9" s="36">
        <f>IF($D9="","",VLOOKUP($D9,'HK2'!$D$4:$AH$258,15,0))</f>
        <v>6</v>
      </c>
      <c r="S9" s="8">
        <f>IF($D9="","",VLOOKUP($D9,'HK2'!$D$4:$AH$258,16,0))</f>
        <v>0</v>
      </c>
      <c r="T9" s="8">
        <f>IF($D9="","",VLOOKUP($D9,'HK2'!$D$4:$AH$258,17,0))</f>
        <v>0</v>
      </c>
      <c r="U9" s="8">
        <f>IF($D9="","",VLOOKUP($D9,'HK2'!$D$4:$AH$258,18,0))</f>
        <v>0</v>
      </c>
      <c r="V9" s="36">
        <f>IF($D9="","",VLOOKUP($D9,'HK2'!$D$4:$AH$258,19,0))</f>
        <v>0</v>
      </c>
      <c r="W9" s="8">
        <f>IF($D9="","",VLOOKUP($D9,'HK2'!$D$4:$AH$258,20,0))</f>
        <v>0</v>
      </c>
      <c r="X9" s="8">
        <f>IF($D9="","",VLOOKUP($D9,'HK2'!$D$4:$AH$258,21,0))</f>
        <v>0</v>
      </c>
      <c r="Y9" s="36">
        <f>IF($D9="","",VLOOKUP($D9,'HK2'!$D$4:$AH$258,22,0))</f>
        <v>0</v>
      </c>
      <c r="Z9" s="8">
        <f>IF($D9="","",VLOOKUP($D9,'HK2'!$D$4:$AH$258,23,0))</f>
        <v>0</v>
      </c>
      <c r="AA9" s="8">
        <f>IF($D9="","",VLOOKUP($D9,'HK2'!$D$4:$AH$258,24,0))</f>
        <v>0</v>
      </c>
      <c r="AB9" s="36">
        <f>IF($D9="","",VLOOKUP($D9,'HK2'!$D$4:$AH$258,25,0))</f>
        <v>0</v>
      </c>
      <c r="AC9" s="8">
        <f>IF($D9="","",VLOOKUP($D9,'HK2'!$D$4:$AH$258,26,0))</f>
        <v>0</v>
      </c>
      <c r="AD9" s="8">
        <f>IF($D9="","",VLOOKUP($D9,'HK2'!$D$4:$AH$258,27,0))</f>
        <v>0</v>
      </c>
      <c r="AE9" s="36">
        <f>IF($D9="","",VLOOKUP($D9,'HK2'!$D$4:$AH$258,28,0))</f>
        <v>0</v>
      </c>
      <c r="AF9" s="8">
        <f>IF($D9="","",VLOOKUP($D9,'HK2'!$D$4:$AH$258,29,0))</f>
        <v>0</v>
      </c>
      <c r="AG9" s="8">
        <f>IF($D9="","",VLOOKUP($D9,'HK2'!$D$4:$AH$258,30,0))</f>
        <v>0</v>
      </c>
      <c r="AH9" s="64">
        <f t="shared" si="0"/>
        <v>6</v>
      </c>
      <c r="AI9" s="14">
        <f t="shared" si="2"/>
        <v>20</v>
      </c>
    </row>
    <row r="10" spans="1:35">
      <c r="A10" s="55">
        <f>IF(D10="","",SUBTOTAL(3,$D$4:$D10))</f>
        <v>7</v>
      </c>
      <c r="B10" s="57" t="s">
        <v>422</v>
      </c>
      <c r="C10" s="58" t="s">
        <v>169</v>
      </c>
      <c r="D10" s="59" t="s">
        <v>170</v>
      </c>
      <c r="E10" s="8">
        <f>IF($D10="","",VLOOKUP($D10,'HK2'!$D$4:$AH$258,2,0))</f>
        <v>0</v>
      </c>
      <c r="F10" s="8">
        <f>IF($D10="","",VLOOKUP($D10,'HK2'!$D$4:$AH$258,3,0))</f>
        <v>2</v>
      </c>
      <c r="G10" s="8">
        <f>IF($D10="","",VLOOKUP($D10,'HK2'!$D$4:$AH$258,4,0))</f>
        <v>0</v>
      </c>
      <c r="H10" s="8">
        <f>IF($D10="","",VLOOKUP($D10,'HK2'!$D$4:$AH$258,5,0))</f>
        <v>0</v>
      </c>
      <c r="I10" s="36">
        <f>IF($D10="","",VLOOKUP($D10,'HK2'!$D$4:$AH$258,6,0))</f>
        <v>4</v>
      </c>
      <c r="J10" s="8">
        <f>IF($D10="","",VLOOKUP($D10,'HK2'!$D$4:$AH$258,7,0))</f>
        <v>2.4</v>
      </c>
      <c r="K10" s="8">
        <f>IF($D10="","",VLOOKUP($D10,'HK2'!$D$4:$AH$258,8,0))</f>
        <v>29.999999999999989</v>
      </c>
      <c r="L10" s="8">
        <f>IF($D10="","",VLOOKUP($D10,'HK2'!$D$4:$AH$258,9,0))</f>
        <v>0</v>
      </c>
      <c r="M10" s="8">
        <f>IF($D10="","",VLOOKUP($D10,'HK2'!$D$4:$AH$258,10,0))</f>
        <v>0</v>
      </c>
      <c r="N10" s="36">
        <f>IF($D10="","",VLOOKUP($D10,'HK2'!$D$4:$AH$258,11,0))</f>
        <v>32.399999999999991</v>
      </c>
      <c r="O10" s="8">
        <f>IF($D10="","",VLOOKUP($D10,'HK2'!$D$4:$AH$258,12,0))</f>
        <v>0</v>
      </c>
      <c r="P10" s="8">
        <f>IF($D10="","",VLOOKUP($D10,'HK2'!$D$4:$AH$258,13,0))</f>
        <v>0</v>
      </c>
      <c r="Q10" s="8">
        <f>IF($D10="","",VLOOKUP($D10,'HK2'!$D$4:$AH$258,14,0))</f>
        <v>0</v>
      </c>
      <c r="R10" s="36">
        <f>IF($D10="","",VLOOKUP($D10,'HK2'!$D$4:$AH$258,15,0))</f>
        <v>0</v>
      </c>
      <c r="S10" s="8">
        <f>IF($D10="","",VLOOKUP($D10,'HK2'!$D$4:$AH$258,16,0))</f>
        <v>0</v>
      </c>
      <c r="T10" s="8">
        <f>IF($D10="","",VLOOKUP($D10,'HK2'!$D$4:$AH$258,17,0))</f>
        <v>0</v>
      </c>
      <c r="U10" s="8">
        <f>IF($D10="","",VLOOKUP($D10,'HK2'!$D$4:$AH$258,18,0))</f>
        <v>0</v>
      </c>
      <c r="V10" s="36">
        <f>IF($D10="","",VLOOKUP($D10,'HK2'!$D$4:$AH$258,19,0))</f>
        <v>0</v>
      </c>
      <c r="W10" s="8">
        <f>IF($D10="","",VLOOKUP($D10,'HK2'!$D$4:$AH$258,20,0))</f>
        <v>0</v>
      </c>
      <c r="X10" s="8">
        <f>IF($D10="","",VLOOKUP($D10,'HK2'!$D$4:$AH$258,21,0))</f>
        <v>0</v>
      </c>
      <c r="Y10" s="36">
        <f>IF($D10="","",VLOOKUP($D10,'HK2'!$D$4:$AH$258,22,0))</f>
        <v>0</v>
      </c>
      <c r="Z10" s="8">
        <f>IF($D10="","",VLOOKUP($D10,'HK2'!$D$4:$AH$258,23,0))</f>
        <v>0</v>
      </c>
      <c r="AA10" s="8">
        <f>IF($D10="","",VLOOKUP($D10,'HK2'!$D$4:$AH$258,24,0))</f>
        <v>0</v>
      </c>
      <c r="AB10" s="36">
        <f>IF($D10="","",VLOOKUP($D10,'HK2'!$D$4:$AH$258,25,0))</f>
        <v>0</v>
      </c>
      <c r="AC10" s="8">
        <f>IF($D10="","",VLOOKUP($D10,'HK2'!$D$4:$AH$258,26,0))</f>
        <v>0</v>
      </c>
      <c r="AD10" s="8">
        <f>IF($D10="","",VLOOKUP($D10,'HK2'!$D$4:$AH$258,27,0))</f>
        <v>0</v>
      </c>
      <c r="AE10" s="36">
        <f>IF($D10="","",VLOOKUP($D10,'HK2'!$D$4:$AH$258,28,0))</f>
        <v>0</v>
      </c>
      <c r="AF10" s="8">
        <f>IF($D10="","",VLOOKUP($D10,'HK2'!$D$4:$AH$258,29,0))</f>
        <v>1.2</v>
      </c>
      <c r="AG10" s="8">
        <f>IF($D10="","",VLOOKUP($D10,'HK2'!$D$4:$AH$258,30,0))</f>
        <v>0</v>
      </c>
      <c r="AH10" s="64">
        <f t="shared" si="0"/>
        <v>37.6</v>
      </c>
      <c r="AI10" s="14">
        <f t="shared" si="2"/>
        <v>125.3</v>
      </c>
    </row>
    <row r="11" spans="1:35">
      <c r="A11" s="55">
        <f>IF(D11="","",SUBTOTAL(3,$D$4:$D11))</f>
        <v>8</v>
      </c>
      <c r="B11" s="57" t="s">
        <v>454</v>
      </c>
      <c r="C11" s="58" t="s">
        <v>169</v>
      </c>
      <c r="D11" s="59" t="s">
        <v>208</v>
      </c>
      <c r="E11" s="8">
        <f>IF($D11="","",VLOOKUP($D11,'HK2'!$D$4:$AH$258,2,0))</f>
        <v>0</v>
      </c>
      <c r="F11" s="8">
        <f>IF($D11="","",VLOOKUP($D11,'HK2'!$D$4:$AH$258,3,0))</f>
        <v>0</v>
      </c>
      <c r="G11" s="8">
        <f>IF($D11="","",VLOOKUP($D11,'HK2'!$D$4:$AH$258,4,0))</f>
        <v>0</v>
      </c>
      <c r="H11" s="8">
        <f>IF($D11="","",VLOOKUP($D11,'HK2'!$D$4:$AH$258,5,0))</f>
        <v>0</v>
      </c>
      <c r="I11" s="36">
        <f>IF($D11="","",VLOOKUP($D11,'HK2'!$D$4:$AH$258,6,0))</f>
        <v>0</v>
      </c>
      <c r="J11" s="8">
        <f>IF($D11="","",VLOOKUP($D11,'HK2'!$D$4:$AH$258,7,0))</f>
        <v>0</v>
      </c>
      <c r="K11" s="8">
        <f>IF($D11="","",VLOOKUP($D11,'HK2'!$D$4:$AH$258,8,0))</f>
        <v>0</v>
      </c>
      <c r="L11" s="8">
        <f>IF($D11="","",VLOOKUP($D11,'HK2'!$D$4:$AH$258,9,0))</f>
        <v>0</v>
      </c>
      <c r="M11" s="8">
        <f>IF($D11="","",VLOOKUP($D11,'HK2'!$D$4:$AH$258,10,0))</f>
        <v>0</v>
      </c>
      <c r="N11" s="36">
        <f>IF($D11="","",VLOOKUP($D11,'HK2'!$D$4:$AH$258,11,0))</f>
        <v>0</v>
      </c>
      <c r="O11" s="8">
        <f>IF($D11="","",VLOOKUP($D11,'HK2'!$D$4:$AH$258,12,0))</f>
        <v>0</v>
      </c>
      <c r="P11" s="8">
        <f>IF($D11="","",VLOOKUP($D11,'HK2'!$D$4:$AH$258,13,0))</f>
        <v>0</v>
      </c>
      <c r="Q11" s="8">
        <f>IF($D11="","",VLOOKUP($D11,'HK2'!$D$4:$AH$258,14,0))</f>
        <v>0</v>
      </c>
      <c r="R11" s="36">
        <f>IF($D11="","",VLOOKUP($D11,'HK2'!$D$4:$AH$258,15,0))</f>
        <v>0</v>
      </c>
      <c r="S11" s="8">
        <f>IF($D11="","",VLOOKUP($D11,'HK2'!$D$4:$AH$258,16,0))</f>
        <v>0</v>
      </c>
      <c r="T11" s="8">
        <f>IF($D11="","",VLOOKUP($D11,'HK2'!$D$4:$AH$258,17,0))</f>
        <v>0</v>
      </c>
      <c r="U11" s="8">
        <f>IF($D11="","",VLOOKUP($D11,'HK2'!$D$4:$AH$258,18,0))</f>
        <v>0</v>
      </c>
      <c r="V11" s="36">
        <f>IF($D11="","",VLOOKUP($D11,'HK2'!$D$4:$AH$258,19,0))</f>
        <v>0</v>
      </c>
      <c r="W11" s="8">
        <f>IF($D11="","",VLOOKUP($D11,'HK2'!$D$4:$AH$258,20,0))</f>
        <v>0</v>
      </c>
      <c r="X11" s="8">
        <f>IF($D11="","",VLOOKUP($D11,'HK2'!$D$4:$AH$258,21,0))</f>
        <v>0</v>
      </c>
      <c r="Y11" s="36">
        <f>IF($D11="","",VLOOKUP($D11,'HK2'!$D$4:$AH$258,22,0))</f>
        <v>0</v>
      </c>
      <c r="Z11" s="8">
        <f>IF($D11="","",VLOOKUP($D11,'HK2'!$D$4:$AH$258,23,0))</f>
        <v>0</v>
      </c>
      <c r="AA11" s="8">
        <f>IF($D11="","",VLOOKUP($D11,'HK2'!$D$4:$AH$258,24,0))</f>
        <v>0</v>
      </c>
      <c r="AB11" s="36">
        <f>IF($D11="","",VLOOKUP($D11,'HK2'!$D$4:$AH$258,25,0))</f>
        <v>0</v>
      </c>
      <c r="AC11" s="8">
        <f>IF($D11="","",VLOOKUP($D11,'HK2'!$D$4:$AH$258,26,0))</f>
        <v>0</v>
      </c>
      <c r="AD11" s="8">
        <f>IF($D11="","",VLOOKUP($D11,'HK2'!$D$4:$AH$258,27,0))</f>
        <v>0</v>
      </c>
      <c r="AE11" s="36">
        <f>IF($D11="","",VLOOKUP($D11,'HK2'!$D$4:$AH$258,28,0))</f>
        <v>0</v>
      </c>
      <c r="AF11" s="8">
        <f>IF($D11="","",VLOOKUP($D11,'HK2'!$D$4:$AH$258,29,0))</f>
        <v>0</v>
      </c>
      <c r="AG11" s="8">
        <f>IF($D11="","",VLOOKUP($D11,'HK2'!$D$4:$AH$258,30,0))</f>
        <v>0</v>
      </c>
      <c r="AH11" s="64">
        <f t="shared" si="0"/>
        <v>0</v>
      </c>
      <c r="AI11" s="14">
        <f t="shared" si="2"/>
        <v>0</v>
      </c>
    </row>
    <row r="12" spans="1:35">
      <c r="A12" s="55">
        <f>IF(D12="","",SUBTOTAL(3,$D$4:$D12))</f>
        <v>9</v>
      </c>
      <c r="B12" s="57" t="s">
        <v>462</v>
      </c>
      <c r="C12" s="58" t="s">
        <v>169</v>
      </c>
      <c r="D12" s="59" t="s">
        <v>216</v>
      </c>
      <c r="E12" s="8">
        <f>IF($D12="","",VLOOKUP($D12,'HK2'!$D$4:$AH$258,2,0))</f>
        <v>0</v>
      </c>
      <c r="F12" s="8">
        <f>IF($D12="","",VLOOKUP($D12,'HK2'!$D$4:$AH$258,3,0))</f>
        <v>0</v>
      </c>
      <c r="G12" s="8">
        <f>IF($D12="","",VLOOKUP($D12,'HK2'!$D$4:$AH$258,4,0))</f>
        <v>0</v>
      </c>
      <c r="H12" s="8">
        <f>IF($D12="","",VLOOKUP($D12,'HK2'!$D$4:$AH$258,5,0))</f>
        <v>0</v>
      </c>
      <c r="I12" s="36">
        <f>IF($D12="","",VLOOKUP($D12,'HK2'!$D$4:$AH$258,6,0))</f>
        <v>0</v>
      </c>
      <c r="J12" s="8">
        <f>IF($D12="","",VLOOKUP($D12,'HK2'!$D$4:$AH$258,7,0))</f>
        <v>0</v>
      </c>
      <c r="K12" s="8">
        <f>IF($D12="","",VLOOKUP($D12,'HK2'!$D$4:$AH$258,8,0))</f>
        <v>0</v>
      </c>
      <c r="L12" s="8">
        <f>IF($D12="","",VLOOKUP($D12,'HK2'!$D$4:$AH$258,9,0))</f>
        <v>0</v>
      </c>
      <c r="M12" s="8">
        <f>IF($D12="","",VLOOKUP($D12,'HK2'!$D$4:$AH$258,10,0))</f>
        <v>0</v>
      </c>
      <c r="N12" s="36">
        <f>IF($D12="","",VLOOKUP($D12,'HK2'!$D$4:$AH$258,11,0))</f>
        <v>0</v>
      </c>
      <c r="O12" s="8">
        <f>IF($D12="","",VLOOKUP($D12,'HK2'!$D$4:$AH$258,12,0))</f>
        <v>98</v>
      </c>
      <c r="P12" s="8">
        <f>IF($D12="","",VLOOKUP($D12,'HK2'!$D$4:$AH$258,13,0))</f>
        <v>0</v>
      </c>
      <c r="Q12" s="8">
        <f>IF($D12="","",VLOOKUP($D12,'HK2'!$D$4:$AH$258,14,0))</f>
        <v>98</v>
      </c>
      <c r="R12" s="36">
        <f>IF($D12="","",VLOOKUP($D12,'HK2'!$D$4:$AH$258,15,0))</f>
        <v>0</v>
      </c>
      <c r="S12" s="8">
        <f>IF($D12="","",VLOOKUP($D12,'HK2'!$D$4:$AH$258,16,0))</f>
        <v>0</v>
      </c>
      <c r="T12" s="8">
        <f>IF($D12="","",VLOOKUP($D12,'HK2'!$D$4:$AH$258,17,0))</f>
        <v>0</v>
      </c>
      <c r="U12" s="8">
        <f>IF($D12="","",VLOOKUP($D12,'HK2'!$D$4:$AH$258,18,0))</f>
        <v>0</v>
      </c>
      <c r="V12" s="36">
        <f>IF($D12="","",VLOOKUP($D12,'HK2'!$D$4:$AH$258,19,0))</f>
        <v>0</v>
      </c>
      <c r="W12" s="8">
        <f>IF($D12="","",VLOOKUP($D12,'HK2'!$D$4:$AH$258,20,0))</f>
        <v>0</v>
      </c>
      <c r="X12" s="8">
        <f>IF($D12="","",VLOOKUP($D12,'HK2'!$D$4:$AH$258,21,0))</f>
        <v>0</v>
      </c>
      <c r="Y12" s="36">
        <f>IF($D12="","",VLOOKUP($D12,'HK2'!$D$4:$AH$258,22,0))</f>
        <v>0</v>
      </c>
      <c r="Z12" s="8">
        <f>IF($D12="","",VLOOKUP($D12,'HK2'!$D$4:$AH$258,23,0))</f>
        <v>0</v>
      </c>
      <c r="AA12" s="8">
        <f>IF($D12="","",VLOOKUP($D12,'HK2'!$D$4:$AH$258,24,0))</f>
        <v>0</v>
      </c>
      <c r="AB12" s="36">
        <f>IF($D12="","",VLOOKUP($D12,'HK2'!$D$4:$AH$258,25,0))</f>
        <v>0</v>
      </c>
      <c r="AC12" s="8">
        <f>IF($D12="","",VLOOKUP($D12,'HK2'!$D$4:$AH$258,26,0))</f>
        <v>0</v>
      </c>
      <c r="AD12" s="8">
        <f>IF($D12="","",VLOOKUP($D12,'HK2'!$D$4:$AH$258,27,0))</f>
        <v>0</v>
      </c>
      <c r="AE12" s="36">
        <f>IF($D12="","",VLOOKUP($D12,'HK2'!$D$4:$AH$258,28,0))</f>
        <v>0</v>
      </c>
      <c r="AF12" s="8">
        <f>IF($D12="","",VLOOKUP($D12,'HK2'!$D$4:$AH$258,29,0))</f>
        <v>0</v>
      </c>
      <c r="AG12" s="8">
        <f>IF($D12="","",VLOOKUP($D12,'HK2'!$D$4:$AH$258,30,0))</f>
        <v>0</v>
      </c>
      <c r="AH12" s="64">
        <f t="shared" si="0"/>
        <v>0</v>
      </c>
      <c r="AI12" s="14">
        <f t="shared" si="2"/>
        <v>0</v>
      </c>
    </row>
    <row r="13" spans="1:35">
      <c r="A13" s="55">
        <f>IF(D13="","",SUBTOTAL(3,$D$4:$D13))</f>
        <v>10</v>
      </c>
      <c r="B13" s="57" t="s">
        <v>468</v>
      </c>
      <c r="C13" s="58" t="s">
        <v>169</v>
      </c>
      <c r="D13" s="59" t="s">
        <v>201</v>
      </c>
      <c r="E13" s="8">
        <f>IF($D13="","",VLOOKUP($D13,'HK2'!$D$4:$AH$258,2,0))</f>
        <v>2</v>
      </c>
      <c r="F13" s="8">
        <f>IF($D13="","",VLOOKUP($D13,'HK2'!$D$4:$AH$258,3,0))</f>
        <v>0</v>
      </c>
      <c r="G13" s="8">
        <f>IF($D13="","",VLOOKUP($D13,'HK2'!$D$4:$AH$258,4,0))</f>
        <v>0</v>
      </c>
      <c r="H13" s="8">
        <f>IF($D13="","",VLOOKUP($D13,'HK2'!$D$4:$AH$258,5,0))</f>
        <v>0</v>
      </c>
      <c r="I13" s="36">
        <f>IF($D13="","",VLOOKUP($D13,'HK2'!$D$4:$AH$258,6,0))</f>
        <v>2</v>
      </c>
      <c r="J13" s="8">
        <f>IF($D13="","",VLOOKUP($D13,'HK2'!$D$4:$AH$258,7,0))</f>
        <v>8.4</v>
      </c>
      <c r="K13" s="8">
        <f>IF($D13="","",VLOOKUP($D13,'HK2'!$D$4:$AH$258,8,0))</f>
        <v>11.999999999999998</v>
      </c>
      <c r="L13" s="8">
        <f>IF($D13="","",VLOOKUP($D13,'HK2'!$D$4:$AH$258,9,0))</f>
        <v>0</v>
      </c>
      <c r="M13" s="8">
        <f>IF($D13="","",VLOOKUP($D13,'HK2'!$D$4:$AH$258,10,0))</f>
        <v>0</v>
      </c>
      <c r="N13" s="36">
        <f>IF($D13="","",VLOOKUP($D13,'HK2'!$D$4:$AH$258,11,0))</f>
        <v>20.399999999999999</v>
      </c>
      <c r="O13" s="8">
        <f>IF($D13="","",VLOOKUP($D13,'HK2'!$D$4:$AH$258,12,0))</f>
        <v>461</v>
      </c>
      <c r="P13" s="8">
        <f>IF($D13="","",VLOOKUP($D13,'HK2'!$D$4:$AH$258,13,0))</f>
        <v>350</v>
      </c>
      <c r="Q13" s="8">
        <f>IF($D13="","",VLOOKUP($D13,'HK2'!$D$4:$AH$258,14,0))</f>
        <v>350</v>
      </c>
      <c r="R13" s="36">
        <f>IF($D13="","",VLOOKUP($D13,'HK2'!$D$4:$AH$258,15,0))</f>
        <v>23.05</v>
      </c>
      <c r="S13" s="8">
        <f>IF($D13="","",VLOOKUP($D13,'HK2'!$D$4:$AH$258,16,0))</f>
        <v>0</v>
      </c>
      <c r="T13" s="8">
        <f>IF($D13="","",VLOOKUP($D13,'HK2'!$D$4:$AH$258,17,0))</f>
        <v>0</v>
      </c>
      <c r="U13" s="8">
        <f>IF($D13="","",VLOOKUP($D13,'HK2'!$D$4:$AH$258,18,0))</f>
        <v>0</v>
      </c>
      <c r="V13" s="36">
        <f>IF($D13="","",VLOOKUP($D13,'HK2'!$D$4:$AH$258,19,0))</f>
        <v>0</v>
      </c>
      <c r="W13" s="8">
        <f>IF($D13="","",VLOOKUP($D13,'HK2'!$D$4:$AH$258,20,0))</f>
        <v>0</v>
      </c>
      <c r="X13" s="8">
        <f>IF($D13="","",VLOOKUP($D13,'HK2'!$D$4:$AH$258,21,0))</f>
        <v>0</v>
      </c>
      <c r="Y13" s="36">
        <f>IF($D13="","",VLOOKUP($D13,'HK2'!$D$4:$AH$258,22,0))</f>
        <v>0</v>
      </c>
      <c r="Z13" s="8">
        <f>IF($D13="","",VLOOKUP($D13,'HK2'!$D$4:$AH$258,23,0))</f>
        <v>0</v>
      </c>
      <c r="AA13" s="8">
        <f>IF($D13="","",VLOOKUP($D13,'HK2'!$D$4:$AH$258,24,0))</f>
        <v>0</v>
      </c>
      <c r="AB13" s="36">
        <f>IF($D13="","",VLOOKUP($D13,'HK2'!$D$4:$AH$258,25,0))</f>
        <v>0</v>
      </c>
      <c r="AC13" s="8">
        <f>IF($D13="","",VLOOKUP($D13,'HK2'!$D$4:$AH$258,26,0))</f>
        <v>0</v>
      </c>
      <c r="AD13" s="8">
        <f>IF($D13="","",VLOOKUP($D13,'HK2'!$D$4:$AH$258,27,0))</f>
        <v>0</v>
      </c>
      <c r="AE13" s="36">
        <f>IF($D13="","",VLOOKUP($D13,'HK2'!$D$4:$AH$258,28,0))</f>
        <v>0</v>
      </c>
      <c r="AF13" s="8">
        <f>IF($D13="","",VLOOKUP($D13,'HK2'!$D$4:$AH$258,29,0))</f>
        <v>1.2</v>
      </c>
      <c r="AG13" s="8">
        <f>IF($D13="","",VLOOKUP($D13,'HK2'!$D$4:$AH$258,30,0))</f>
        <v>0</v>
      </c>
      <c r="AH13" s="64">
        <f t="shared" si="0"/>
        <v>46.7</v>
      </c>
      <c r="AI13" s="14">
        <f t="shared" si="2"/>
        <v>155.69999999999999</v>
      </c>
    </row>
    <row r="14" spans="1:35">
      <c r="A14" s="55">
        <f>IF(D14="","",SUBTOTAL(3,$D$4:$D14))</f>
        <v>11</v>
      </c>
      <c r="B14" s="57" t="s">
        <v>436</v>
      </c>
      <c r="C14" s="58" t="s">
        <v>169</v>
      </c>
      <c r="D14" s="59" t="s">
        <v>181</v>
      </c>
      <c r="E14" s="8">
        <f>IF($D14="","",VLOOKUP($D14,'HK2'!$D$4:$AH$258,2,0))</f>
        <v>0</v>
      </c>
      <c r="F14" s="8">
        <f>IF($D14="","",VLOOKUP($D14,'HK2'!$D$4:$AH$258,3,0))</f>
        <v>0</v>
      </c>
      <c r="G14" s="8">
        <f>IF($D14="","",VLOOKUP($D14,'HK2'!$D$4:$AH$258,4,0))</f>
        <v>0</v>
      </c>
      <c r="H14" s="8">
        <f>IF($D14="","",VLOOKUP($D14,'HK2'!$D$4:$AH$258,5,0))</f>
        <v>0</v>
      </c>
      <c r="I14" s="36">
        <f>IF($D14="","",VLOOKUP($D14,'HK2'!$D$4:$AH$258,6,0))</f>
        <v>0</v>
      </c>
      <c r="J14" s="8">
        <f>IF($D14="","",VLOOKUP($D14,'HK2'!$D$4:$AH$258,7,0))</f>
        <v>0</v>
      </c>
      <c r="K14" s="8">
        <f>IF($D14="","",VLOOKUP($D14,'HK2'!$D$4:$AH$258,8,0))</f>
        <v>0</v>
      </c>
      <c r="L14" s="8">
        <f>IF($D14="","",VLOOKUP($D14,'HK2'!$D$4:$AH$258,9,0))</f>
        <v>0</v>
      </c>
      <c r="M14" s="8">
        <f>IF($D14="","",VLOOKUP($D14,'HK2'!$D$4:$AH$258,10,0))</f>
        <v>0</v>
      </c>
      <c r="N14" s="36">
        <f>IF($D14="","",VLOOKUP($D14,'HK2'!$D$4:$AH$258,11,0))</f>
        <v>0</v>
      </c>
      <c r="O14" s="8">
        <f>IF($D14="","",VLOOKUP($D14,'HK2'!$D$4:$AH$258,12,0))</f>
        <v>0</v>
      </c>
      <c r="P14" s="8">
        <f>IF($D14="","",VLOOKUP($D14,'HK2'!$D$4:$AH$258,13,0))</f>
        <v>0</v>
      </c>
      <c r="Q14" s="8">
        <f>IF($D14="","",VLOOKUP($D14,'HK2'!$D$4:$AH$258,14,0))</f>
        <v>0</v>
      </c>
      <c r="R14" s="36">
        <f>IF($D14="","",VLOOKUP($D14,'HK2'!$D$4:$AH$258,15,0))</f>
        <v>0</v>
      </c>
      <c r="S14" s="8">
        <f>IF($D14="","",VLOOKUP($D14,'HK2'!$D$4:$AH$258,16,0))</f>
        <v>0</v>
      </c>
      <c r="T14" s="8">
        <f>IF($D14="","",VLOOKUP($D14,'HK2'!$D$4:$AH$258,17,0))</f>
        <v>0</v>
      </c>
      <c r="U14" s="8">
        <f>IF($D14="","",VLOOKUP($D14,'HK2'!$D$4:$AH$258,18,0))</f>
        <v>0</v>
      </c>
      <c r="V14" s="36">
        <f>IF($D14="","",VLOOKUP($D14,'HK2'!$D$4:$AH$258,19,0))</f>
        <v>0</v>
      </c>
      <c r="W14" s="8">
        <f>IF($D14="","",VLOOKUP($D14,'HK2'!$D$4:$AH$258,20,0))</f>
        <v>0</v>
      </c>
      <c r="X14" s="8">
        <f>IF($D14="","",VLOOKUP($D14,'HK2'!$D$4:$AH$258,21,0))</f>
        <v>0</v>
      </c>
      <c r="Y14" s="36">
        <f>IF($D14="","",VLOOKUP($D14,'HK2'!$D$4:$AH$258,22,0))</f>
        <v>0</v>
      </c>
      <c r="Z14" s="8">
        <f>IF($D14="","",VLOOKUP($D14,'HK2'!$D$4:$AH$258,23,0))</f>
        <v>0</v>
      </c>
      <c r="AA14" s="8">
        <f>IF($D14="","",VLOOKUP($D14,'HK2'!$D$4:$AH$258,24,0))</f>
        <v>0</v>
      </c>
      <c r="AB14" s="36">
        <f>IF($D14="","",VLOOKUP($D14,'HK2'!$D$4:$AH$258,25,0))</f>
        <v>0</v>
      </c>
      <c r="AC14" s="8">
        <f>IF($D14="","",VLOOKUP($D14,'HK2'!$D$4:$AH$258,26,0))</f>
        <v>0</v>
      </c>
      <c r="AD14" s="8">
        <f>IF($D14="","",VLOOKUP($D14,'HK2'!$D$4:$AH$258,27,0))</f>
        <v>0</v>
      </c>
      <c r="AE14" s="36">
        <f>IF($D14="","",VLOOKUP($D14,'HK2'!$D$4:$AH$258,28,0))</f>
        <v>0</v>
      </c>
      <c r="AF14" s="8">
        <f>IF($D14="","",VLOOKUP($D14,'HK2'!$D$4:$AH$258,29,0))</f>
        <v>0</v>
      </c>
      <c r="AG14" s="8">
        <f>IF($D14="","",VLOOKUP($D14,'HK2'!$D$4:$AH$258,30,0))</f>
        <v>0</v>
      </c>
      <c r="AH14" s="64">
        <f t="shared" si="0"/>
        <v>0</v>
      </c>
      <c r="AI14" s="14">
        <f t="shared" si="2"/>
        <v>0</v>
      </c>
    </row>
    <row r="15" spans="1:35">
      <c r="A15" s="55">
        <f>IF(D15="","",SUBTOTAL(3,$D$4:$D15))</f>
        <v>12</v>
      </c>
      <c r="B15" s="57" t="s">
        <v>469</v>
      </c>
      <c r="C15" s="58" t="s">
        <v>169</v>
      </c>
      <c r="D15" s="59" t="s">
        <v>202</v>
      </c>
      <c r="E15" s="8">
        <f>IF($D15="","",VLOOKUP($D15,'HK2'!$D$4:$AH$258,2,0))</f>
        <v>4</v>
      </c>
      <c r="F15" s="8">
        <f>IF($D15="","",VLOOKUP($D15,'HK2'!$D$4:$AH$258,3,0))</f>
        <v>0</v>
      </c>
      <c r="G15" s="8">
        <f>IF($D15="","",VLOOKUP($D15,'HK2'!$D$4:$AH$258,4,0))</f>
        <v>0</v>
      </c>
      <c r="H15" s="8">
        <f>IF($D15="","",VLOOKUP($D15,'HK2'!$D$4:$AH$258,5,0))</f>
        <v>0</v>
      </c>
      <c r="I15" s="36">
        <f>IF($D15="","",VLOOKUP($D15,'HK2'!$D$4:$AH$258,6,0))</f>
        <v>4</v>
      </c>
      <c r="J15" s="8">
        <f>IF($D15="","",VLOOKUP($D15,'HK2'!$D$4:$AH$258,7,0))</f>
        <v>14.399999999999997</v>
      </c>
      <c r="K15" s="8">
        <f>IF($D15="","",VLOOKUP($D15,'HK2'!$D$4:$AH$258,8,0))</f>
        <v>1.2</v>
      </c>
      <c r="L15" s="8">
        <f>IF($D15="","",VLOOKUP($D15,'HK2'!$D$4:$AH$258,9,0))</f>
        <v>0</v>
      </c>
      <c r="M15" s="8">
        <f>IF($D15="","",VLOOKUP($D15,'HK2'!$D$4:$AH$258,10,0))</f>
        <v>0</v>
      </c>
      <c r="N15" s="36">
        <f>IF($D15="","",VLOOKUP($D15,'HK2'!$D$4:$AH$258,11,0))</f>
        <v>15.599999999999996</v>
      </c>
      <c r="O15" s="8">
        <f>IF($D15="","",VLOOKUP($D15,'HK2'!$D$4:$AH$258,12,0))</f>
        <v>465</v>
      </c>
      <c r="P15" s="8">
        <f>IF($D15="","",VLOOKUP($D15,'HK2'!$D$4:$AH$258,13,0))</f>
        <v>422</v>
      </c>
      <c r="Q15" s="8">
        <f>IF($D15="","",VLOOKUP($D15,'HK2'!$D$4:$AH$258,14,0))</f>
        <v>490</v>
      </c>
      <c r="R15" s="36">
        <f>IF($D15="","",VLOOKUP($D15,'HK2'!$D$4:$AH$258,15,0))</f>
        <v>19.850000000000001</v>
      </c>
      <c r="S15" s="8">
        <f>IF($D15="","",VLOOKUP($D15,'HK2'!$D$4:$AH$258,16,0))</f>
        <v>0</v>
      </c>
      <c r="T15" s="8">
        <f>IF($D15="","",VLOOKUP($D15,'HK2'!$D$4:$AH$258,17,0))</f>
        <v>0</v>
      </c>
      <c r="U15" s="8">
        <f>IF($D15="","",VLOOKUP($D15,'HK2'!$D$4:$AH$258,18,0))</f>
        <v>0</v>
      </c>
      <c r="V15" s="36">
        <f>IF($D15="","",VLOOKUP($D15,'HK2'!$D$4:$AH$258,19,0))</f>
        <v>0</v>
      </c>
      <c r="W15" s="8">
        <f>IF($D15="","",VLOOKUP($D15,'HK2'!$D$4:$AH$258,20,0))</f>
        <v>0</v>
      </c>
      <c r="X15" s="8">
        <f>IF($D15="","",VLOOKUP($D15,'HK2'!$D$4:$AH$258,21,0))</f>
        <v>0</v>
      </c>
      <c r="Y15" s="36">
        <f>IF($D15="","",VLOOKUP($D15,'HK2'!$D$4:$AH$258,22,0))</f>
        <v>0</v>
      </c>
      <c r="Z15" s="8">
        <f>IF($D15="","",VLOOKUP($D15,'HK2'!$D$4:$AH$258,23,0))</f>
        <v>0</v>
      </c>
      <c r="AA15" s="8">
        <f>IF($D15="","",VLOOKUP($D15,'HK2'!$D$4:$AH$258,24,0))</f>
        <v>0</v>
      </c>
      <c r="AB15" s="36">
        <f>IF($D15="","",VLOOKUP($D15,'HK2'!$D$4:$AH$258,25,0))</f>
        <v>0</v>
      </c>
      <c r="AC15" s="8">
        <f>IF($D15="","",VLOOKUP($D15,'HK2'!$D$4:$AH$258,26,0))</f>
        <v>0</v>
      </c>
      <c r="AD15" s="8">
        <f>IF($D15="","",VLOOKUP($D15,'HK2'!$D$4:$AH$258,27,0))</f>
        <v>0</v>
      </c>
      <c r="AE15" s="36">
        <f>IF($D15="","",VLOOKUP($D15,'HK2'!$D$4:$AH$258,28,0))</f>
        <v>0</v>
      </c>
      <c r="AF15" s="8">
        <f>IF($D15="","",VLOOKUP($D15,'HK2'!$D$4:$AH$258,29,0))</f>
        <v>3.6</v>
      </c>
      <c r="AG15" s="8">
        <f>IF($D15="","",VLOOKUP($D15,'HK2'!$D$4:$AH$258,30,0))</f>
        <v>0</v>
      </c>
      <c r="AH15" s="64">
        <f t="shared" si="0"/>
        <v>43.1</v>
      </c>
      <c r="AI15" s="14">
        <f t="shared" si="2"/>
        <v>143.69999999999999</v>
      </c>
    </row>
    <row r="16" spans="1:35">
      <c r="A16" s="55">
        <f>IF(D16="","",SUBTOTAL(3,$D$4:$D16))</f>
        <v>13</v>
      </c>
      <c r="B16" s="57" t="s">
        <v>470</v>
      </c>
      <c r="C16" s="58" t="s">
        <v>169</v>
      </c>
      <c r="D16" s="31" t="s">
        <v>561</v>
      </c>
      <c r="E16" s="8">
        <f>IF($D16="","",VLOOKUP($D16,'HK2'!$D$4:$AH$258,2,0))</f>
        <v>0</v>
      </c>
      <c r="F16" s="8">
        <f>IF($D16="","",VLOOKUP($D16,'HK2'!$D$4:$AH$258,3,0))</f>
        <v>0</v>
      </c>
      <c r="G16" s="8">
        <f>IF($D16="","",VLOOKUP($D16,'HK2'!$D$4:$AH$258,4,0))</f>
        <v>0</v>
      </c>
      <c r="H16" s="8">
        <f>IF($D16="","",VLOOKUP($D16,'HK2'!$D$4:$AH$258,5,0))</f>
        <v>0</v>
      </c>
      <c r="I16" s="36">
        <f>IF($D16="","",VLOOKUP($D16,'HK2'!$D$4:$AH$258,6,0))</f>
        <v>0</v>
      </c>
      <c r="J16" s="8">
        <f>IF($D16="","",VLOOKUP($D16,'HK2'!$D$4:$AH$258,7,0))</f>
        <v>0</v>
      </c>
      <c r="K16" s="8">
        <f>IF($D16="","",VLOOKUP($D16,'HK2'!$D$4:$AH$258,8,0))</f>
        <v>0</v>
      </c>
      <c r="L16" s="8">
        <f>IF($D16="","",VLOOKUP($D16,'HK2'!$D$4:$AH$258,9,0))</f>
        <v>0</v>
      </c>
      <c r="M16" s="8">
        <f>IF($D16="","",VLOOKUP($D16,'HK2'!$D$4:$AH$258,10,0))</f>
        <v>0</v>
      </c>
      <c r="N16" s="36">
        <f>IF($D16="","",VLOOKUP($D16,'HK2'!$D$4:$AH$258,11,0))</f>
        <v>0</v>
      </c>
      <c r="O16" s="8">
        <f>IF($D16="","",VLOOKUP($D16,'HK2'!$D$4:$AH$258,12,0))</f>
        <v>95</v>
      </c>
      <c r="P16" s="8">
        <f>IF($D16="","",VLOOKUP($D16,'HK2'!$D$4:$AH$258,13,0))</f>
        <v>98</v>
      </c>
      <c r="Q16" s="8">
        <f>IF($D16="","",VLOOKUP($D16,'HK2'!$D$4:$AH$258,14,0))</f>
        <v>67</v>
      </c>
      <c r="R16" s="36">
        <f>IF($D16="","",VLOOKUP($D16,'HK2'!$D$4:$AH$258,15,0))</f>
        <v>6.3</v>
      </c>
      <c r="S16" s="8">
        <f>IF($D16="","",VLOOKUP($D16,'HK2'!$D$4:$AH$258,16,0))</f>
        <v>0</v>
      </c>
      <c r="T16" s="8">
        <f>IF($D16="","",VLOOKUP($D16,'HK2'!$D$4:$AH$258,17,0))</f>
        <v>0</v>
      </c>
      <c r="U16" s="8">
        <f>IF($D16="","",VLOOKUP($D16,'HK2'!$D$4:$AH$258,18,0))</f>
        <v>0</v>
      </c>
      <c r="V16" s="36">
        <f>IF($D16="","",VLOOKUP($D16,'HK2'!$D$4:$AH$258,19,0))</f>
        <v>0</v>
      </c>
      <c r="W16" s="8">
        <f>IF($D16="","",VLOOKUP($D16,'HK2'!$D$4:$AH$258,20,0))</f>
        <v>0</v>
      </c>
      <c r="X16" s="8">
        <f>IF($D16="","",VLOOKUP($D16,'HK2'!$D$4:$AH$258,21,0))</f>
        <v>0</v>
      </c>
      <c r="Y16" s="36">
        <f>IF($D16="","",VLOOKUP($D16,'HK2'!$D$4:$AH$258,22,0))</f>
        <v>0</v>
      </c>
      <c r="Z16" s="8">
        <f>IF($D16="","",VLOOKUP($D16,'HK2'!$D$4:$AH$258,23,0))</f>
        <v>0</v>
      </c>
      <c r="AA16" s="8">
        <f>IF($D16="","",VLOOKUP($D16,'HK2'!$D$4:$AH$258,24,0))</f>
        <v>0</v>
      </c>
      <c r="AB16" s="36">
        <f>IF($D16="","",VLOOKUP($D16,'HK2'!$D$4:$AH$258,25,0))</f>
        <v>0</v>
      </c>
      <c r="AC16" s="8">
        <f>IF($D16="","",VLOOKUP($D16,'HK2'!$D$4:$AH$258,26,0))</f>
        <v>0</v>
      </c>
      <c r="AD16" s="8">
        <f>IF($D16="","",VLOOKUP($D16,'HK2'!$D$4:$AH$258,27,0))</f>
        <v>0</v>
      </c>
      <c r="AE16" s="36">
        <f>IF($D16="","",VLOOKUP($D16,'HK2'!$D$4:$AH$258,28,0))</f>
        <v>0</v>
      </c>
      <c r="AF16" s="8">
        <f>IF($D16="","",VLOOKUP($D16,'HK2'!$D$4:$AH$258,29,0))</f>
        <v>0</v>
      </c>
      <c r="AG16" s="8">
        <f>IF($D16="","",VLOOKUP($D16,'HK2'!$D$4:$AH$258,30,0))</f>
        <v>0</v>
      </c>
      <c r="AH16" s="64">
        <f t="shared" si="0"/>
        <v>6.3</v>
      </c>
      <c r="AI16" s="14">
        <f t="shared" si="2"/>
        <v>21</v>
      </c>
    </row>
    <row r="17" spans="1:35">
      <c r="A17" s="55">
        <f>IF(D17="","",SUBTOTAL(3,$D$4:$D17))</f>
        <v>14</v>
      </c>
      <c r="B17" s="24" t="s">
        <v>471</v>
      </c>
      <c r="C17" s="24" t="s">
        <v>169</v>
      </c>
      <c r="D17" s="24" t="s">
        <v>557</v>
      </c>
      <c r="E17" s="8">
        <f>IF($D17="","",VLOOKUP($D17,'HK2'!$D$4:$AH$258,2,0))</f>
        <v>0</v>
      </c>
      <c r="F17" s="8">
        <f>IF($D17="","",VLOOKUP($D17,'HK2'!$D$4:$AH$258,3,0))</f>
        <v>0</v>
      </c>
      <c r="G17" s="8">
        <f>IF($D17="","",VLOOKUP($D17,'HK2'!$D$4:$AH$258,4,0))</f>
        <v>0</v>
      </c>
      <c r="H17" s="8">
        <f>IF($D17="","",VLOOKUP($D17,'HK2'!$D$4:$AH$258,5,0))</f>
        <v>0</v>
      </c>
      <c r="I17" s="36">
        <f>IF($D17="","",VLOOKUP($D17,'HK2'!$D$4:$AH$258,6,0))</f>
        <v>0</v>
      </c>
      <c r="J17" s="8">
        <f>IF($D17="","",VLOOKUP($D17,'HK2'!$D$4:$AH$258,7,0))</f>
        <v>0</v>
      </c>
      <c r="K17" s="8">
        <f>IF($D17="","",VLOOKUP($D17,'HK2'!$D$4:$AH$258,8,0))</f>
        <v>0</v>
      </c>
      <c r="L17" s="8">
        <f>IF($D17="","",VLOOKUP($D17,'HK2'!$D$4:$AH$258,9,0))</f>
        <v>0</v>
      </c>
      <c r="M17" s="8">
        <f>IF($D17="","",VLOOKUP($D17,'HK2'!$D$4:$AH$258,10,0))</f>
        <v>0</v>
      </c>
      <c r="N17" s="36">
        <f>IF($D17="","",VLOOKUP($D17,'HK2'!$D$4:$AH$258,11,0))</f>
        <v>0</v>
      </c>
      <c r="O17" s="8">
        <f>IF($D17="","",VLOOKUP($D17,'HK2'!$D$4:$AH$258,12,0))</f>
        <v>155</v>
      </c>
      <c r="P17" s="8">
        <f>IF($D17="","",VLOOKUP($D17,'HK2'!$D$4:$AH$258,13,0))</f>
        <v>127</v>
      </c>
      <c r="Q17" s="8">
        <f>IF($D17="","",VLOOKUP($D17,'HK2'!$D$4:$AH$258,14,0))</f>
        <v>167</v>
      </c>
      <c r="R17" s="36">
        <f>IF($D17="","",VLOOKUP($D17,'HK2'!$D$4:$AH$258,15,0))</f>
        <v>5.75</v>
      </c>
      <c r="S17" s="8">
        <f>IF($D17="","",VLOOKUP($D17,'HK2'!$D$4:$AH$258,16,0))</f>
        <v>0</v>
      </c>
      <c r="T17" s="8">
        <f>IF($D17="","",VLOOKUP($D17,'HK2'!$D$4:$AH$258,17,0))</f>
        <v>0</v>
      </c>
      <c r="U17" s="8">
        <f>IF($D17="","",VLOOKUP($D17,'HK2'!$D$4:$AH$258,18,0))</f>
        <v>0</v>
      </c>
      <c r="V17" s="36">
        <f>IF($D17="","",VLOOKUP($D17,'HK2'!$D$4:$AH$258,19,0))</f>
        <v>0</v>
      </c>
      <c r="W17" s="8">
        <f>IF($D17="","",VLOOKUP($D17,'HK2'!$D$4:$AH$258,20,0))</f>
        <v>0</v>
      </c>
      <c r="X17" s="8">
        <f>IF($D17="","",VLOOKUP($D17,'HK2'!$D$4:$AH$258,21,0))</f>
        <v>0</v>
      </c>
      <c r="Y17" s="36">
        <f>IF($D17="","",VLOOKUP($D17,'HK2'!$D$4:$AH$258,22,0))</f>
        <v>0</v>
      </c>
      <c r="Z17" s="8">
        <f>IF($D17="","",VLOOKUP($D17,'HK2'!$D$4:$AH$258,23,0))</f>
        <v>0</v>
      </c>
      <c r="AA17" s="8">
        <f>IF($D17="","",VLOOKUP($D17,'HK2'!$D$4:$AH$258,24,0))</f>
        <v>0</v>
      </c>
      <c r="AB17" s="36">
        <f>IF($D17="","",VLOOKUP($D17,'HK2'!$D$4:$AH$258,25,0))</f>
        <v>0</v>
      </c>
      <c r="AC17" s="8">
        <f>IF($D17="","",VLOOKUP($D17,'HK2'!$D$4:$AH$258,26,0))</f>
        <v>0</v>
      </c>
      <c r="AD17" s="8">
        <f>IF($D17="","",VLOOKUP($D17,'HK2'!$D$4:$AH$258,27,0))</f>
        <v>0</v>
      </c>
      <c r="AE17" s="36">
        <f>IF($D17="","",VLOOKUP($D17,'HK2'!$D$4:$AH$258,28,0))</f>
        <v>0</v>
      </c>
      <c r="AF17" s="8">
        <f>IF($D17="","",VLOOKUP($D17,'HK2'!$D$4:$AH$258,29,0))</f>
        <v>0</v>
      </c>
      <c r="AG17" s="8">
        <f>IF($D17="","",VLOOKUP($D17,'HK2'!$D$4:$AH$258,30,0))</f>
        <v>0</v>
      </c>
      <c r="AH17" s="64">
        <f t="shared" si="0"/>
        <v>5.8</v>
      </c>
      <c r="AI17" s="14">
        <f t="shared" si="2"/>
        <v>19.3</v>
      </c>
    </row>
    <row r="18" spans="1:35">
      <c r="A18" s="55">
        <f>IF(D18="","",SUBTOTAL(3,$D$4:$D18))</f>
        <v>15</v>
      </c>
      <c r="B18" s="49" t="s">
        <v>455</v>
      </c>
      <c r="C18" s="50" t="s">
        <v>169</v>
      </c>
      <c r="D18" s="50" t="s">
        <v>555</v>
      </c>
      <c r="E18" s="8">
        <f>IF($D18="","",VLOOKUP($D18,'HK2'!$D$4:$AH$258,2,0))</f>
        <v>0</v>
      </c>
      <c r="F18" s="8">
        <f>IF($D18="","",VLOOKUP($D18,'HK2'!$D$4:$AH$258,3,0))</f>
        <v>0</v>
      </c>
      <c r="G18" s="8">
        <f>IF($D18="","",VLOOKUP($D18,'HK2'!$D$4:$AH$258,4,0))</f>
        <v>0</v>
      </c>
      <c r="H18" s="8">
        <f>IF($D18="","",VLOOKUP($D18,'HK2'!$D$4:$AH$258,5,0))</f>
        <v>0</v>
      </c>
      <c r="I18" s="36">
        <f>IF($D18="","",VLOOKUP($D18,'HK2'!$D$4:$AH$258,6,0))</f>
        <v>0</v>
      </c>
      <c r="J18" s="8">
        <f>IF($D18="","",VLOOKUP($D18,'HK2'!$D$4:$AH$258,7,0))</f>
        <v>0</v>
      </c>
      <c r="K18" s="8">
        <f>IF($D18="","",VLOOKUP($D18,'HK2'!$D$4:$AH$258,8,0))</f>
        <v>0</v>
      </c>
      <c r="L18" s="8">
        <f>IF($D18="","",VLOOKUP($D18,'HK2'!$D$4:$AH$258,9,0))</f>
        <v>0</v>
      </c>
      <c r="M18" s="8">
        <f>IF($D18="","",VLOOKUP($D18,'HK2'!$D$4:$AH$258,10,0))</f>
        <v>0</v>
      </c>
      <c r="N18" s="36">
        <f>IF($D18="","",VLOOKUP($D18,'HK2'!$D$4:$AH$258,11,0))</f>
        <v>0</v>
      </c>
      <c r="O18" s="8">
        <f>IF($D18="","",VLOOKUP($D18,'HK2'!$D$4:$AH$258,12,0))</f>
        <v>137</v>
      </c>
      <c r="P18" s="8">
        <f>IF($D18="","",VLOOKUP($D18,'HK2'!$D$4:$AH$258,13,0))</f>
        <v>0</v>
      </c>
      <c r="Q18" s="8">
        <f>IF($D18="","",VLOOKUP($D18,'HK2'!$D$4:$AH$258,14,0))</f>
        <v>117</v>
      </c>
      <c r="R18" s="36">
        <f>IF($D18="","",VLOOKUP($D18,'HK2'!$D$4:$AH$258,15,0))</f>
        <v>1</v>
      </c>
      <c r="S18" s="8">
        <f>IF($D18="","",VLOOKUP($D18,'HK2'!$D$4:$AH$258,16,0))</f>
        <v>0</v>
      </c>
      <c r="T18" s="8">
        <f>IF($D18="","",VLOOKUP($D18,'HK2'!$D$4:$AH$258,17,0))</f>
        <v>0</v>
      </c>
      <c r="U18" s="8">
        <f>IF($D18="","",VLOOKUP($D18,'HK2'!$D$4:$AH$258,18,0))</f>
        <v>0</v>
      </c>
      <c r="V18" s="36">
        <f>IF($D18="","",VLOOKUP($D18,'HK2'!$D$4:$AH$258,19,0))</f>
        <v>0</v>
      </c>
      <c r="W18" s="8">
        <f>IF($D18="","",VLOOKUP($D18,'HK2'!$D$4:$AH$258,20,0))</f>
        <v>0</v>
      </c>
      <c r="X18" s="8">
        <f>IF($D18="","",VLOOKUP($D18,'HK2'!$D$4:$AH$258,21,0))</f>
        <v>0</v>
      </c>
      <c r="Y18" s="36">
        <f>IF($D18="","",VLOOKUP($D18,'HK2'!$D$4:$AH$258,22,0))</f>
        <v>0</v>
      </c>
      <c r="Z18" s="8">
        <f>IF($D18="","",VLOOKUP($D18,'HK2'!$D$4:$AH$258,23,0))</f>
        <v>0</v>
      </c>
      <c r="AA18" s="8">
        <f>IF($D18="","",VLOOKUP($D18,'HK2'!$D$4:$AH$258,24,0))</f>
        <v>0</v>
      </c>
      <c r="AB18" s="36">
        <f>IF($D18="","",VLOOKUP($D18,'HK2'!$D$4:$AH$258,25,0))</f>
        <v>0</v>
      </c>
      <c r="AC18" s="8">
        <f>IF($D18="","",VLOOKUP($D18,'HK2'!$D$4:$AH$258,26,0))</f>
        <v>0</v>
      </c>
      <c r="AD18" s="8">
        <f>IF($D18="","",VLOOKUP($D18,'HK2'!$D$4:$AH$258,27,0))</f>
        <v>0</v>
      </c>
      <c r="AE18" s="36">
        <f>IF($D18="","",VLOOKUP($D18,'HK2'!$D$4:$AH$258,28,0))</f>
        <v>0</v>
      </c>
      <c r="AF18" s="8">
        <f>IF($D18="","",VLOOKUP($D18,'HK2'!$D$4:$AH$258,29,0))</f>
        <v>0</v>
      </c>
      <c r="AG18" s="8">
        <f>IF($D18="","",VLOOKUP($D18,'HK2'!$D$4:$AH$258,30,0))</f>
        <v>0</v>
      </c>
      <c r="AH18" s="64">
        <f t="shared" si="0"/>
        <v>1</v>
      </c>
      <c r="AI18" s="14">
        <f t="shared" si="2"/>
        <v>3.3</v>
      </c>
    </row>
    <row r="19" spans="1:35">
      <c r="A19" s="55">
        <f>IF(D19="","",SUBTOTAL(3,$D$4:$D19))</f>
        <v>16</v>
      </c>
      <c r="B19" s="57" t="s">
        <v>423</v>
      </c>
      <c r="C19" s="58" t="s">
        <v>169</v>
      </c>
      <c r="D19" s="59" t="s">
        <v>171</v>
      </c>
      <c r="E19" s="8">
        <f>IF($D19="","",VLOOKUP($D19,'HK2'!$D$4:$AH$258,2,0))</f>
        <v>0</v>
      </c>
      <c r="F19" s="8">
        <f>IF($D19="","",VLOOKUP($D19,'HK2'!$D$4:$AH$258,3,0))</f>
        <v>0</v>
      </c>
      <c r="G19" s="8">
        <f>IF($D19="","",VLOOKUP($D19,'HK2'!$D$4:$AH$258,4,0))</f>
        <v>0</v>
      </c>
      <c r="H19" s="8">
        <f>IF($D19="","",VLOOKUP($D19,'HK2'!$D$4:$AH$258,5,0))</f>
        <v>0</v>
      </c>
      <c r="I19" s="36">
        <f>IF($D19="","",VLOOKUP($D19,'HK2'!$D$4:$AH$258,6,0))</f>
        <v>0</v>
      </c>
      <c r="J19" s="8">
        <f>IF($D19="","",VLOOKUP($D19,'HK2'!$D$4:$AH$258,7,0))</f>
        <v>20.399999999999995</v>
      </c>
      <c r="K19" s="8">
        <f>IF($D19="","",VLOOKUP($D19,'HK2'!$D$4:$AH$258,8,0))</f>
        <v>1.2</v>
      </c>
      <c r="L19" s="8">
        <f>IF($D19="","",VLOOKUP($D19,'HK2'!$D$4:$AH$258,9,0))</f>
        <v>0</v>
      </c>
      <c r="M19" s="8">
        <f>IF($D19="","",VLOOKUP($D19,'HK2'!$D$4:$AH$258,10,0))</f>
        <v>0</v>
      </c>
      <c r="N19" s="36">
        <f>IF($D19="","",VLOOKUP($D19,'HK2'!$D$4:$AH$258,11,0))</f>
        <v>21.599999999999994</v>
      </c>
      <c r="O19" s="8">
        <f>IF($D19="","",VLOOKUP($D19,'HK2'!$D$4:$AH$258,12,0))</f>
        <v>0</v>
      </c>
      <c r="P19" s="8">
        <f>IF($D19="","",VLOOKUP($D19,'HK2'!$D$4:$AH$258,13,0))</f>
        <v>0</v>
      </c>
      <c r="Q19" s="8">
        <f>IF($D19="","",VLOOKUP($D19,'HK2'!$D$4:$AH$258,14,0))</f>
        <v>0</v>
      </c>
      <c r="R19" s="36">
        <f>IF($D19="","",VLOOKUP($D19,'HK2'!$D$4:$AH$258,15,0))</f>
        <v>0</v>
      </c>
      <c r="S19" s="8">
        <f>IF($D19="","",VLOOKUP($D19,'HK2'!$D$4:$AH$258,16,0))</f>
        <v>0</v>
      </c>
      <c r="T19" s="8">
        <f>IF($D19="","",VLOOKUP($D19,'HK2'!$D$4:$AH$258,17,0))</f>
        <v>0</v>
      </c>
      <c r="U19" s="8">
        <f>IF($D19="","",VLOOKUP($D19,'HK2'!$D$4:$AH$258,18,0))</f>
        <v>0</v>
      </c>
      <c r="V19" s="36">
        <f>IF($D19="","",VLOOKUP($D19,'HK2'!$D$4:$AH$258,19,0))</f>
        <v>0</v>
      </c>
      <c r="W19" s="8">
        <f>IF($D19="","",VLOOKUP($D19,'HK2'!$D$4:$AH$258,20,0))</f>
        <v>0</v>
      </c>
      <c r="X19" s="8">
        <f>IF($D19="","",VLOOKUP($D19,'HK2'!$D$4:$AH$258,21,0))</f>
        <v>0</v>
      </c>
      <c r="Y19" s="36">
        <f>IF($D19="","",VLOOKUP($D19,'HK2'!$D$4:$AH$258,22,0))</f>
        <v>0</v>
      </c>
      <c r="Z19" s="8">
        <f>IF($D19="","",VLOOKUP($D19,'HK2'!$D$4:$AH$258,23,0))</f>
        <v>0</v>
      </c>
      <c r="AA19" s="8">
        <f>IF($D19="","",VLOOKUP($D19,'HK2'!$D$4:$AH$258,24,0))</f>
        <v>0</v>
      </c>
      <c r="AB19" s="36">
        <f>IF($D19="","",VLOOKUP($D19,'HK2'!$D$4:$AH$258,25,0))</f>
        <v>0</v>
      </c>
      <c r="AC19" s="8">
        <f>IF($D19="","",VLOOKUP($D19,'HK2'!$D$4:$AH$258,26,0))</f>
        <v>0</v>
      </c>
      <c r="AD19" s="8">
        <f>IF($D19="","",VLOOKUP($D19,'HK2'!$D$4:$AH$258,27,0))</f>
        <v>0</v>
      </c>
      <c r="AE19" s="36">
        <f>IF($D19="","",VLOOKUP($D19,'HK2'!$D$4:$AH$258,28,0))</f>
        <v>0</v>
      </c>
      <c r="AF19" s="8">
        <f>IF($D19="","",VLOOKUP($D19,'HK2'!$D$4:$AH$258,29,0))</f>
        <v>1.2</v>
      </c>
      <c r="AG19" s="8">
        <f>IF($D19="","",VLOOKUP($D19,'HK2'!$D$4:$AH$258,30,0))</f>
        <v>0</v>
      </c>
      <c r="AH19" s="64">
        <f t="shared" si="0"/>
        <v>22.8</v>
      </c>
      <c r="AI19" s="14">
        <f t="shared" si="2"/>
        <v>76</v>
      </c>
    </row>
    <row r="20" spans="1:35">
      <c r="A20" s="55">
        <f>IF(D20="","",SUBTOTAL(3,$D$4:$D20))</f>
        <v>17</v>
      </c>
      <c r="B20" s="57" t="s">
        <v>480</v>
      </c>
      <c r="C20" s="58" t="s">
        <v>169</v>
      </c>
      <c r="D20" s="59" t="s">
        <v>280</v>
      </c>
      <c r="E20" s="8">
        <f>IF($D20="","",VLOOKUP($D20,'HK2'!$D$4:$AH$258,2,0))</f>
        <v>0</v>
      </c>
      <c r="F20" s="8">
        <f>IF($D20="","",VLOOKUP($D20,'HK2'!$D$4:$AH$258,3,0))</f>
        <v>0</v>
      </c>
      <c r="G20" s="8">
        <f>IF($D20="","",VLOOKUP($D20,'HK2'!$D$4:$AH$258,4,0))</f>
        <v>0</v>
      </c>
      <c r="H20" s="8">
        <f>IF($D20="","",VLOOKUP($D20,'HK2'!$D$4:$AH$258,5,0))</f>
        <v>0</v>
      </c>
      <c r="I20" s="36">
        <f>IF($D20="","",VLOOKUP($D20,'HK2'!$D$4:$AH$258,6,0))</f>
        <v>0</v>
      </c>
      <c r="J20" s="8">
        <f>IF($D20="","",VLOOKUP($D20,'HK2'!$D$4:$AH$258,7,0))</f>
        <v>0</v>
      </c>
      <c r="K20" s="8">
        <f>IF($D20="","",VLOOKUP($D20,'HK2'!$D$4:$AH$258,8,0))</f>
        <v>0</v>
      </c>
      <c r="L20" s="8">
        <f>IF($D20="","",VLOOKUP($D20,'HK2'!$D$4:$AH$258,9,0))</f>
        <v>0</v>
      </c>
      <c r="M20" s="8">
        <f>IF($D20="","",VLOOKUP($D20,'HK2'!$D$4:$AH$258,10,0))</f>
        <v>0</v>
      </c>
      <c r="N20" s="36">
        <f>IF($D20="","",VLOOKUP($D20,'HK2'!$D$4:$AH$258,11,0))</f>
        <v>0</v>
      </c>
      <c r="O20" s="8">
        <f>IF($D20="","",VLOOKUP($D20,'HK2'!$D$4:$AH$258,12,0))</f>
        <v>0</v>
      </c>
      <c r="P20" s="8">
        <f>IF($D20="","",VLOOKUP($D20,'HK2'!$D$4:$AH$258,13,0))</f>
        <v>0</v>
      </c>
      <c r="Q20" s="8">
        <f>IF($D20="","",VLOOKUP($D20,'HK2'!$D$4:$AH$258,14,0))</f>
        <v>0</v>
      </c>
      <c r="R20" s="36">
        <f>IF($D20="","",VLOOKUP($D20,'HK2'!$D$4:$AH$258,15,0))</f>
        <v>0</v>
      </c>
      <c r="S20" s="8">
        <f>IF($D20="","",VLOOKUP($D20,'HK2'!$D$4:$AH$258,16,0))</f>
        <v>0</v>
      </c>
      <c r="T20" s="8">
        <f>IF($D20="","",VLOOKUP($D20,'HK2'!$D$4:$AH$258,17,0))</f>
        <v>0</v>
      </c>
      <c r="U20" s="8">
        <f>IF($D20="","",VLOOKUP($D20,'HK2'!$D$4:$AH$258,18,0))</f>
        <v>0</v>
      </c>
      <c r="V20" s="36">
        <f>IF($D20="","",VLOOKUP($D20,'HK2'!$D$4:$AH$258,19,0))</f>
        <v>0</v>
      </c>
      <c r="W20" s="8">
        <f>IF($D20="","",VLOOKUP($D20,'HK2'!$D$4:$AH$258,20,0))</f>
        <v>0</v>
      </c>
      <c r="X20" s="8">
        <f>IF($D20="","",VLOOKUP($D20,'HK2'!$D$4:$AH$258,21,0))</f>
        <v>0</v>
      </c>
      <c r="Y20" s="36">
        <f>IF($D20="","",VLOOKUP($D20,'HK2'!$D$4:$AH$258,22,0))</f>
        <v>0</v>
      </c>
      <c r="Z20" s="8">
        <f>IF($D20="","",VLOOKUP($D20,'HK2'!$D$4:$AH$258,23,0))</f>
        <v>0</v>
      </c>
      <c r="AA20" s="8">
        <f>IF($D20="","",VLOOKUP($D20,'HK2'!$D$4:$AH$258,24,0))</f>
        <v>0</v>
      </c>
      <c r="AB20" s="36">
        <f>IF($D20="","",VLOOKUP($D20,'HK2'!$D$4:$AH$258,25,0))</f>
        <v>0</v>
      </c>
      <c r="AC20" s="8">
        <f>IF($D20="","",VLOOKUP($D20,'HK2'!$D$4:$AH$258,26,0))</f>
        <v>0</v>
      </c>
      <c r="AD20" s="8">
        <f>IF($D20="","",VLOOKUP($D20,'HK2'!$D$4:$AH$258,27,0))</f>
        <v>0</v>
      </c>
      <c r="AE20" s="36">
        <f>IF($D20="","",VLOOKUP($D20,'HK2'!$D$4:$AH$258,28,0))</f>
        <v>0</v>
      </c>
      <c r="AF20" s="8">
        <f>IF($D20="","",VLOOKUP($D20,'HK2'!$D$4:$AH$258,29,0))</f>
        <v>0</v>
      </c>
      <c r="AG20" s="8">
        <f>IF($D20="","",VLOOKUP($D20,'HK2'!$D$4:$AH$258,30,0))</f>
        <v>0</v>
      </c>
      <c r="AH20" s="64">
        <f t="shared" si="0"/>
        <v>0</v>
      </c>
      <c r="AI20" s="14">
        <f t="shared" si="2"/>
        <v>0</v>
      </c>
    </row>
    <row r="21" spans="1:35">
      <c r="A21" s="55">
        <f>IF(D21="","",SUBTOTAL(3,$D$4:$D21))</f>
        <v>18</v>
      </c>
      <c r="B21" s="57" t="s">
        <v>437</v>
      </c>
      <c r="C21" s="58" t="s">
        <v>169</v>
      </c>
      <c r="D21" s="59" t="s">
        <v>553</v>
      </c>
      <c r="E21" s="8">
        <f>IF($D21="","",VLOOKUP($D21,'HK2'!$D$4:$AH$258,2,0))</f>
        <v>0</v>
      </c>
      <c r="F21" s="8">
        <f>IF($D21="","",VLOOKUP($D21,'HK2'!$D$4:$AH$258,3,0))</f>
        <v>0</v>
      </c>
      <c r="G21" s="8">
        <f>IF($D21="","",VLOOKUP($D21,'HK2'!$D$4:$AH$258,4,0))</f>
        <v>0</v>
      </c>
      <c r="H21" s="8">
        <f>IF($D21="","",VLOOKUP($D21,'HK2'!$D$4:$AH$258,5,0))</f>
        <v>0</v>
      </c>
      <c r="I21" s="36">
        <f>IF($D21="","",VLOOKUP($D21,'HK2'!$D$4:$AH$258,6,0))</f>
        <v>0</v>
      </c>
      <c r="J21" s="8">
        <f>IF($D21="","",VLOOKUP($D21,'HK2'!$D$4:$AH$258,7,0))</f>
        <v>0</v>
      </c>
      <c r="K21" s="8">
        <f>IF($D21="","",VLOOKUP($D21,'HK2'!$D$4:$AH$258,8,0))</f>
        <v>0</v>
      </c>
      <c r="L21" s="8">
        <f>IF($D21="","",VLOOKUP($D21,'HK2'!$D$4:$AH$258,9,0))</f>
        <v>0</v>
      </c>
      <c r="M21" s="8">
        <f>IF($D21="","",VLOOKUP($D21,'HK2'!$D$4:$AH$258,10,0))</f>
        <v>0</v>
      </c>
      <c r="N21" s="36">
        <f>IF($D21="","",VLOOKUP($D21,'HK2'!$D$4:$AH$258,11,0))</f>
        <v>0</v>
      </c>
      <c r="O21" s="8">
        <f>IF($D21="","",VLOOKUP($D21,'HK2'!$D$4:$AH$258,12,0))</f>
        <v>0</v>
      </c>
      <c r="P21" s="8">
        <f>IF($D21="","",VLOOKUP($D21,'HK2'!$D$4:$AH$258,13,0))</f>
        <v>0</v>
      </c>
      <c r="Q21" s="8">
        <f>IF($D21="","",VLOOKUP($D21,'HK2'!$D$4:$AH$258,14,0))</f>
        <v>0</v>
      </c>
      <c r="R21" s="36">
        <f>IF($D21="","",VLOOKUP($D21,'HK2'!$D$4:$AH$258,15,0))</f>
        <v>0</v>
      </c>
      <c r="S21" s="8">
        <f>IF($D21="","",VLOOKUP($D21,'HK2'!$D$4:$AH$258,16,0))</f>
        <v>0</v>
      </c>
      <c r="T21" s="8">
        <f>IF($D21="","",VLOOKUP($D21,'HK2'!$D$4:$AH$258,17,0))</f>
        <v>0</v>
      </c>
      <c r="U21" s="8">
        <f>IF($D21="","",VLOOKUP($D21,'HK2'!$D$4:$AH$258,18,0))</f>
        <v>0</v>
      </c>
      <c r="V21" s="36">
        <f>IF($D21="","",VLOOKUP($D21,'HK2'!$D$4:$AH$258,19,0))</f>
        <v>0</v>
      </c>
      <c r="W21" s="8">
        <f>IF($D21="","",VLOOKUP($D21,'HK2'!$D$4:$AH$258,20,0))</f>
        <v>0</v>
      </c>
      <c r="X21" s="8">
        <f>IF($D21="","",VLOOKUP($D21,'HK2'!$D$4:$AH$258,21,0))</f>
        <v>0</v>
      </c>
      <c r="Y21" s="36">
        <f>IF($D21="","",VLOOKUP($D21,'HK2'!$D$4:$AH$258,22,0))</f>
        <v>0</v>
      </c>
      <c r="Z21" s="8">
        <f>IF($D21="","",VLOOKUP($D21,'HK2'!$D$4:$AH$258,23,0))</f>
        <v>0</v>
      </c>
      <c r="AA21" s="8">
        <f>IF($D21="","",VLOOKUP($D21,'HK2'!$D$4:$AH$258,24,0))</f>
        <v>0</v>
      </c>
      <c r="AB21" s="36">
        <f>IF($D21="","",VLOOKUP($D21,'HK2'!$D$4:$AH$258,25,0))</f>
        <v>0</v>
      </c>
      <c r="AC21" s="8">
        <f>IF($D21="","",VLOOKUP($D21,'HK2'!$D$4:$AH$258,26,0))</f>
        <v>0</v>
      </c>
      <c r="AD21" s="8">
        <f>IF($D21="","",VLOOKUP($D21,'HK2'!$D$4:$AH$258,27,0))</f>
        <v>0</v>
      </c>
      <c r="AE21" s="36">
        <f>IF($D21="","",VLOOKUP($D21,'HK2'!$D$4:$AH$258,28,0))</f>
        <v>0</v>
      </c>
      <c r="AF21" s="8">
        <f>IF($D21="","",VLOOKUP($D21,'HK2'!$D$4:$AH$258,29,0))</f>
        <v>0</v>
      </c>
      <c r="AG21" s="8">
        <f>IF($D21="","",VLOOKUP($D21,'HK2'!$D$4:$AH$258,30,0))</f>
        <v>0</v>
      </c>
      <c r="AH21" s="64">
        <f t="shared" si="0"/>
        <v>0</v>
      </c>
      <c r="AI21" s="14">
        <f t="shared" si="2"/>
        <v>0</v>
      </c>
    </row>
    <row r="22" spans="1:35">
      <c r="A22" s="55">
        <f>IF(D22="","",SUBTOTAL(3,$D$4:$D22))</f>
        <v>19</v>
      </c>
      <c r="B22" s="57" t="s">
        <v>442</v>
      </c>
      <c r="C22" s="58" t="s">
        <v>169</v>
      </c>
      <c r="D22" s="59" t="s">
        <v>182</v>
      </c>
      <c r="E22" s="8">
        <f>IF($D22="","",VLOOKUP($D22,'HK2'!$D$4:$AH$258,2,0))</f>
        <v>0</v>
      </c>
      <c r="F22" s="8">
        <f>IF($D22="","",VLOOKUP($D22,'HK2'!$D$4:$AH$258,3,0))</f>
        <v>0</v>
      </c>
      <c r="G22" s="8">
        <f>IF($D22="","",VLOOKUP($D22,'HK2'!$D$4:$AH$258,4,0))</f>
        <v>0</v>
      </c>
      <c r="H22" s="8">
        <f>IF($D22="","",VLOOKUP($D22,'HK2'!$D$4:$AH$258,5,0))</f>
        <v>0</v>
      </c>
      <c r="I22" s="36">
        <f>IF($D22="","",VLOOKUP($D22,'HK2'!$D$4:$AH$258,6,0))</f>
        <v>0</v>
      </c>
      <c r="J22" s="8">
        <f>IF($D22="","",VLOOKUP($D22,'HK2'!$D$4:$AH$258,7,0))</f>
        <v>0</v>
      </c>
      <c r="K22" s="8">
        <f>IF($D22="","",VLOOKUP($D22,'HK2'!$D$4:$AH$258,8,0))</f>
        <v>0</v>
      </c>
      <c r="L22" s="8">
        <f>IF($D22="","",VLOOKUP($D22,'HK2'!$D$4:$AH$258,9,0))</f>
        <v>0</v>
      </c>
      <c r="M22" s="8">
        <f>IF($D22="","",VLOOKUP($D22,'HK2'!$D$4:$AH$258,10,0))</f>
        <v>0</v>
      </c>
      <c r="N22" s="36">
        <f>IF($D22="","",VLOOKUP($D22,'HK2'!$D$4:$AH$258,11,0))</f>
        <v>0</v>
      </c>
      <c r="O22" s="8">
        <f>IF($D22="","",VLOOKUP($D22,'HK2'!$D$4:$AH$258,12,0))</f>
        <v>0</v>
      </c>
      <c r="P22" s="8">
        <f>IF($D22="","",VLOOKUP($D22,'HK2'!$D$4:$AH$258,13,0))</f>
        <v>0</v>
      </c>
      <c r="Q22" s="8">
        <f>IF($D22="","",VLOOKUP($D22,'HK2'!$D$4:$AH$258,14,0))</f>
        <v>0</v>
      </c>
      <c r="R22" s="36">
        <f>IF($D22="","",VLOOKUP($D22,'HK2'!$D$4:$AH$258,15,0))</f>
        <v>0</v>
      </c>
      <c r="S22" s="8">
        <f>IF($D22="","",VLOOKUP($D22,'HK2'!$D$4:$AH$258,16,0))</f>
        <v>0</v>
      </c>
      <c r="T22" s="8">
        <f>IF($D22="","",VLOOKUP($D22,'HK2'!$D$4:$AH$258,17,0))</f>
        <v>0</v>
      </c>
      <c r="U22" s="8">
        <f>IF($D22="","",VLOOKUP($D22,'HK2'!$D$4:$AH$258,18,0))</f>
        <v>0</v>
      </c>
      <c r="V22" s="36">
        <f>IF($D22="","",VLOOKUP($D22,'HK2'!$D$4:$AH$258,19,0))</f>
        <v>0</v>
      </c>
      <c r="W22" s="8">
        <f>IF($D22="","",VLOOKUP($D22,'HK2'!$D$4:$AH$258,20,0))</f>
        <v>0</v>
      </c>
      <c r="X22" s="8">
        <f>IF($D22="","",VLOOKUP($D22,'HK2'!$D$4:$AH$258,21,0))</f>
        <v>0</v>
      </c>
      <c r="Y22" s="36">
        <f>IF($D22="","",VLOOKUP($D22,'HK2'!$D$4:$AH$258,22,0))</f>
        <v>0</v>
      </c>
      <c r="Z22" s="8">
        <f>IF($D22="","",VLOOKUP($D22,'HK2'!$D$4:$AH$258,23,0))</f>
        <v>0</v>
      </c>
      <c r="AA22" s="8">
        <f>IF($D22="","",VLOOKUP($D22,'HK2'!$D$4:$AH$258,24,0))</f>
        <v>0</v>
      </c>
      <c r="AB22" s="36">
        <f>IF($D22="","",VLOOKUP($D22,'HK2'!$D$4:$AH$258,25,0))</f>
        <v>0</v>
      </c>
      <c r="AC22" s="8">
        <f>IF($D22="","",VLOOKUP($D22,'HK2'!$D$4:$AH$258,26,0))</f>
        <v>0</v>
      </c>
      <c r="AD22" s="8">
        <f>IF($D22="","",VLOOKUP($D22,'HK2'!$D$4:$AH$258,27,0))</f>
        <v>0</v>
      </c>
      <c r="AE22" s="36">
        <f>IF($D22="","",VLOOKUP($D22,'HK2'!$D$4:$AH$258,28,0))</f>
        <v>0</v>
      </c>
      <c r="AF22" s="8">
        <f>IF($D22="","",VLOOKUP($D22,'HK2'!$D$4:$AH$258,29,0))</f>
        <v>0</v>
      </c>
      <c r="AG22" s="8">
        <f>IF($D22="","",VLOOKUP($D22,'HK2'!$D$4:$AH$258,30,0))</f>
        <v>0</v>
      </c>
      <c r="AH22" s="64">
        <f t="shared" si="0"/>
        <v>0</v>
      </c>
      <c r="AI22" s="14">
        <f t="shared" si="2"/>
        <v>0</v>
      </c>
    </row>
    <row r="23" spans="1:35">
      <c r="A23" s="55">
        <f>IF(D23="","",SUBTOTAL(3,$D$4:$D23))</f>
        <v>20</v>
      </c>
      <c r="B23" s="57" t="s">
        <v>443</v>
      </c>
      <c r="C23" s="58" t="s">
        <v>169</v>
      </c>
      <c r="D23" s="59" t="s">
        <v>281</v>
      </c>
      <c r="E23" s="8">
        <f>IF($D23="","",VLOOKUP($D23,'HK2'!$D$4:$AH$258,2,0))</f>
        <v>0</v>
      </c>
      <c r="F23" s="8">
        <f>IF($D23="","",VLOOKUP($D23,'HK2'!$D$4:$AH$258,3,0))</f>
        <v>0</v>
      </c>
      <c r="G23" s="8">
        <f>IF($D23="","",VLOOKUP($D23,'HK2'!$D$4:$AH$258,4,0))</f>
        <v>0</v>
      </c>
      <c r="H23" s="8">
        <f>IF($D23="","",VLOOKUP($D23,'HK2'!$D$4:$AH$258,5,0))</f>
        <v>0</v>
      </c>
      <c r="I23" s="36">
        <f>IF($D23="","",VLOOKUP($D23,'HK2'!$D$4:$AH$258,6,0))</f>
        <v>0</v>
      </c>
      <c r="J23" s="8">
        <f>IF($D23="","",VLOOKUP($D23,'HK2'!$D$4:$AH$258,7,0))</f>
        <v>0</v>
      </c>
      <c r="K23" s="8">
        <f>IF($D23="","",VLOOKUP($D23,'HK2'!$D$4:$AH$258,8,0))</f>
        <v>19.199999999999996</v>
      </c>
      <c r="L23" s="8">
        <f>IF($D23="","",VLOOKUP($D23,'HK2'!$D$4:$AH$258,9,0))</f>
        <v>0</v>
      </c>
      <c r="M23" s="8">
        <f>IF($D23="","",VLOOKUP($D23,'HK2'!$D$4:$AH$258,10,0))</f>
        <v>0</v>
      </c>
      <c r="N23" s="36">
        <f>IF($D23="","",VLOOKUP($D23,'HK2'!$D$4:$AH$258,11,0))</f>
        <v>19.199999999999996</v>
      </c>
      <c r="O23" s="8">
        <f>IF($D23="","",VLOOKUP($D23,'HK2'!$D$4:$AH$258,12,0))</f>
        <v>315</v>
      </c>
      <c r="P23" s="8">
        <f>IF($D23="","",VLOOKUP($D23,'HK2'!$D$4:$AH$258,13,0))</f>
        <v>93</v>
      </c>
      <c r="Q23" s="8">
        <f>IF($D23="","",VLOOKUP($D23,'HK2'!$D$4:$AH$258,14,0))</f>
        <v>170</v>
      </c>
      <c r="R23" s="36">
        <f>IF($D23="","",VLOOKUP($D23,'HK2'!$D$4:$AH$258,15,0))</f>
        <v>11.9</v>
      </c>
      <c r="S23" s="8">
        <f>IF($D23="","",VLOOKUP($D23,'HK2'!$D$4:$AH$258,16,0))</f>
        <v>0</v>
      </c>
      <c r="T23" s="8">
        <f>IF($D23="","",VLOOKUP($D23,'HK2'!$D$4:$AH$258,17,0))</f>
        <v>0</v>
      </c>
      <c r="U23" s="8">
        <f>IF($D23="","",VLOOKUP($D23,'HK2'!$D$4:$AH$258,18,0))</f>
        <v>0</v>
      </c>
      <c r="V23" s="36">
        <f>IF($D23="","",VLOOKUP($D23,'HK2'!$D$4:$AH$258,19,0))</f>
        <v>0</v>
      </c>
      <c r="W23" s="8">
        <f>IF($D23="","",VLOOKUP($D23,'HK2'!$D$4:$AH$258,20,0))</f>
        <v>0</v>
      </c>
      <c r="X23" s="8">
        <f>IF($D23="","",VLOOKUP($D23,'HK2'!$D$4:$AH$258,21,0))</f>
        <v>0</v>
      </c>
      <c r="Y23" s="36">
        <f>IF($D23="","",VLOOKUP($D23,'HK2'!$D$4:$AH$258,22,0))</f>
        <v>0</v>
      </c>
      <c r="Z23" s="8">
        <f>IF($D23="","",VLOOKUP($D23,'HK2'!$D$4:$AH$258,23,0))</f>
        <v>0</v>
      </c>
      <c r="AA23" s="8">
        <f>IF($D23="","",VLOOKUP($D23,'HK2'!$D$4:$AH$258,24,0))</f>
        <v>0</v>
      </c>
      <c r="AB23" s="36">
        <f>IF($D23="","",VLOOKUP($D23,'HK2'!$D$4:$AH$258,25,0))</f>
        <v>0</v>
      </c>
      <c r="AC23" s="8">
        <f>IF($D23="","",VLOOKUP($D23,'HK2'!$D$4:$AH$258,26,0))</f>
        <v>0</v>
      </c>
      <c r="AD23" s="8">
        <f>IF($D23="","",VLOOKUP($D23,'HK2'!$D$4:$AH$258,27,0))</f>
        <v>0</v>
      </c>
      <c r="AE23" s="36">
        <f>IF($D23="","",VLOOKUP($D23,'HK2'!$D$4:$AH$258,28,0))</f>
        <v>0</v>
      </c>
      <c r="AF23" s="8">
        <f>IF($D23="","",VLOOKUP($D23,'HK2'!$D$4:$AH$258,29,0))</f>
        <v>0</v>
      </c>
      <c r="AG23" s="8">
        <f>IF($D23="","",VLOOKUP($D23,'HK2'!$D$4:$AH$258,30,0))</f>
        <v>0</v>
      </c>
      <c r="AH23" s="64">
        <f t="shared" si="0"/>
        <v>31.1</v>
      </c>
      <c r="AI23" s="14">
        <f t="shared" si="2"/>
        <v>103.7</v>
      </c>
    </row>
    <row r="24" spans="1:35">
      <c r="A24" s="55">
        <f>IF(D24="","",SUBTOTAL(3,$D$4:$D24))</f>
        <v>21</v>
      </c>
      <c r="B24" s="57" t="s">
        <v>444</v>
      </c>
      <c r="C24" s="58" t="s">
        <v>169</v>
      </c>
      <c r="D24" s="59" t="s">
        <v>209</v>
      </c>
      <c r="E24" s="8">
        <f>IF($D24="","",VLOOKUP($D24,'HK2'!$D$4:$AH$258,2,0))</f>
        <v>2</v>
      </c>
      <c r="F24" s="8">
        <f>IF($D24="","",VLOOKUP($D24,'HK2'!$D$4:$AH$258,3,0))</f>
        <v>0</v>
      </c>
      <c r="G24" s="8">
        <f>IF($D24="","",VLOOKUP($D24,'HK2'!$D$4:$AH$258,4,0))</f>
        <v>0</v>
      </c>
      <c r="H24" s="8">
        <f>IF($D24="","",VLOOKUP($D24,'HK2'!$D$4:$AH$258,5,0))</f>
        <v>0</v>
      </c>
      <c r="I24" s="36">
        <f>IF($D24="","",VLOOKUP($D24,'HK2'!$D$4:$AH$258,6,0))</f>
        <v>2</v>
      </c>
      <c r="J24" s="8">
        <f>IF($D24="","",VLOOKUP($D24,'HK2'!$D$4:$AH$258,7,0))</f>
        <v>0</v>
      </c>
      <c r="K24" s="8">
        <f>IF($D24="","",VLOOKUP($D24,'HK2'!$D$4:$AH$258,8,0))</f>
        <v>17.999999999999996</v>
      </c>
      <c r="L24" s="8">
        <f>IF($D24="","",VLOOKUP($D24,'HK2'!$D$4:$AH$258,9,0))</f>
        <v>0</v>
      </c>
      <c r="M24" s="8">
        <f>IF($D24="","",VLOOKUP($D24,'HK2'!$D$4:$AH$258,10,0))</f>
        <v>0</v>
      </c>
      <c r="N24" s="36">
        <f>IF($D24="","",VLOOKUP($D24,'HK2'!$D$4:$AH$258,11,0))</f>
        <v>17.999999999999996</v>
      </c>
      <c r="O24" s="8">
        <f>IF($D24="","",VLOOKUP($D24,'HK2'!$D$4:$AH$258,12,0))</f>
        <v>429</v>
      </c>
      <c r="P24" s="8">
        <f>IF($D24="","",VLOOKUP($D24,'HK2'!$D$4:$AH$258,13,0))</f>
        <v>0</v>
      </c>
      <c r="Q24" s="8">
        <f>IF($D24="","",VLOOKUP($D24,'HK2'!$D$4:$AH$258,14,0))</f>
        <v>230</v>
      </c>
      <c r="R24" s="36">
        <f>IF($D24="","",VLOOKUP($D24,'HK2'!$D$4:$AH$258,15,0))</f>
        <v>9.9499999999999993</v>
      </c>
      <c r="S24" s="8">
        <f>IF($D24="","",VLOOKUP($D24,'HK2'!$D$4:$AH$258,16,0))</f>
        <v>0</v>
      </c>
      <c r="T24" s="8">
        <f>IF($D24="","",VLOOKUP($D24,'HK2'!$D$4:$AH$258,17,0))</f>
        <v>0</v>
      </c>
      <c r="U24" s="8">
        <f>IF($D24="","",VLOOKUP($D24,'HK2'!$D$4:$AH$258,18,0))</f>
        <v>0</v>
      </c>
      <c r="V24" s="36">
        <f>IF($D24="","",VLOOKUP($D24,'HK2'!$D$4:$AH$258,19,0))</f>
        <v>0</v>
      </c>
      <c r="W24" s="8">
        <f>IF($D24="","",VLOOKUP($D24,'HK2'!$D$4:$AH$258,20,0))</f>
        <v>0</v>
      </c>
      <c r="X24" s="8">
        <f>IF($D24="","",VLOOKUP($D24,'HK2'!$D$4:$AH$258,21,0))</f>
        <v>0</v>
      </c>
      <c r="Y24" s="36">
        <f>IF($D24="","",VLOOKUP($D24,'HK2'!$D$4:$AH$258,22,0))</f>
        <v>0</v>
      </c>
      <c r="Z24" s="8">
        <f>IF($D24="","",VLOOKUP($D24,'HK2'!$D$4:$AH$258,23,0))</f>
        <v>0</v>
      </c>
      <c r="AA24" s="8">
        <f>IF($D24="","",VLOOKUP($D24,'HK2'!$D$4:$AH$258,24,0))</f>
        <v>0</v>
      </c>
      <c r="AB24" s="36">
        <f>IF($D24="","",VLOOKUP($D24,'HK2'!$D$4:$AH$258,25,0))</f>
        <v>0</v>
      </c>
      <c r="AC24" s="8">
        <f>IF($D24="","",VLOOKUP($D24,'HK2'!$D$4:$AH$258,26,0))</f>
        <v>0</v>
      </c>
      <c r="AD24" s="8">
        <f>IF($D24="","",VLOOKUP($D24,'HK2'!$D$4:$AH$258,27,0))</f>
        <v>0</v>
      </c>
      <c r="AE24" s="36">
        <f>IF($D24="","",VLOOKUP($D24,'HK2'!$D$4:$AH$258,28,0))</f>
        <v>0</v>
      </c>
      <c r="AF24" s="8">
        <f>IF($D24="","",VLOOKUP($D24,'HK2'!$D$4:$AH$258,29,0))</f>
        <v>0</v>
      </c>
      <c r="AG24" s="8">
        <f>IF($D24="","",VLOOKUP($D24,'HK2'!$D$4:$AH$258,30,0))</f>
        <v>0</v>
      </c>
      <c r="AH24" s="64">
        <f t="shared" si="0"/>
        <v>30</v>
      </c>
      <c r="AI24" s="14">
        <f t="shared" si="2"/>
        <v>100</v>
      </c>
    </row>
    <row r="25" spans="1:35">
      <c r="A25" s="55">
        <f>IF(D25="","",SUBTOTAL(3,$D$4:$D25))</f>
        <v>22</v>
      </c>
      <c r="B25" s="57" t="s">
        <v>438</v>
      </c>
      <c r="C25" s="58" t="s">
        <v>169</v>
      </c>
      <c r="D25" s="59" t="s">
        <v>282</v>
      </c>
      <c r="E25" s="8">
        <f>IF($D25="","",VLOOKUP($D25,'HK2'!$D$4:$AH$258,2,0))</f>
        <v>0</v>
      </c>
      <c r="F25" s="8">
        <f>IF($D25="","",VLOOKUP($D25,'HK2'!$D$4:$AH$258,3,0))</f>
        <v>0</v>
      </c>
      <c r="G25" s="8">
        <f>IF($D25="","",VLOOKUP($D25,'HK2'!$D$4:$AH$258,4,0))</f>
        <v>0</v>
      </c>
      <c r="H25" s="8">
        <f>IF($D25="","",VLOOKUP($D25,'HK2'!$D$4:$AH$258,5,0))</f>
        <v>0</v>
      </c>
      <c r="I25" s="36">
        <f>IF($D25="","",VLOOKUP($D25,'HK2'!$D$4:$AH$258,6,0))</f>
        <v>0</v>
      </c>
      <c r="J25" s="8">
        <f>IF($D25="","",VLOOKUP($D25,'HK2'!$D$4:$AH$258,7,0))</f>
        <v>0</v>
      </c>
      <c r="K25" s="8">
        <f>IF($D25="","",VLOOKUP($D25,'HK2'!$D$4:$AH$258,8,0))</f>
        <v>0</v>
      </c>
      <c r="L25" s="8">
        <f>IF($D25="","",VLOOKUP($D25,'HK2'!$D$4:$AH$258,9,0))</f>
        <v>0</v>
      </c>
      <c r="M25" s="8">
        <f>IF($D25="","",VLOOKUP($D25,'HK2'!$D$4:$AH$258,10,0))</f>
        <v>0</v>
      </c>
      <c r="N25" s="36">
        <f>IF($D25="","",VLOOKUP($D25,'HK2'!$D$4:$AH$258,11,0))</f>
        <v>0</v>
      </c>
      <c r="O25" s="8">
        <f>IF($D25="","",VLOOKUP($D25,'HK2'!$D$4:$AH$258,12,0))</f>
        <v>0</v>
      </c>
      <c r="P25" s="8">
        <f>IF($D25="","",VLOOKUP($D25,'HK2'!$D$4:$AH$258,13,0))</f>
        <v>0</v>
      </c>
      <c r="Q25" s="8">
        <f>IF($D25="","",VLOOKUP($D25,'HK2'!$D$4:$AH$258,14,0))</f>
        <v>0</v>
      </c>
      <c r="R25" s="36">
        <f>IF($D25="","",VLOOKUP($D25,'HK2'!$D$4:$AH$258,15,0))</f>
        <v>0</v>
      </c>
      <c r="S25" s="8">
        <f>IF($D25="","",VLOOKUP($D25,'HK2'!$D$4:$AH$258,16,0))</f>
        <v>0</v>
      </c>
      <c r="T25" s="8">
        <f>IF($D25="","",VLOOKUP($D25,'HK2'!$D$4:$AH$258,17,0))</f>
        <v>0</v>
      </c>
      <c r="U25" s="8">
        <f>IF($D25="","",VLOOKUP($D25,'HK2'!$D$4:$AH$258,18,0))</f>
        <v>0</v>
      </c>
      <c r="V25" s="36">
        <f>IF($D25="","",VLOOKUP($D25,'HK2'!$D$4:$AH$258,19,0))</f>
        <v>0</v>
      </c>
      <c r="W25" s="8">
        <f>IF($D25="","",VLOOKUP($D25,'HK2'!$D$4:$AH$258,20,0))</f>
        <v>0</v>
      </c>
      <c r="X25" s="8">
        <f>IF($D25="","",VLOOKUP($D25,'HK2'!$D$4:$AH$258,21,0))</f>
        <v>0</v>
      </c>
      <c r="Y25" s="36">
        <f>IF($D25="","",VLOOKUP($D25,'HK2'!$D$4:$AH$258,22,0))</f>
        <v>0</v>
      </c>
      <c r="Z25" s="8">
        <f>IF($D25="","",VLOOKUP($D25,'HK2'!$D$4:$AH$258,23,0))</f>
        <v>0</v>
      </c>
      <c r="AA25" s="8">
        <f>IF($D25="","",VLOOKUP($D25,'HK2'!$D$4:$AH$258,24,0))</f>
        <v>0</v>
      </c>
      <c r="AB25" s="36">
        <f>IF($D25="","",VLOOKUP($D25,'HK2'!$D$4:$AH$258,25,0))</f>
        <v>0</v>
      </c>
      <c r="AC25" s="8">
        <f>IF($D25="","",VLOOKUP($D25,'HK2'!$D$4:$AH$258,26,0))</f>
        <v>0</v>
      </c>
      <c r="AD25" s="8">
        <f>IF($D25="","",VLOOKUP($D25,'HK2'!$D$4:$AH$258,27,0))</f>
        <v>0</v>
      </c>
      <c r="AE25" s="36">
        <f>IF($D25="","",VLOOKUP($D25,'HK2'!$D$4:$AH$258,28,0))</f>
        <v>0</v>
      </c>
      <c r="AF25" s="8">
        <f>IF($D25="","",VLOOKUP($D25,'HK2'!$D$4:$AH$258,29,0))</f>
        <v>0</v>
      </c>
      <c r="AG25" s="8">
        <f>IF($D25="","",VLOOKUP($D25,'HK2'!$D$4:$AH$258,30,0))</f>
        <v>0</v>
      </c>
      <c r="AH25" s="64">
        <f t="shared" si="0"/>
        <v>0</v>
      </c>
      <c r="AI25" s="14">
        <f t="shared" si="2"/>
        <v>0</v>
      </c>
    </row>
    <row r="26" spans="1:35">
      <c r="A26" s="55">
        <f>IF(D26="","",SUBTOTAL(3,$D$4:$D26))</f>
        <v>23</v>
      </c>
      <c r="B26" s="57" t="s">
        <v>439</v>
      </c>
      <c r="C26" s="58" t="s">
        <v>169</v>
      </c>
      <c r="D26" s="59" t="s">
        <v>183</v>
      </c>
      <c r="E26" s="8">
        <f>IF($D26="","",VLOOKUP($D26,'HK2'!$D$4:$AH$258,2,0))</f>
        <v>0</v>
      </c>
      <c r="F26" s="8">
        <f>IF($D26="","",VLOOKUP($D26,'HK2'!$D$4:$AH$258,3,0))</f>
        <v>0</v>
      </c>
      <c r="G26" s="8">
        <f>IF($D26="","",VLOOKUP($D26,'HK2'!$D$4:$AH$258,4,0))</f>
        <v>0</v>
      </c>
      <c r="H26" s="8">
        <f>IF($D26="","",VLOOKUP($D26,'HK2'!$D$4:$AH$258,5,0))</f>
        <v>0</v>
      </c>
      <c r="I26" s="36">
        <f>IF($D26="","",VLOOKUP($D26,'HK2'!$D$4:$AH$258,6,0))</f>
        <v>0</v>
      </c>
      <c r="J26" s="8">
        <f>IF($D26="","",VLOOKUP($D26,'HK2'!$D$4:$AH$258,7,0))</f>
        <v>0</v>
      </c>
      <c r="K26" s="8">
        <f>IF($D26="","",VLOOKUP($D26,'HK2'!$D$4:$AH$258,8,0))</f>
        <v>0</v>
      </c>
      <c r="L26" s="8">
        <f>IF($D26="","",VLOOKUP($D26,'HK2'!$D$4:$AH$258,9,0))</f>
        <v>0</v>
      </c>
      <c r="M26" s="8">
        <f>IF($D26="","",VLOOKUP($D26,'HK2'!$D$4:$AH$258,10,0))</f>
        <v>0</v>
      </c>
      <c r="N26" s="36">
        <f>IF($D26="","",VLOOKUP($D26,'HK2'!$D$4:$AH$258,11,0))</f>
        <v>0</v>
      </c>
      <c r="O26" s="8">
        <f>IF($D26="","",VLOOKUP($D26,'HK2'!$D$4:$AH$258,12,0))</f>
        <v>0</v>
      </c>
      <c r="P26" s="8">
        <f>IF($D26="","",VLOOKUP($D26,'HK2'!$D$4:$AH$258,13,0))</f>
        <v>0</v>
      </c>
      <c r="Q26" s="8">
        <f>IF($D26="","",VLOOKUP($D26,'HK2'!$D$4:$AH$258,14,0))</f>
        <v>0</v>
      </c>
      <c r="R26" s="36">
        <f>IF($D26="","",VLOOKUP($D26,'HK2'!$D$4:$AH$258,15,0))</f>
        <v>0</v>
      </c>
      <c r="S26" s="8">
        <f>IF($D26="","",VLOOKUP($D26,'HK2'!$D$4:$AH$258,16,0))</f>
        <v>0</v>
      </c>
      <c r="T26" s="8">
        <f>IF($D26="","",VLOOKUP($D26,'HK2'!$D$4:$AH$258,17,0))</f>
        <v>0</v>
      </c>
      <c r="U26" s="8">
        <f>IF($D26="","",VLOOKUP($D26,'HK2'!$D$4:$AH$258,18,0))</f>
        <v>0</v>
      </c>
      <c r="V26" s="36">
        <f>IF($D26="","",VLOOKUP($D26,'HK2'!$D$4:$AH$258,19,0))</f>
        <v>0</v>
      </c>
      <c r="W26" s="8">
        <f>IF($D26="","",VLOOKUP($D26,'HK2'!$D$4:$AH$258,20,0))</f>
        <v>0</v>
      </c>
      <c r="X26" s="8">
        <f>IF($D26="","",VLOOKUP($D26,'HK2'!$D$4:$AH$258,21,0))</f>
        <v>0</v>
      </c>
      <c r="Y26" s="36">
        <f>IF($D26="","",VLOOKUP($D26,'HK2'!$D$4:$AH$258,22,0))</f>
        <v>0</v>
      </c>
      <c r="Z26" s="8">
        <f>IF($D26="","",VLOOKUP($D26,'HK2'!$D$4:$AH$258,23,0))</f>
        <v>0</v>
      </c>
      <c r="AA26" s="8">
        <f>IF($D26="","",VLOOKUP($D26,'HK2'!$D$4:$AH$258,24,0))</f>
        <v>0</v>
      </c>
      <c r="AB26" s="36">
        <f>IF($D26="","",VLOOKUP($D26,'HK2'!$D$4:$AH$258,25,0))</f>
        <v>0</v>
      </c>
      <c r="AC26" s="8">
        <f>IF($D26="","",VLOOKUP($D26,'HK2'!$D$4:$AH$258,26,0))</f>
        <v>0</v>
      </c>
      <c r="AD26" s="8">
        <f>IF($D26="","",VLOOKUP($D26,'HK2'!$D$4:$AH$258,27,0))</f>
        <v>0</v>
      </c>
      <c r="AE26" s="36">
        <f>IF($D26="","",VLOOKUP($D26,'HK2'!$D$4:$AH$258,28,0))</f>
        <v>0</v>
      </c>
      <c r="AF26" s="8">
        <f>IF($D26="","",VLOOKUP($D26,'HK2'!$D$4:$AH$258,29,0))</f>
        <v>0</v>
      </c>
      <c r="AG26" s="8">
        <f>IF($D26="","",VLOOKUP($D26,'HK2'!$D$4:$AH$258,30,0))</f>
        <v>0</v>
      </c>
      <c r="AH26" s="64">
        <f t="shared" si="0"/>
        <v>0</v>
      </c>
      <c r="AI26" s="14">
        <f t="shared" si="2"/>
        <v>0</v>
      </c>
    </row>
    <row r="27" spans="1:35">
      <c r="A27" s="55">
        <f>IF(D27="","",SUBTOTAL(3,$D$4:$D27))</f>
        <v>24</v>
      </c>
      <c r="B27" s="57" t="s">
        <v>445</v>
      </c>
      <c r="C27" s="58" t="s">
        <v>169</v>
      </c>
      <c r="D27" s="59" t="s">
        <v>186</v>
      </c>
      <c r="E27" s="8">
        <f>IF($D27="","",VLOOKUP($D27,'HK2'!$D$4:$AH$258,2,0))</f>
        <v>2</v>
      </c>
      <c r="F27" s="8">
        <f>IF($D27="","",VLOOKUP($D27,'HK2'!$D$4:$AH$258,3,0))</f>
        <v>0</v>
      </c>
      <c r="G27" s="8">
        <f>IF($D27="","",VLOOKUP($D27,'HK2'!$D$4:$AH$258,4,0))</f>
        <v>0</v>
      </c>
      <c r="H27" s="8">
        <f>IF($D27="","",VLOOKUP($D27,'HK2'!$D$4:$AH$258,5,0))</f>
        <v>0</v>
      </c>
      <c r="I27" s="36">
        <f>IF($D27="","",VLOOKUP($D27,'HK2'!$D$4:$AH$258,6,0))</f>
        <v>2</v>
      </c>
      <c r="J27" s="8">
        <f>IF($D27="","",VLOOKUP($D27,'HK2'!$D$4:$AH$258,7,0))</f>
        <v>11.2</v>
      </c>
      <c r="K27" s="8">
        <f>IF($D27="","",VLOOKUP($D27,'HK2'!$D$4:$AH$258,8,0))</f>
        <v>2.4</v>
      </c>
      <c r="L27" s="8">
        <f>IF($D27="","",VLOOKUP($D27,'HK2'!$D$4:$AH$258,9,0))</f>
        <v>0</v>
      </c>
      <c r="M27" s="8">
        <f>IF($D27="","",VLOOKUP($D27,'HK2'!$D$4:$AH$258,10,0))</f>
        <v>0</v>
      </c>
      <c r="N27" s="36">
        <f>IF($D27="","",VLOOKUP($D27,'HK2'!$D$4:$AH$258,11,0))</f>
        <v>13.6</v>
      </c>
      <c r="O27" s="8">
        <f>IF($D27="","",VLOOKUP($D27,'HK2'!$D$4:$AH$258,12,0))</f>
        <v>510</v>
      </c>
      <c r="P27" s="8">
        <f>IF($D27="","",VLOOKUP($D27,'HK2'!$D$4:$AH$258,13,0))</f>
        <v>356</v>
      </c>
      <c r="Q27" s="8">
        <f>IF($D27="","",VLOOKUP($D27,'HK2'!$D$4:$AH$258,14,0))</f>
        <v>353</v>
      </c>
      <c r="R27" s="36">
        <f>IF($D27="","",VLOOKUP($D27,'HK2'!$D$4:$AH$258,15,0))</f>
        <v>25.65</v>
      </c>
      <c r="S27" s="8">
        <f>IF($D27="","",VLOOKUP($D27,'HK2'!$D$4:$AH$258,16,0))</f>
        <v>0</v>
      </c>
      <c r="T27" s="8">
        <f>IF($D27="","",VLOOKUP($D27,'HK2'!$D$4:$AH$258,17,0))</f>
        <v>0</v>
      </c>
      <c r="U27" s="8">
        <f>IF($D27="","",VLOOKUP($D27,'HK2'!$D$4:$AH$258,18,0))</f>
        <v>0</v>
      </c>
      <c r="V27" s="36">
        <f>IF($D27="","",VLOOKUP($D27,'HK2'!$D$4:$AH$258,19,0))</f>
        <v>0</v>
      </c>
      <c r="W27" s="8">
        <f>IF($D27="","",VLOOKUP($D27,'HK2'!$D$4:$AH$258,20,0))</f>
        <v>0</v>
      </c>
      <c r="X27" s="8">
        <f>IF($D27="","",VLOOKUP($D27,'HK2'!$D$4:$AH$258,21,0))</f>
        <v>0</v>
      </c>
      <c r="Y27" s="36">
        <f>IF($D27="","",VLOOKUP($D27,'HK2'!$D$4:$AH$258,22,0))</f>
        <v>0</v>
      </c>
      <c r="Z27" s="8">
        <f>IF($D27="","",VLOOKUP($D27,'HK2'!$D$4:$AH$258,23,0))</f>
        <v>0</v>
      </c>
      <c r="AA27" s="8">
        <f>IF($D27="","",VLOOKUP($D27,'HK2'!$D$4:$AH$258,24,0))</f>
        <v>0</v>
      </c>
      <c r="AB27" s="36">
        <f>IF($D27="","",VLOOKUP($D27,'HK2'!$D$4:$AH$258,25,0))</f>
        <v>0</v>
      </c>
      <c r="AC27" s="8">
        <f>IF($D27="","",VLOOKUP($D27,'HK2'!$D$4:$AH$258,26,0))</f>
        <v>0</v>
      </c>
      <c r="AD27" s="8">
        <f>IF($D27="","",VLOOKUP($D27,'HK2'!$D$4:$AH$258,27,0))</f>
        <v>0</v>
      </c>
      <c r="AE27" s="36">
        <f>IF($D27="","",VLOOKUP($D27,'HK2'!$D$4:$AH$258,28,0))</f>
        <v>0</v>
      </c>
      <c r="AF27" s="8">
        <f>IF($D27="","",VLOOKUP($D27,'HK2'!$D$4:$AH$258,29,0))</f>
        <v>1.2</v>
      </c>
      <c r="AG27" s="8">
        <f>IF($D27="","",VLOOKUP($D27,'HK2'!$D$4:$AH$258,30,0))</f>
        <v>0</v>
      </c>
      <c r="AH27" s="64">
        <f t="shared" si="0"/>
        <v>42.5</v>
      </c>
      <c r="AI27" s="14">
        <f t="shared" si="2"/>
        <v>141.69999999999999</v>
      </c>
    </row>
    <row r="28" spans="1:35">
      <c r="A28" s="55">
        <f>IF(D28="","",SUBTOTAL(3,$D$4:$D28))</f>
        <v>25</v>
      </c>
      <c r="B28" s="57" t="s">
        <v>440</v>
      </c>
      <c r="C28" s="58" t="s">
        <v>169</v>
      </c>
      <c r="D28" s="59" t="s">
        <v>184</v>
      </c>
      <c r="E28" s="8">
        <f>IF($D28="","",VLOOKUP($D28,'HK2'!$D$4:$AH$258,2,0))</f>
        <v>0</v>
      </c>
      <c r="F28" s="8">
        <f>IF($D28="","",VLOOKUP($D28,'HK2'!$D$4:$AH$258,3,0))</f>
        <v>0</v>
      </c>
      <c r="G28" s="8">
        <f>IF($D28="","",VLOOKUP($D28,'HK2'!$D$4:$AH$258,4,0))</f>
        <v>0</v>
      </c>
      <c r="H28" s="8">
        <f>IF($D28="","",VLOOKUP($D28,'HK2'!$D$4:$AH$258,5,0))</f>
        <v>0</v>
      </c>
      <c r="I28" s="36">
        <f>IF($D28="","",VLOOKUP($D28,'HK2'!$D$4:$AH$258,6,0))</f>
        <v>0</v>
      </c>
      <c r="J28" s="8">
        <f>IF($D28="","",VLOOKUP($D28,'HK2'!$D$4:$AH$258,7,0))</f>
        <v>0</v>
      </c>
      <c r="K28" s="8">
        <f>IF($D28="","",VLOOKUP($D28,'HK2'!$D$4:$AH$258,8,0))</f>
        <v>0</v>
      </c>
      <c r="L28" s="8">
        <f>IF($D28="","",VLOOKUP($D28,'HK2'!$D$4:$AH$258,9,0))</f>
        <v>0</v>
      </c>
      <c r="M28" s="8">
        <f>IF($D28="","",VLOOKUP($D28,'HK2'!$D$4:$AH$258,10,0))</f>
        <v>0</v>
      </c>
      <c r="N28" s="36">
        <f>IF($D28="","",VLOOKUP($D28,'HK2'!$D$4:$AH$258,11,0))</f>
        <v>0</v>
      </c>
      <c r="O28" s="8">
        <f>IF($D28="","",VLOOKUP($D28,'HK2'!$D$4:$AH$258,12,0))</f>
        <v>0</v>
      </c>
      <c r="P28" s="8">
        <f>IF($D28="","",VLOOKUP($D28,'HK2'!$D$4:$AH$258,13,0))</f>
        <v>0</v>
      </c>
      <c r="Q28" s="8">
        <f>IF($D28="","",VLOOKUP($D28,'HK2'!$D$4:$AH$258,14,0))</f>
        <v>0</v>
      </c>
      <c r="R28" s="36">
        <f>IF($D28="","",VLOOKUP($D28,'HK2'!$D$4:$AH$258,15,0))</f>
        <v>0</v>
      </c>
      <c r="S28" s="8">
        <f>IF($D28="","",VLOOKUP($D28,'HK2'!$D$4:$AH$258,16,0))</f>
        <v>0</v>
      </c>
      <c r="T28" s="8">
        <f>IF($D28="","",VLOOKUP($D28,'HK2'!$D$4:$AH$258,17,0))</f>
        <v>0</v>
      </c>
      <c r="U28" s="8">
        <f>IF($D28="","",VLOOKUP($D28,'HK2'!$D$4:$AH$258,18,0))</f>
        <v>0</v>
      </c>
      <c r="V28" s="36">
        <f>IF($D28="","",VLOOKUP($D28,'HK2'!$D$4:$AH$258,19,0))</f>
        <v>0</v>
      </c>
      <c r="W28" s="8">
        <f>IF($D28="","",VLOOKUP($D28,'HK2'!$D$4:$AH$258,20,0))</f>
        <v>0</v>
      </c>
      <c r="X28" s="8">
        <f>IF($D28="","",VLOOKUP($D28,'HK2'!$D$4:$AH$258,21,0))</f>
        <v>0</v>
      </c>
      <c r="Y28" s="36">
        <f>IF($D28="","",VLOOKUP($D28,'HK2'!$D$4:$AH$258,22,0))</f>
        <v>0</v>
      </c>
      <c r="Z28" s="8">
        <f>IF($D28="","",VLOOKUP($D28,'HK2'!$D$4:$AH$258,23,0))</f>
        <v>0</v>
      </c>
      <c r="AA28" s="8">
        <f>IF($D28="","",VLOOKUP($D28,'HK2'!$D$4:$AH$258,24,0))</f>
        <v>0</v>
      </c>
      <c r="AB28" s="36">
        <f>IF($D28="","",VLOOKUP($D28,'HK2'!$D$4:$AH$258,25,0))</f>
        <v>0</v>
      </c>
      <c r="AC28" s="8">
        <f>IF($D28="","",VLOOKUP($D28,'HK2'!$D$4:$AH$258,26,0))</f>
        <v>0</v>
      </c>
      <c r="AD28" s="8">
        <f>IF($D28="","",VLOOKUP($D28,'HK2'!$D$4:$AH$258,27,0))</f>
        <v>0</v>
      </c>
      <c r="AE28" s="36">
        <f>IF($D28="","",VLOOKUP($D28,'HK2'!$D$4:$AH$258,28,0))</f>
        <v>0</v>
      </c>
      <c r="AF28" s="8">
        <f>IF($D28="","",VLOOKUP($D28,'HK2'!$D$4:$AH$258,29,0))</f>
        <v>0</v>
      </c>
      <c r="AG28" s="8">
        <f>IF($D28="","",VLOOKUP($D28,'HK2'!$D$4:$AH$258,30,0))</f>
        <v>0</v>
      </c>
      <c r="AH28" s="64">
        <f t="shared" si="0"/>
        <v>0</v>
      </c>
      <c r="AI28" s="14">
        <f t="shared" si="2"/>
        <v>0</v>
      </c>
    </row>
    <row r="29" spans="1:35">
      <c r="A29" s="55">
        <f>IF(D29="","",SUBTOTAL(3,$D$4:$D29))</f>
        <v>26</v>
      </c>
      <c r="B29" s="57" t="s">
        <v>441</v>
      </c>
      <c r="C29" s="58" t="s">
        <v>169</v>
      </c>
      <c r="D29" s="59" t="s">
        <v>185</v>
      </c>
      <c r="E29" s="8">
        <f>IF($D29="","",VLOOKUP($D29,'HK2'!$D$4:$AH$258,2,0))</f>
        <v>0</v>
      </c>
      <c r="F29" s="8">
        <f>IF($D29="","",VLOOKUP($D29,'HK2'!$D$4:$AH$258,3,0))</f>
        <v>0</v>
      </c>
      <c r="G29" s="8">
        <f>IF($D29="","",VLOOKUP($D29,'HK2'!$D$4:$AH$258,4,0))</f>
        <v>0</v>
      </c>
      <c r="H29" s="8">
        <f>IF($D29="","",VLOOKUP($D29,'HK2'!$D$4:$AH$258,5,0))</f>
        <v>0</v>
      </c>
      <c r="I29" s="36">
        <f>IF($D29="","",VLOOKUP($D29,'HK2'!$D$4:$AH$258,6,0))</f>
        <v>0</v>
      </c>
      <c r="J29" s="8">
        <f>IF($D29="","",VLOOKUP($D29,'HK2'!$D$4:$AH$258,7,0))</f>
        <v>0</v>
      </c>
      <c r="K29" s="8">
        <f>IF($D29="","",VLOOKUP($D29,'HK2'!$D$4:$AH$258,8,0))</f>
        <v>0</v>
      </c>
      <c r="L29" s="8">
        <f>IF($D29="","",VLOOKUP($D29,'HK2'!$D$4:$AH$258,9,0))</f>
        <v>0</v>
      </c>
      <c r="M29" s="8">
        <f>IF($D29="","",VLOOKUP($D29,'HK2'!$D$4:$AH$258,10,0))</f>
        <v>0</v>
      </c>
      <c r="N29" s="36">
        <f>IF($D29="","",VLOOKUP($D29,'HK2'!$D$4:$AH$258,11,0))</f>
        <v>0</v>
      </c>
      <c r="O29" s="8">
        <f>IF($D29="","",VLOOKUP($D29,'HK2'!$D$4:$AH$258,12,0))</f>
        <v>0</v>
      </c>
      <c r="P29" s="8">
        <f>IF($D29="","",VLOOKUP($D29,'HK2'!$D$4:$AH$258,13,0))</f>
        <v>0</v>
      </c>
      <c r="Q29" s="8">
        <f>IF($D29="","",VLOOKUP($D29,'HK2'!$D$4:$AH$258,14,0))</f>
        <v>0</v>
      </c>
      <c r="R29" s="36">
        <f>IF($D29="","",VLOOKUP($D29,'HK2'!$D$4:$AH$258,15,0))</f>
        <v>0</v>
      </c>
      <c r="S29" s="8">
        <f>IF($D29="","",VLOOKUP($D29,'HK2'!$D$4:$AH$258,16,0))</f>
        <v>0</v>
      </c>
      <c r="T29" s="8">
        <f>IF($D29="","",VLOOKUP($D29,'HK2'!$D$4:$AH$258,17,0))</f>
        <v>0</v>
      </c>
      <c r="U29" s="8">
        <f>IF($D29="","",VLOOKUP($D29,'HK2'!$D$4:$AH$258,18,0))</f>
        <v>0</v>
      </c>
      <c r="V29" s="36">
        <f>IF($D29="","",VLOOKUP($D29,'HK2'!$D$4:$AH$258,19,0))</f>
        <v>0</v>
      </c>
      <c r="W29" s="8">
        <f>IF($D29="","",VLOOKUP($D29,'HK2'!$D$4:$AH$258,20,0))</f>
        <v>0</v>
      </c>
      <c r="X29" s="8">
        <f>IF($D29="","",VLOOKUP($D29,'HK2'!$D$4:$AH$258,21,0))</f>
        <v>0</v>
      </c>
      <c r="Y29" s="36">
        <f>IF($D29="","",VLOOKUP($D29,'HK2'!$D$4:$AH$258,22,0))</f>
        <v>0</v>
      </c>
      <c r="Z29" s="8">
        <f>IF($D29="","",VLOOKUP($D29,'HK2'!$D$4:$AH$258,23,0))</f>
        <v>0</v>
      </c>
      <c r="AA29" s="8">
        <f>IF($D29="","",VLOOKUP($D29,'HK2'!$D$4:$AH$258,24,0))</f>
        <v>0</v>
      </c>
      <c r="AB29" s="36">
        <f>IF($D29="","",VLOOKUP($D29,'HK2'!$D$4:$AH$258,25,0))</f>
        <v>0</v>
      </c>
      <c r="AC29" s="8">
        <f>IF($D29="","",VLOOKUP($D29,'HK2'!$D$4:$AH$258,26,0))</f>
        <v>0</v>
      </c>
      <c r="AD29" s="8">
        <f>IF($D29="","",VLOOKUP($D29,'HK2'!$D$4:$AH$258,27,0))</f>
        <v>0</v>
      </c>
      <c r="AE29" s="36">
        <f>IF($D29="","",VLOOKUP($D29,'HK2'!$D$4:$AH$258,28,0))</f>
        <v>0</v>
      </c>
      <c r="AF29" s="8">
        <f>IF($D29="","",VLOOKUP($D29,'HK2'!$D$4:$AH$258,29,0))</f>
        <v>0</v>
      </c>
      <c r="AG29" s="8">
        <f>IF($D29="","",VLOOKUP($D29,'HK2'!$D$4:$AH$258,30,0))</f>
        <v>0</v>
      </c>
      <c r="AH29" s="64">
        <f t="shared" si="0"/>
        <v>0</v>
      </c>
      <c r="AI29" s="14">
        <f t="shared" si="2"/>
        <v>0</v>
      </c>
    </row>
    <row r="30" spans="1:35">
      <c r="A30" s="55">
        <f>IF(D30="","",SUBTOTAL(3,$D$4:$D30))</f>
        <v>27</v>
      </c>
      <c r="B30" s="57" t="s">
        <v>446</v>
      </c>
      <c r="C30" s="58" t="s">
        <v>169</v>
      </c>
      <c r="D30" s="59" t="s">
        <v>190</v>
      </c>
      <c r="E30" s="8">
        <f>IF($D30="","",VLOOKUP($D30,'HK2'!$D$4:$AH$258,2,0))</f>
        <v>2</v>
      </c>
      <c r="F30" s="8">
        <f>IF($D30="","",VLOOKUP($D30,'HK2'!$D$4:$AH$258,3,0))</f>
        <v>0</v>
      </c>
      <c r="G30" s="8">
        <f>IF($D30="","",VLOOKUP($D30,'HK2'!$D$4:$AH$258,4,0))</f>
        <v>0</v>
      </c>
      <c r="H30" s="8">
        <f>IF($D30="","",VLOOKUP($D30,'HK2'!$D$4:$AH$258,5,0))</f>
        <v>0</v>
      </c>
      <c r="I30" s="36">
        <f>IF($D30="","",VLOOKUP($D30,'HK2'!$D$4:$AH$258,6,0))</f>
        <v>2</v>
      </c>
      <c r="J30" s="8">
        <f>IF($D30="","",VLOOKUP($D30,'HK2'!$D$4:$AH$258,7,0))</f>
        <v>10.799999999999999</v>
      </c>
      <c r="K30" s="8">
        <f>IF($D30="","",VLOOKUP($D30,'HK2'!$D$4:$AH$258,8,0))</f>
        <v>3.5999999999999996</v>
      </c>
      <c r="L30" s="8">
        <f>IF($D30="","",VLOOKUP($D30,'HK2'!$D$4:$AH$258,9,0))</f>
        <v>0</v>
      </c>
      <c r="M30" s="8">
        <f>IF($D30="","",VLOOKUP($D30,'HK2'!$D$4:$AH$258,10,0))</f>
        <v>0</v>
      </c>
      <c r="N30" s="36">
        <f>IF($D30="","",VLOOKUP($D30,'HK2'!$D$4:$AH$258,11,0))</f>
        <v>14.399999999999999</v>
      </c>
      <c r="O30" s="8">
        <f>IF($D30="","",VLOOKUP($D30,'HK2'!$D$4:$AH$258,12,0))</f>
        <v>359</v>
      </c>
      <c r="P30" s="8">
        <f>IF($D30="","",VLOOKUP($D30,'HK2'!$D$4:$AH$258,13,0))</f>
        <v>0</v>
      </c>
      <c r="Q30" s="8">
        <f>IF($D30="","",VLOOKUP($D30,'HK2'!$D$4:$AH$258,14,0))</f>
        <v>371</v>
      </c>
      <c r="R30" s="36">
        <f>IF($D30="","",VLOOKUP($D30,'HK2'!$D$4:$AH$258,15,0))</f>
        <v>-0.6</v>
      </c>
      <c r="S30" s="8">
        <f>IF($D30="","",VLOOKUP($D30,'HK2'!$D$4:$AH$258,16,0))</f>
        <v>0</v>
      </c>
      <c r="T30" s="8">
        <f>IF($D30="","",VLOOKUP($D30,'HK2'!$D$4:$AH$258,17,0))</f>
        <v>0</v>
      </c>
      <c r="U30" s="8">
        <f>IF($D30="","",VLOOKUP($D30,'HK2'!$D$4:$AH$258,18,0))</f>
        <v>0</v>
      </c>
      <c r="V30" s="36">
        <f>IF($D30="","",VLOOKUP($D30,'HK2'!$D$4:$AH$258,19,0))</f>
        <v>0</v>
      </c>
      <c r="W30" s="8">
        <f>IF($D30="","",VLOOKUP($D30,'HK2'!$D$4:$AH$258,20,0))</f>
        <v>0</v>
      </c>
      <c r="X30" s="8">
        <f>IF($D30="","",VLOOKUP($D30,'HK2'!$D$4:$AH$258,21,0))</f>
        <v>0</v>
      </c>
      <c r="Y30" s="36">
        <f>IF($D30="","",VLOOKUP($D30,'HK2'!$D$4:$AH$258,22,0))</f>
        <v>0</v>
      </c>
      <c r="Z30" s="8">
        <f>IF($D30="","",VLOOKUP($D30,'HK2'!$D$4:$AH$258,23,0))</f>
        <v>0</v>
      </c>
      <c r="AA30" s="8">
        <f>IF($D30="","",VLOOKUP($D30,'HK2'!$D$4:$AH$258,24,0))</f>
        <v>0</v>
      </c>
      <c r="AB30" s="36">
        <f>IF($D30="","",VLOOKUP($D30,'HK2'!$D$4:$AH$258,25,0))</f>
        <v>0</v>
      </c>
      <c r="AC30" s="8">
        <f>IF($D30="","",VLOOKUP($D30,'HK2'!$D$4:$AH$258,26,0))</f>
        <v>0</v>
      </c>
      <c r="AD30" s="8">
        <f>IF($D30="","",VLOOKUP($D30,'HK2'!$D$4:$AH$258,27,0))</f>
        <v>0</v>
      </c>
      <c r="AE30" s="36">
        <f>IF($D30="","",VLOOKUP($D30,'HK2'!$D$4:$AH$258,28,0))</f>
        <v>0</v>
      </c>
      <c r="AF30" s="8">
        <f>IF($D30="","",VLOOKUP($D30,'HK2'!$D$4:$AH$258,29,0))</f>
        <v>1.2</v>
      </c>
      <c r="AG30" s="8">
        <f>IF($D30="","",VLOOKUP($D30,'HK2'!$D$4:$AH$258,30,0))</f>
        <v>0</v>
      </c>
      <c r="AH30" s="64">
        <f t="shared" si="0"/>
        <v>17</v>
      </c>
      <c r="AI30" s="14">
        <f t="shared" si="2"/>
        <v>56.7</v>
      </c>
    </row>
    <row r="31" spans="1:35">
      <c r="A31" s="55">
        <f>IF(D31="","",SUBTOTAL(3,$D$4:$D31))</f>
        <v>28</v>
      </c>
      <c r="B31" s="57" t="s">
        <v>460</v>
      </c>
      <c r="C31" s="58" t="s">
        <v>169</v>
      </c>
      <c r="D31" s="59" t="s">
        <v>193</v>
      </c>
      <c r="E31" s="8">
        <f>IF($D31="","",VLOOKUP($D31,'HK2'!$D$4:$AH$258,2,0))</f>
        <v>0</v>
      </c>
      <c r="F31" s="8">
        <f>IF($D31="","",VLOOKUP($D31,'HK2'!$D$4:$AH$258,3,0))</f>
        <v>0</v>
      </c>
      <c r="G31" s="8">
        <f>IF($D31="","",VLOOKUP($D31,'HK2'!$D$4:$AH$258,4,0))</f>
        <v>0</v>
      </c>
      <c r="H31" s="8">
        <f>IF($D31="","",VLOOKUP($D31,'HK2'!$D$4:$AH$258,5,0))</f>
        <v>0</v>
      </c>
      <c r="I31" s="36">
        <f>IF($D31="","",VLOOKUP($D31,'HK2'!$D$4:$AH$258,6,0))</f>
        <v>0</v>
      </c>
      <c r="J31" s="8">
        <f>IF($D31="","",VLOOKUP($D31,'HK2'!$D$4:$AH$258,7,0))</f>
        <v>0</v>
      </c>
      <c r="K31" s="8">
        <f>IF($D31="","",VLOOKUP($D31,'HK2'!$D$4:$AH$258,8,0))</f>
        <v>0</v>
      </c>
      <c r="L31" s="8">
        <f>IF($D31="","",VLOOKUP($D31,'HK2'!$D$4:$AH$258,9,0))</f>
        <v>0</v>
      </c>
      <c r="M31" s="8">
        <f>IF($D31="","",VLOOKUP($D31,'HK2'!$D$4:$AH$258,10,0))</f>
        <v>0</v>
      </c>
      <c r="N31" s="36">
        <f>IF($D31="","",VLOOKUP($D31,'HK2'!$D$4:$AH$258,11,0))</f>
        <v>0</v>
      </c>
      <c r="O31" s="8">
        <f>IF($D31="","",VLOOKUP($D31,'HK2'!$D$4:$AH$258,12,0))</f>
        <v>374</v>
      </c>
      <c r="P31" s="8">
        <f>IF($D31="","",VLOOKUP($D31,'HK2'!$D$4:$AH$258,13,0))</f>
        <v>0</v>
      </c>
      <c r="Q31" s="8">
        <f>IF($D31="","",VLOOKUP($D31,'HK2'!$D$4:$AH$258,14,0))</f>
        <v>74</v>
      </c>
      <c r="R31" s="36">
        <f>IF($D31="","",VLOOKUP($D31,'HK2'!$D$4:$AH$258,15,0))</f>
        <v>15</v>
      </c>
      <c r="S31" s="8">
        <f>IF($D31="","",VLOOKUP($D31,'HK2'!$D$4:$AH$258,16,0))</f>
        <v>0</v>
      </c>
      <c r="T31" s="8">
        <f>IF($D31="","",VLOOKUP($D31,'HK2'!$D$4:$AH$258,17,0))</f>
        <v>0</v>
      </c>
      <c r="U31" s="8">
        <f>IF($D31="","",VLOOKUP($D31,'HK2'!$D$4:$AH$258,18,0))</f>
        <v>0</v>
      </c>
      <c r="V31" s="36">
        <f>IF($D31="","",VLOOKUP($D31,'HK2'!$D$4:$AH$258,19,0))</f>
        <v>0</v>
      </c>
      <c r="W31" s="8">
        <f>IF($D31="","",VLOOKUP($D31,'HK2'!$D$4:$AH$258,20,0))</f>
        <v>0</v>
      </c>
      <c r="X31" s="8">
        <f>IF($D31="","",VLOOKUP($D31,'HK2'!$D$4:$AH$258,21,0))</f>
        <v>0</v>
      </c>
      <c r="Y31" s="36">
        <f>IF($D31="","",VLOOKUP($D31,'HK2'!$D$4:$AH$258,22,0))</f>
        <v>0</v>
      </c>
      <c r="Z31" s="8">
        <f>IF($D31="","",VLOOKUP($D31,'HK2'!$D$4:$AH$258,23,0))</f>
        <v>0</v>
      </c>
      <c r="AA31" s="8">
        <f>IF($D31="","",VLOOKUP($D31,'HK2'!$D$4:$AH$258,24,0))</f>
        <v>0</v>
      </c>
      <c r="AB31" s="36">
        <f>IF($D31="","",VLOOKUP($D31,'HK2'!$D$4:$AH$258,25,0))</f>
        <v>0</v>
      </c>
      <c r="AC31" s="8">
        <f>IF($D31="","",VLOOKUP($D31,'HK2'!$D$4:$AH$258,26,0))</f>
        <v>0</v>
      </c>
      <c r="AD31" s="8">
        <f>IF($D31="","",VLOOKUP($D31,'HK2'!$D$4:$AH$258,27,0))</f>
        <v>0</v>
      </c>
      <c r="AE31" s="36">
        <f>IF($D31="","",VLOOKUP($D31,'HK2'!$D$4:$AH$258,28,0))</f>
        <v>0</v>
      </c>
      <c r="AF31" s="8">
        <f>IF($D31="","",VLOOKUP($D31,'HK2'!$D$4:$AH$258,29,0))</f>
        <v>0</v>
      </c>
      <c r="AG31" s="8">
        <f>IF($D31="","",VLOOKUP($D31,'HK2'!$D$4:$AH$258,30,0))</f>
        <v>0</v>
      </c>
      <c r="AH31" s="64">
        <f t="shared" si="0"/>
        <v>15</v>
      </c>
      <c r="AI31" s="14">
        <f t="shared" si="2"/>
        <v>50</v>
      </c>
    </row>
    <row r="32" spans="1:35">
      <c r="A32" s="55">
        <f>IF(D32="","",SUBTOTAL(3,$D$4:$D32))</f>
        <v>29</v>
      </c>
      <c r="B32" s="57" t="s">
        <v>456</v>
      </c>
      <c r="C32" s="58" t="s">
        <v>169</v>
      </c>
      <c r="D32" s="59" t="s">
        <v>194</v>
      </c>
      <c r="E32" s="8">
        <f>IF($D32="","",VLOOKUP($D32,'HK2'!$D$4:$AH$258,2,0))</f>
        <v>10</v>
      </c>
      <c r="F32" s="8">
        <f>IF($D32="","",VLOOKUP($D32,'HK2'!$D$4:$AH$258,3,0))</f>
        <v>0</v>
      </c>
      <c r="G32" s="8">
        <f>IF($D32="","",VLOOKUP($D32,'HK2'!$D$4:$AH$258,4,0))</f>
        <v>0</v>
      </c>
      <c r="H32" s="8">
        <f>IF($D32="","",VLOOKUP($D32,'HK2'!$D$4:$AH$258,5,0))</f>
        <v>0</v>
      </c>
      <c r="I32" s="36">
        <f>IF($D32="","",VLOOKUP($D32,'HK2'!$D$4:$AH$258,6,0))</f>
        <v>10</v>
      </c>
      <c r="J32" s="8">
        <f>IF($D32="","",VLOOKUP($D32,'HK2'!$D$4:$AH$258,7,0))</f>
        <v>4.8</v>
      </c>
      <c r="K32" s="8">
        <f>IF($D32="","",VLOOKUP($D32,'HK2'!$D$4:$AH$258,8,0))</f>
        <v>2.4</v>
      </c>
      <c r="L32" s="8">
        <f>IF($D32="","",VLOOKUP($D32,'HK2'!$D$4:$AH$258,9,0))</f>
        <v>0</v>
      </c>
      <c r="M32" s="8">
        <f>IF($D32="","",VLOOKUP($D32,'HK2'!$D$4:$AH$258,10,0))</f>
        <v>0</v>
      </c>
      <c r="N32" s="36">
        <f>IF($D32="","",VLOOKUP($D32,'HK2'!$D$4:$AH$258,11,0))</f>
        <v>7.1999999999999993</v>
      </c>
      <c r="O32" s="8">
        <f>IF($D32="","",VLOOKUP($D32,'HK2'!$D$4:$AH$258,12,0))</f>
        <v>400</v>
      </c>
      <c r="P32" s="8">
        <f>IF($D32="","",VLOOKUP($D32,'HK2'!$D$4:$AH$258,13,0))</f>
        <v>223</v>
      </c>
      <c r="Q32" s="8">
        <f>IF($D32="","",VLOOKUP($D32,'HK2'!$D$4:$AH$258,14,0))</f>
        <v>297</v>
      </c>
      <c r="R32" s="36">
        <f>IF($D32="","",VLOOKUP($D32,'HK2'!$D$4:$AH$258,15,0))</f>
        <v>16.3</v>
      </c>
      <c r="S32" s="8">
        <f>IF($D32="","",VLOOKUP($D32,'HK2'!$D$4:$AH$258,16,0))</f>
        <v>0</v>
      </c>
      <c r="T32" s="8">
        <f>IF($D32="","",VLOOKUP($D32,'HK2'!$D$4:$AH$258,17,0))</f>
        <v>0</v>
      </c>
      <c r="U32" s="8">
        <f>IF($D32="","",VLOOKUP($D32,'HK2'!$D$4:$AH$258,18,0))</f>
        <v>0</v>
      </c>
      <c r="V32" s="36">
        <f>IF($D32="","",VLOOKUP($D32,'HK2'!$D$4:$AH$258,19,0))</f>
        <v>0</v>
      </c>
      <c r="W32" s="8">
        <f>IF($D32="","",VLOOKUP($D32,'HK2'!$D$4:$AH$258,20,0))</f>
        <v>0</v>
      </c>
      <c r="X32" s="8">
        <f>IF($D32="","",VLOOKUP($D32,'HK2'!$D$4:$AH$258,21,0))</f>
        <v>0</v>
      </c>
      <c r="Y32" s="36">
        <f>IF($D32="","",VLOOKUP($D32,'HK2'!$D$4:$AH$258,22,0))</f>
        <v>0</v>
      </c>
      <c r="Z32" s="8">
        <f>IF($D32="","",VLOOKUP($D32,'HK2'!$D$4:$AH$258,23,0))</f>
        <v>0</v>
      </c>
      <c r="AA32" s="8">
        <f>IF($D32="","",VLOOKUP($D32,'HK2'!$D$4:$AH$258,24,0))</f>
        <v>0</v>
      </c>
      <c r="AB32" s="36">
        <f>IF($D32="","",VLOOKUP($D32,'HK2'!$D$4:$AH$258,25,0))</f>
        <v>0</v>
      </c>
      <c r="AC32" s="8">
        <f>IF($D32="","",VLOOKUP($D32,'HK2'!$D$4:$AH$258,26,0))</f>
        <v>0</v>
      </c>
      <c r="AD32" s="8">
        <f>IF($D32="","",VLOOKUP($D32,'HK2'!$D$4:$AH$258,27,0))</f>
        <v>0</v>
      </c>
      <c r="AE32" s="36">
        <f>IF($D32="","",VLOOKUP($D32,'HK2'!$D$4:$AH$258,28,0))</f>
        <v>0</v>
      </c>
      <c r="AF32" s="8">
        <f>IF($D32="","",VLOOKUP($D32,'HK2'!$D$4:$AH$258,29,0))</f>
        <v>4.8</v>
      </c>
      <c r="AG32" s="8">
        <f>IF($D32="","",VLOOKUP($D32,'HK2'!$D$4:$AH$258,30,0))</f>
        <v>12</v>
      </c>
      <c r="AH32" s="64">
        <f t="shared" si="0"/>
        <v>50.3</v>
      </c>
      <c r="AI32" s="14">
        <f t="shared" si="2"/>
        <v>167.7</v>
      </c>
    </row>
    <row r="33" spans="1:35">
      <c r="A33" s="55">
        <f>IF(D33="","",SUBTOTAL(3,$D$4:$D33))</f>
        <v>30</v>
      </c>
      <c r="B33" s="57" t="s">
        <v>424</v>
      </c>
      <c r="C33" s="58" t="s">
        <v>169</v>
      </c>
      <c r="D33" s="59" t="s">
        <v>172</v>
      </c>
      <c r="E33" s="8">
        <f>IF($D33="","",VLOOKUP($D33,'HK2'!$D$4:$AH$258,2,0))</f>
        <v>0</v>
      </c>
      <c r="F33" s="8">
        <f>IF($D33="","",VLOOKUP($D33,'HK2'!$D$4:$AH$258,3,0))</f>
        <v>0</v>
      </c>
      <c r="G33" s="8">
        <f>IF($D33="","",VLOOKUP($D33,'HK2'!$D$4:$AH$258,4,0))</f>
        <v>0</v>
      </c>
      <c r="H33" s="8">
        <f>IF($D33="","",VLOOKUP($D33,'HK2'!$D$4:$AH$258,5,0))</f>
        <v>0</v>
      </c>
      <c r="I33" s="36">
        <f>IF($D33="","",VLOOKUP($D33,'HK2'!$D$4:$AH$258,6,0))</f>
        <v>0</v>
      </c>
      <c r="J33" s="8">
        <f>IF($D33="","",VLOOKUP($D33,'HK2'!$D$4:$AH$258,7,0))</f>
        <v>1.2</v>
      </c>
      <c r="K33" s="8">
        <f>IF($D33="","",VLOOKUP($D33,'HK2'!$D$4:$AH$258,8,0))</f>
        <v>10.799999999999999</v>
      </c>
      <c r="L33" s="8">
        <f>IF($D33="","",VLOOKUP($D33,'HK2'!$D$4:$AH$258,9,0))</f>
        <v>0</v>
      </c>
      <c r="M33" s="8">
        <f>IF($D33="","",VLOOKUP($D33,'HK2'!$D$4:$AH$258,10,0))</f>
        <v>0</v>
      </c>
      <c r="N33" s="36">
        <f>IF($D33="","",VLOOKUP($D33,'HK2'!$D$4:$AH$258,11,0))</f>
        <v>11.999999999999998</v>
      </c>
      <c r="O33" s="8">
        <f>IF($D33="","",VLOOKUP($D33,'HK2'!$D$4:$AH$258,12,0))</f>
        <v>0</v>
      </c>
      <c r="P33" s="8">
        <f>IF($D33="","",VLOOKUP($D33,'HK2'!$D$4:$AH$258,13,0))</f>
        <v>0</v>
      </c>
      <c r="Q33" s="8">
        <f>IF($D33="","",VLOOKUP($D33,'HK2'!$D$4:$AH$258,14,0))</f>
        <v>0</v>
      </c>
      <c r="R33" s="36">
        <f>IF($D33="","",VLOOKUP($D33,'HK2'!$D$4:$AH$258,15,0))</f>
        <v>0</v>
      </c>
      <c r="S33" s="8">
        <f>IF($D33="","",VLOOKUP($D33,'HK2'!$D$4:$AH$258,16,0))</f>
        <v>0</v>
      </c>
      <c r="T33" s="8">
        <f>IF($D33="","",VLOOKUP($D33,'HK2'!$D$4:$AH$258,17,0))</f>
        <v>0</v>
      </c>
      <c r="U33" s="8">
        <f>IF($D33="","",VLOOKUP($D33,'HK2'!$D$4:$AH$258,18,0))</f>
        <v>0</v>
      </c>
      <c r="V33" s="36">
        <f>IF($D33="","",VLOOKUP($D33,'HK2'!$D$4:$AH$258,19,0))</f>
        <v>0</v>
      </c>
      <c r="W33" s="8">
        <f>IF($D33="","",VLOOKUP($D33,'HK2'!$D$4:$AH$258,20,0))</f>
        <v>0</v>
      </c>
      <c r="X33" s="8">
        <f>IF($D33="","",VLOOKUP($D33,'HK2'!$D$4:$AH$258,21,0))</f>
        <v>0</v>
      </c>
      <c r="Y33" s="36">
        <f>IF($D33="","",VLOOKUP($D33,'HK2'!$D$4:$AH$258,22,0))</f>
        <v>0</v>
      </c>
      <c r="Z33" s="8">
        <f>IF($D33="","",VLOOKUP($D33,'HK2'!$D$4:$AH$258,23,0))</f>
        <v>0</v>
      </c>
      <c r="AA33" s="8">
        <f>IF($D33="","",VLOOKUP($D33,'HK2'!$D$4:$AH$258,24,0))</f>
        <v>0</v>
      </c>
      <c r="AB33" s="36">
        <f>IF($D33="","",VLOOKUP($D33,'HK2'!$D$4:$AH$258,25,0))</f>
        <v>0</v>
      </c>
      <c r="AC33" s="8">
        <f>IF($D33="","",VLOOKUP($D33,'HK2'!$D$4:$AH$258,26,0))</f>
        <v>0</v>
      </c>
      <c r="AD33" s="8">
        <f>IF($D33="","",VLOOKUP($D33,'HK2'!$D$4:$AH$258,27,0))</f>
        <v>0</v>
      </c>
      <c r="AE33" s="36">
        <f>IF($D33="","",VLOOKUP($D33,'HK2'!$D$4:$AH$258,28,0))</f>
        <v>0</v>
      </c>
      <c r="AF33" s="8">
        <f>IF($D33="","",VLOOKUP($D33,'HK2'!$D$4:$AH$258,29,0))</f>
        <v>0</v>
      </c>
      <c r="AG33" s="8">
        <f>IF($D33="","",VLOOKUP($D33,'HK2'!$D$4:$AH$258,30,0))</f>
        <v>0</v>
      </c>
      <c r="AH33" s="64">
        <f t="shared" si="0"/>
        <v>12</v>
      </c>
      <c r="AI33" s="14">
        <f t="shared" si="2"/>
        <v>40</v>
      </c>
    </row>
    <row r="34" spans="1:35">
      <c r="A34" s="55">
        <f>IF(D34="","",SUBTOTAL(3,$D$4:$D34))</f>
        <v>31</v>
      </c>
      <c r="B34" s="57" t="s">
        <v>472</v>
      </c>
      <c r="C34" s="58" t="s">
        <v>169</v>
      </c>
      <c r="D34" s="59" t="s">
        <v>203</v>
      </c>
      <c r="E34" s="8">
        <f>IF($D34="","",VLOOKUP($D34,'HK2'!$D$4:$AH$258,2,0))</f>
        <v>0</v>
      </c>
      <c r="F34" s="8">
        <f>IF($D34="","",VLOOKUP($D34,'HK2'!$D$4:$AH$258,3,0))</f>
        <v>0</v>
      </c>
      <c r="G34" s="8">
        <f>IF($D34="","",VLOOKUP($D34,'HK2'!$D$4:$AH$258,4,0))</f>
        <v>0</v>
      </c>
      <c r="H34" s="8">
        <f>IF($D34="","",VLOOKUP($D34,'HK2'!$D$4:$AH$258,5,0))</f>
        <v>0</v>
      </c>
      <c r="I34" s="36">
        <f>IF($D34="","",VLOOKUP($D34,'HK2'!$D$4:$AH$258,6,0))</f>
        <v>0</v>
      </c>
      <c r="J34" s="8">
        <f>IF($D34="","",VLOOKUP($D34,'HK2'!$D$4:$AH$258,7,0))</f>
        <v>7.2</v>
      </c>
      <c r="K34" s="8">
        <f>IF($D34="","",VLOOKUP($D34,'HK2'!$D$4:$AH$258,8,0))</f>
        <v>0</v>
      </c>
      <c r="L34" s="8">
        <f>IF($D34="","",VLOOKUP($D34,'HK2'!$D$4:$AH$258,9,0))</f>
        <v>0</v>
      </c>
      <c r="M34" s="8">
        <f>IF($D34="","",VLOOKUP($D34,'HK2'!$D$4:$AH$258,10,0))</f>
        <v>0</v>
      </c>
      <c r="N34" s="36">
        <f>IF($D34="","",VLOOKUP($D34,'HK2'!$D$4:$AH$258,11,0))</f>
        <v>7.2</v>
      </c>
      <c r="O34" s="8">
        <f>IF($D34="","",VLOOKUP($D34,'HK2'!$D$4:$AH$258,12,0))</f>
        <v>137</v>
      </c>
      <c r="P34" s="8">
        <f>IF($D34="","",VLOOKUP($D34,'HK2'!$D$4:$AH$258,13,0))</f>
        <v>137</v>
      </c>
      <c r="Q34" s="8">
        <f>IF($D34="","",VLOOKUP($D34,'HK2'!$D$4:$AH$258,14,0))</f>
        <v>248</v>
      </c>
      <c r="R34" s="36">
        <f>IF($D34="","",VLOOKUP($D34,'HK2'!$D$4:$AH$258,15,0))</f>
        <v>1.3</v>
      </c>
      <c r="S34" s="8">
        <f>IF($D34="","",VLOOKUP($D34,'HK2'!$D$4:$AH$258,16,0))</f>
        <v>0</v>
      </c>
      <c r="T34" s="8">
        <f>IF($D34="","",VLOOKUP($D34,'HK2'!$D$4:$AH$258,17,0))</f>
        <v>0</v>
      </c>
      <c r="U34" s="8">
        <f>IF($D34="","",VLOOKUP($D34,'HK2'!$D$4:$AH$258,18,0))</f>
        <v>0</v>
      </c>
      <c r="V34" s="36">
        <f>IF($D34="","",VLOOKUP($D34,'HK2'!$D$4:$AH$258,19,0))</f>
        <v>0</v>
      </c>
      <c r="W34" s="8">
        <f>IF($D34="","",VLOOKUP($D34,'HK2'!$D$4:$AH$258,20,0))</f>
        <v>0</v>
      </c>
      <c r="X34" s="8">
        <f>IF($D34="","",VLOOKUP($D34,'HK2'!$D$4:$AH$258,21,0))</f>
        <v>0</v>
      </c>
      <c r="Y34" s="36">
        <f>IF($D34="","",VLOOKUP($D34,'HK2'!$D$4:$AH$258,22,0))</f>
        <v>0</v>
      </c>
      <c r="Z34" s="8">
        <f>IF($D34="","",VLOOKUP($D34,'HK2'!$D$4:$AH$258,23,0))</f>
        <v>0</v>
      </c>
      <c r="AA34" s="8">
        <f>IF($D34="","",VLOOKUP($D34,'HK2'!$D$4:$AH$258,24,0))</f>
        <v>0</v>
      </c>
      <c r="AB34" s="36">
        <f>IF($D34="","",VLOOKUP($D34,'HK2'!$D$4:$AH$258,25,0))</f>
        <v>0</v>
      </c>
      <c r="AC34" s="8">
        <f>IF($D34="","",VLOOKUP($D34,'HK2'!$D$4:$AH$258,26,0))</f>
        <v>0</v>
      </c>
      <c r="AD34" s="8">
        <f>IF($D34="","",VLOOKUP($D34,'HK2'!$D$4:$AH$258,27,0))</f>
        <v>0</v>
      </c>
      <c r="AE34" s="36">
        <f>IF($D34="","",VLOOKUP($D34,'HK2'!$D$4:$AH$258,28,0))</f>
        <v>0</v>
      </c>
      <c r="AF34" s="8">
        <f>IF($D34="","",VLOOKUP($D34,'HK2'!$D$4:$AH$258,29,0))</f>
        <v>0</v>
      </c>
      <c r="AG34" s="8">
        <f>IF($D34="","",VLOOKUP($D34,'HK2'!$D$4:$AH$258,30,0))</f>
        <v>0</v>
      </c>
      <c r="AH34" s="64">
        <f t="shared" si="0"/>
        <v>8.5</v>
      </c>
      <c r="AI34" s="14">
        <f t="shared" si="2"/>
        <v>28.3</v>
      </c>
    </row>
    <row r="35" spans="1:35">
      <c r="A35" s="55">
        <f>IF(D35="","",SUBTOTAL(3,$D$4:$D35))</f>
        <v>32</v>
      </c>
      <c r="B35" s="57" t="s">
        <v>447</v>
      </c>
      <c r="C35" s="58" t="s">
        <v>169</v>
      </c>
      <c r="D35" s="59" t="s">
        <v>187</v>
      </c>
      <c r="E35" s="8">
        <f>IF($D35="","",VLOOKUP($D35,'HK2'!$D$4:$AH$258,2,0))</f>
        <v>3</v>
      </c>
      <c r="F35" s="8">
        <f>IF($D35="","",VLOOKUP($D35,'HK2'!$D$4:$AH$258,3,0))</f>
        <v>0</v>
      </c>
      <c r="G35" s="8">
        <f>IF($D35="","",VLOOKUP($D35,'HK2'!$D$4:$AH$258,4,0))</f>
        <v>0</v>
      </c>
      <c r="H35" s="8">
        <f>IF($D35="","",VLOOKUP($D35,'HK2'!$D$4:$AH$258,5,0))</f>
        <v>0</v>
      </c>
      <c r="I35" s="36">
        <f>IF($D35="","",VLOOKUP($D35,'HK2'!$D$4:$AH$258,6,0))</f>
        <v>3</v>
      </c>
      <c r="J35" s="8">
        <f>IF($D35="","",VLOOKUP($D35,'HK2'!$D$4:$AH$258,7,0))</f>
        <v>9.6</v>
      </c>
      <c r="K35" s="8">
        <f>IF($D35="","",VLOOKUP($D35,'HK2'!$D$4:$AH$258,8,0))</f>
        <v>0</v>
      </c>
      <c r="L35" s="8">
        <f>IF($D35="","",VLOOKUP($D35,'HK2'!$D$4:$AH$258,9,0))</f>
        <v>0</v>
      </c>
      <c r="M35" s="8">
        <f>IF($D35="","",VLOOKUP($D35,'HK2'!$D$4:$AH$258,10,0))</f>
        <v>0</v>
      </c>
      <c r="N35" s="36">
        <f>IF($D35="","",VLOOKUP($D35,'HK2'!$D$4:$AH$258,11,0))</f>
        <v>9.6</v>
      </c>
      <c r="O35" s="8">
        <f>IF($D35="","",VLOOKUP($D35,'HK2'!$D$4:$AH$258,12,0))</f>
        <v>223</v>
      </c>
      <c r="P35" s="8">
        <f>IF($D35="","",VLOOKUP($D35,'HK2'!$D$4:$AH$258,13,0))</f>
        <v>805</v>
      </c>
      <c r="Q35" s="8">
        <f>IF($D35="","",VLOOKUP($D35,'HK2'!$D$4:$AH$258,14,0))</f>
        <v>358</v>
      </c>
      <c r="R35" s="36">
        <f>IF($D35="","",VLOOKUP($D35,'HK2'!$D$4:$AH$258,15,0))</f>
        <v>33.5</v>
      </c>
      <c r="S35" s="8">
        <f>IF($D35="","",VLOOKUP($D35,'HK2'!$D$4:$AH$258,16,0))</f>
        <v>0</v>
      </c>
      <c r="T35" s="8">
        <f>IF($D35="","",VLOOKUP($D35,'HK2'!$D$4:$AH$258,17,0))</f>
        <v>0</v>
      </c>
      <c r="U35" s="8">
        <f>IF($D35="","",VLOOKUP($D35,'HK2'!$D$4:$AH$258,18,0))</f>
        <v>0</v>
      </c>
      <c r="V35" s="36">
        <f>IF($D35="","",VLOOKUP($D35,'HK2'!$D$4:$AH$258,19,0))</f>
        <v>0</v>
      </c>
      <c r="W35" s="8">
        <f>IF($D35="","",VLOOKUP($D35,'HK2'!$D$4:$AH$258,20,0))</f>
        <v>0</v>
      </c>
      <c r="X35" s="8">
        <f>IF($D35="","",VLOOKUP($D35,'HK2'!$D$4:$AH$258,21,0))</f>
        <v>0</v>
      </c>
      <c r="Y35" s="36">
        <f>IF($D35="","",VLOOKUP($D35,'HK2'!$D$4:$AH$258,22,0))</f>
        <v>0</v>
      </c>
      <c r="Z35" s="8">
        <f>IF($D35="","",VLOOKUP($D35,'HK2'!$D$4:$AH$258,23,0))</f>
        <v>0</v>
      </c>
      <c r="AA35" s="8">
        <f>IF($D35="","",VLOOKUP($D35,'HK2'!$D$4:$AH$258,24,0))</f>
        <v>0</v>
      </c>
      <c r="AB35" s="36">
        <f>IF($D35="","",VLOOKUP($D35,'HK2'!$D$4:$AH$258,25,0))</f>
        <v>0</v>
      </c>
      <c r="AC35" s="8">
        <f>IF($D35="","",VLOOKUP($D35,'HK2'!$D$4:$AH$258,26,0))</f>
        <v>0</v>
      </c>
      <c r="AD35" s="8">
        <f>IF($D35="","",VLOOKUP($D35,'HK2'!$D$4:$AH$258,27,0))</f>
        <v>0</v>
      </c>
      <c r="AE35" s="36">
        <f>IF($D35="","",VLOOKUP($D35,'HK2'!$D$4:$AH$258,28,0))</f>
        <v>0</v>
      </c>
      <c r="AF35" s="8">
        <f>IF($D35="","",VLOOKUP($D35,'HK2'!$D$4:$AH$258,29,0))</f>
        <v>1.2</v>
      </c>
      <c r="AG35" s="8">
        <f>IF($D35="","",VLOOKUP($D35,'HK2'!$D$4:$AH$258,30,0))</f>
        <v>0</v>
      </c>
      <c r="AH35" s="64">
        <f t="shared" si="0"/>
        <v>47.3</v>
      </c>
      <c r="AI35" s="14">
        <f t="shared" si="2"/>
        <v>157.69999999999999</v>
      </c>
    </row>
    <row r="36" spans="1:35">
      <c r="A36" s="55">
        <f>IF(D36="","",SUBTOTAL(3,$D$4:$D36))</f>
        <v>33</v>
      </c>
      <c r="B36" s="57" t="s">
        <v>463</v>
      </c>
      <c r="C36" s="58" t="s">
        <v>169</v>
      </c>
      <c r="D36" s="59" t="s">
        <v>217</v>
      </c>
      <c r="E36" s="8">
        <f>IF($D36="","",VLOOKUP($D36,'HK2'!$D$4:$AH$258,2,0))</f>
        <v>0</v>
      </c>
      <c r="F36" s="8">
        <f>IF($D36="","",VLOOKUP($D36,'HK2'!$D$4:$AH$258,3,0))</f>
        <v>0</v>
      </c>
      <c r="G36" s="8">
        <f>IF($D36="","",VLOOKUP($D36,'HK2'!$D$4:$AH$258,4,0))</f>
        <v>0</v>
      </c>
      <c r="H36" s="8">
        <f>IF($D36="","",VLOOKUP($D36,'HK2'!$D$4:$AH$258,5,0))</f>
        <v>0</v>
      </c>
      <c r="I36" s="36">
        <f>IF($D36="","",VLOOKUP($D36,'HK2'!$D$4:$AH$258,6,0))</f>
        <v>0</v>
      </c>
      <c r="J36" s="8">
        <f>IF($D36="","",VLOOKUP($D36,'HK2'!$D$4:$AH$258,7,0))</f>
        <v>0</v>
      </c>
      <c r="K36" s="8">
        <f>IF($D36="","",VLOOKUP($D36,'HK2'!$D$4:$AH$258,8,0))</f>
        <v>0</v>
      </c>
      <c r="L36" s="8">
        <f>IF($D36="","",VLOOKUP($D36,'HK2'!$D$4:$AH$258,9,0))</f>
        <v>0</v>
      </c>
      <c r="M36" s="8">
        <f>IF($D36="","",VLOOKUP($D36,'HK2'!$D$4:$AH$258,10,0))</f>
        <v>0</v>
      </c>
      <c r="N36" s="36">
        <f>IF($D36="","",VLOOKUP($D36,'HK2'!$D$4:$AH$258,11,0))</f>
        <v>0</v>
      </c>
      <c r="O36" s="8">
        <f>IF($D36="","",VLOOKUP($D36,'HK2'!$D$4:$AH$258,12,0))</f>
        <v>115</v>
      </c>
      <c r="P36" s="8">
        <f>IF($D36="","",VLOOKUP($D36,'HK2'!$D$4:$AH$258,13,0))</f>
        <v>0</v>
      </c>
      <c r="Q36" s="8">
        <f>IF($D36="","",VLOOKUP($D36,'HK2'!$D$4:$AH$258,14,0))</f>
        <v>173</v>
      </c>
      <c r="R36" s="36">
        <f>IF($D36="","",VLOOKUP($D36,'HK2'!$D$4:$AH$258,15,0))</f>
        <v>-2.9</v>
      </c>
      <c r="S36" s="8">
        <f>IF($D36="","",VLOOKUP($D36,'HK2'!$D$4:$AH$258,16,0))</f>
        <v>0</v>
      </c>
      <c r="T36" s="8">
        <f>IF($D36="","",VLOOKUP($D36,'HK2'!$D$4:$AH$258,17,0))</f>
        <v>0</v>
      </c>
      <c r="U36" s="8">
        <f>IF($D36="","",VLOOKUP($D36,'HK2'!$D$4:$AH$258,18,0))</f>
        <v>0</v>
      </c>
      <c r="V36" s="36">
        <f>IF($D36="","",VLOOKUP($D36,'HK2'!$D$4:$AH$258,19,0))</f>
        <v>0</v>
      </c>
      <c r="W36" s="8">
        <f>IF($D36="","",VLOOKUP($D36,'HK2'!$D$4:$AH$258,20,0))</f>
        <v>0</v>
      </c>
      <c r="X36" s="8">
        <f>IF($D36="","",VLOOKUP($D36,'HK2'!$D$4:$AH$258,21,0))</f>
        <v>0</v>
      </c>
      <c r="Y36" s="36">
        <f>IF($D36="","",VLOOKUP($D36,'HK2'!$D$4:$AH$258,22,0))</f>
        <v>0</v>
      </c>
      <c r="Z36" s="8">
        <f>IF($D36="","",VLOOKUP($D36,'HK2'!$D$4:$AH$258,23,0))</f>
        <v>0</v>
      </c>
      <c r="AA36" s="8">
        <f>IF($D36="","",VLOOKUP($D36,'HK2'!$D$4:$AH$258,24,0))</f>
        <v>0</v>
      </c>
      <c r="AB36" s="36">
        <f>IF($D36="","",VLOOKUP($D36,'HK2'!$D$4:$AH$258,25,0))</f>
        <v>0</v>
      </c>
      <c r="AC36" s="8">
        <f>IF($D36="","",VLOOKUP($D36,'HK2'!$D$4:$AH$258,26,0))</f>
        <v>0</v>
      </c>
      <c r="AD36" s="8">
        <f>IF($D36="","",VLOOKUP($D36,'HK2'!$D$4:$AH$258,27,0))</f>
        <v>0</v>
      </c>
      <c r="AE36" s="36">
        <f>IF($D36="","",VLOOKUP($D36,'HK2'!$D$4:$AH$258,28,0))</f>
        <v>0</v>
      </c>
      <c r="AF36" s="8">
        <f>IF($D36="","",VLOOKUP($D36,'HK2'!$D$4:$AH$258,29,0))</f>
        <v>0</v>
      </c>
      <c r="AG36" s="8">
        <f>IF($D36="","",VLOOKUP($D36,'HK2'!$D$4:$AH$258,30,0))</f>
        <v>0</v>
      </c>
      <c r="AH36" s="64">
        <f t="shared" si="0"/>
        <v>-2.9</v>
      </c>
      <c r="AI36" s="14">
        <f t="shared" si="2"/>
        <v>-9.6999999999999993</v>
      </c>
    </row>
    <row r="37" spans="1:35">
      <c r="A37" s="55">
        <f>IF(D37="","",SUBTOTAL(3,$D$4:$D37))</f>
        <v>34</v>
      </c>
      <c r="B37" s="57" t="s">
        <v>435</v>
      </c>
      <c r="C37" s="58" t="s">
        <v>169</v>
      </c>
      <c r="D37" s="59" t="s">
        <v>173</v>
      </c>
      <c r="E37" s="8">
        <f>IF($D37="","",VLOOKUP($D37,'HK2'!$D$4:$AH$258,2,0))</f>
        <v>0</v>
      </c>
      <c r="F37" s="8">
        <f>IF($D37="","",VLOOKUP($D37,'HK2'!$D$4:$AH$258,3,0))</f>
        <v>9</v>
      </c>
      <c r="G37" s="8">
        <f>IF($D37="","",VLOOKUP($D37,'HK2'!$D$4:$AH$258,4,0))</f>
        <v>0</v>
      </c>
      <c r="H37" s="8">
        <f>IF($D37="","",VLOOKUP($D37,'HK2'!$D$4:$AH$258,5,0))</f>
        <v>0</v>
      </c>
      <c r="I37" s="36">
        <f>IF($D37="","",VLOOKUP($D37,'HK2'!$D$4:$AH$258,6,0))</f>
        <v>18</v>
      </c>
      <c r="J37" s="8">
        <f>IF($D37="","",VLOOKUP($D37,'HK2'!$D$4:$AH$258,7,0))</f>
        <v>8.4</v>
      </c>
      <c r="K37" s="8">
        <f>IF($D37="","",VLOOKUP($D37,'HK2'!$D$4:$AH$258,8,0))</f>
        <v>1.2</v>
      </c>
      <c r="L37" s="8">
        <f>IF($D37="","",VLOOKUP($D37,'HK2'!$D$4:$AH$258,9,0))</f>
        <v>0</v>
      </c>
      <c r="M37" s="8">
        <f>IF($D37="","",VLOOKUP($D37,'HK2'!$D$4:$AH$258,10,0))</f>
        <v>0</v>
      </c>
      <c r="N37" s="36">
        <f>IF($D37="","",VLOOKUP($D37,'HK2'!$D$4:$AH$258,11,0))</f>
        <v>9.6</v>
      </c>
      <c r="O37" s="8">
        <f>IF($D37="","",VLOOKUP($D37,'HK2'!$D$4:$AH$258,12,0))</f>
        <v>0</v>
      </c>
      <c r="P37" s="8">
        <f>IF($D37="","",VLOOKUP($D37,'HK2'!$D$4:$AH$258,13,0))</f>
        <v>0</v>
      </c>
      <c r="Q37" s="8">
        <f>IF($D37="","",VLOOKUP($D37,'HK2'!$D$4:$AH$258,14,0))</f>
        <v>0</v>
      </c>
      <c r="R37" s="36">
        <f>IF($D37="","",VLOOKUP($D37,'HK2'!$D$4:$AH$258,15,0))</f>
        <v>0</v>
      </c>
      <c r="S37" s="8">
        <f>IF($D37="","",VLOOKUP($D37,'HK2'!$D$4:$AH$258,16,0))</f>
        <v>0</v>
      </c>
      <c r="T37" s="8">
        <f>IF($D37="","",VLOOKUP($D37,'HK2'!$D$4:$AH$258,17,0))</f>
        <v>0</v>
      </c>
      <c r="U37" s="8">
        <f>IF($D37="","",VLOOKUP($D37,'HK2'!$D$4:$AH$258,18,0))</f>
        <v>0</v>
      </c>
      <c r="V37" s="36">
        <f>IF($D37="","",VLOOKUP($D37,'HK2'!$D$4:$AH$258,19,0))</f>
        <v>0</v>
      </c>
      <c r="W37" s="8">
        <f>IF($D37="","",VLOOKUP($D37,'HK2'!$D$4:$AH$258,20,0))</f>
        <v>0</v>
      </c>
      <c r="X37" s="8">
        <f>IF($D37="","",VLOOKUP($D37,'HK2'!$D$4:$AH$258,21,0))</f>
        <v>0</v>
      </c>
      <c r="Y37" s="36">
        <f>IF($D37="","",VLOOKUP($D37,'HK2'!$D$4:$AH$258,22,0))</f>
        <v>0</v>
      </c>
      <c r="Z37" s="8">
        <f>IF($D37="","",VLOOKUP($D37,'HK2'!$D$4:$AH$258,23,0))</f>
        <v>0</v>
      </c>
      <c r="AA37" s="8">
        <f>IF($D37="","",VLOOKUP($D37,'HK2'!$D$4:$AH$258,24,0))</f>
        <v>0</v>
      </c>
      <c r="AB37" s="36">
        <f>IF($D37="","",VLOOKUP($D37,'HK2'!$D$4:$AH$258,25,0))</f>
        <v>0</v>
      </c>
      <c r="AC37" s="8">
        <f>IF($D37="","",VLOOKUP($D37,'HK2'!$D$4:$AH$258,26,0))</f>
        <v>0</v>
      </c>
      <c r="AD37" s="8">
        <f>IF($D37="","",VLOOKUP($D37,'HK2'!$D$4:$AH$258,27,0))</f>
        <v>0</v>
      </c>
      <c r="AE37" s="36">
        <f>IF($D37="","",VLOOKUP($D37,'HK2'!$D$4:$AH$258,28,0))</f>
        <v>0</v>
      </c>
      <c r="AF37" s="8">
        <f>IF($D37="","",VLOOKUP($D37,'HK2'!$D$4:$AH$258,29,0))</f>
        <v>6</v>
      </c>
      <c r="AG37" s="8">
        <f>IF($D37="","",VLOOKUP($D37,'HK2'!$D$4:$AH$258,30,0))</f>
        <v>0</v>
      </c>
      <c r="AH37" s="64">
        <f t="shared" si="0"/>
        <v>33.6</v>
      </c>
      <c r="AI37" s="14">
        <f t="shared" si="2"/>
        <v>112</v>
      </c>
    </row>
    <row r="38" spans="1:35">
      <c r="A38" s="55">
        <f>IF(D38="","",SUBTOTAL(3,$D$4:$D38))</f>
        <v>35</v>
      </c>
      <c r="B38" s="57" t="s">
        <v>464</v>
      </c>
      <c r="C38" s="58" t="s">
        <v>169</v>
      </c>
      <c r="D38" s="59" t="s">
        <v>198</v>
      </c>
      <c r="E38" s="8">
        <f>IF($D38="","",VLOOKUP($D38,'HK2'!$D$4:$AH$258,2,0))</f>
        <v>0</v>
      </c>
      <c r="F38" s="8">
        <f>IF($D38="","",VLOOKUP($D38,'HK2'!$D$4:$AH$258,3,0))</f>
        <v>0</v>
      </c>
      <c r="G38" s="8">
        <f>IF($D38="","",VLOOKUP($D38,'HK2'!$D$4:$AH$258,4,0))</f>
        <v>0</v>
      </c>
      <c r="H38" s="8">
        <f>IF($D38="","",VLOOKUP($D38,'HK2'!$D$4:$AH$258,5,0))</f>
        <v>0</v>
      </c>
      <c r="I38" s="36">
        <f>IF($D38="","",VLOOKUP($D38,'HK2'!$D$4:$AH$258,6,0))</f>
        <v>0</v>
      </c>
      <c r="J38" s="8">
        <f>IF($D38="","",VLOOKUP($D38,'HK2'!$D$4:$AH$258,7,0))</f>
        <v>0</v>
      </c>
      <c r="K38" s="8">
        <f>IF($D38="","",VLOOKUP($D38,'HK2'!$D$4:$AH$258,8,0))</f>
        <v>0</v>
      </c>
      <c r="L38" s="8">
        <f>IF($D38="","",VLOOKUP($D38,'HK2'!$D$4:$AH$258,9,0))</f>
        <v>0</v>
      </c>
      <c r="M38" s="8">
        <f>IF($D38="","",VLOOKUP($D38,'HK2'!$D$4:$AH$258,10,0))</f>
        <v>0</v>
      </c>
      <c r="N38" s="36">
        <f>IF($D38="","",VLOOKUP($D38,'HK2'!$D$4:$AH$258,11,0))</f>
        <v>0</v>
      </c>
      <c r="O38" s="8">
        <f>IF($D38="","",VLOOKUP($D38,'HK2'!$D$4:$AH$258,12,0))</f>
        <v>0</v>
      </c>
      <c r="P38" s="8">
        <f>IF($D38="","",VLOOKUP($D38,'HK2'!$D$4:$AH$258,13,0))</f>
        <v>0</v>
      </c>
      <c r="Q38" s="8">
        <f>IF($D38="","",VLOOKUP($D38,'HK2'!$D$4:$AH$258,14,0))</f>
        <v>0</v>
      </c>
      <c r="R38" s="36">
        <f>IF($D38="","",VLOOKUP($D38,'HK2'!$D$4:$AH$258,15,0))</f>
        <v>0</v>
      </c>
      <c r="S38" s="8">
        <f>IF($D38="","",VLOOKUP($D38,'HK2'!$D$4:$AH$258,16,0))</f>
        <v>0</v>
      </c>
      <c r="T38" s="8">
        <f>IF($D38="","",VLOOKUP($D38,'HK2'!$D$4:$AH$258,17,0))</f>
        <v>0</v>
      </c>
      <c r="U38" s="8">
        <f>IF($D38="","",VLOOKUP($D38,'HK2'!$D$4:$AH$258,18,0))</f>
        <v>0</v>
      </c>
      <c r="V38" s="36">
        <f>IF($D38="","",VLOOKUP($D38,'HK2'!$D$4:$AH$258,19,0))</f>
        <v>0</v>
      </c>
      <c r="W38" s="8">
        <f>IF($D38="","",VLOOKUP($D38,'HK2'!$D$4:$AH$258,20,0))</f>
        <v>0</v>
      </c>
      <c r="X38" s="8">
        <f>IF($D38="","",VLOOKUP($D38,'HK2'!$D$4:$AH$258,21,0))</f>
        <v>0</v>
      </c>
      <c r="Y38" s="36">
        <f>IF($D38="","",VLOOKUP($D38,'HK2'!$D$4:$AH$258,22,0))</f>
        <v>0</v>
      </c>
      <c r="Z38" s="8">
        <f>IF($D38="","",VLOOKUP($D38,'HK2'!$D$4:$AH$258,23,0))</f>
        <v>0</v>
      </c>
      <c r="AA38" s="8">
        <f>IF($D38="","",VLOOKUP($D38,'HK2'!$D$4:$AH$258,24,0))</f>
        <v>0</v>
      </c>
      <c r="AB38" s="36">
        <f>IF($D38="","",VLOOKUP($D38,'HK2'!$D$4:$AH$258,25,0))</f>
        <v>0</v>
      </c>
      <c r="AC38" s="8">
        <f>IF($D38="","",VLOOKUP($D38,'HK2'!$D$4:$AH$258,26,0))</f>
        <v>0</v>
      </c>
      <c r="AD38" s="8">
        <f>IF($D38="","",VLOOKUP($D38,'HK2'!$D$4:$AH$258,27,0))</f>
        <v>0</v>
      </c>
      <c r="AE38" s="36">
        <f>IF($D38="","",VLOOKUP($D38,'HK2'!$D$4:$AH$258,28,0))</f>
        <v>0</v>
      </c>
      <c r="AF38" s="8">
        <f>IF($D38="","",VLOOKUP($D38,'HK2'!$D$4:$AH$258,29,0))</f>
        <v>0</v>
      </c>
      <c r="AG38" s="8">
        <f>IF($D38="","",VLOOKUP($D38,'HK2'!$D$4:$AH$258,30,0))</f>
        <v>0</v>
      </c>
      <c r="AH38" s="64">
        <f t="shared" si="0"/>
        <v>0</v>
      </c>
      <c r="AI38" s="14">
        <f t="shared" si="2"/>
        <v>0</v>
      </c>
    </row>
    <row r="39" spans="1:35">
      <c r="A39" s="55">
        <f>IF(D39="","",SUBTOTAL(3,$D$4:$D39))</f>
        <v>36</v>
      </c>
      <c r="B39" s="57" t="s">
        <v>473</v>
      </c>
      <c r="C39" s="58" t="s">
        <v>169</v>
      </c>
      <c r="D39" s="59" t="s">
        <v>204</v>
      </c>
      <c r="E39" s="8">
        <f>IF($D39="","",VLOOKUP($D39,'HK2'!$D$4:$AH$258,2,0))</f>
        <v>0</v>
      </c>
      <c r="F39" s="8">
        <f>IF($D39="","",VLOOKUP($D39,'HK2'!$D$4:$AH$258,3,0))</f>
        <v>0</v>
      </c>
      <c r="G39" s="8">
        <f>IF($D39="","",VLOOKUP($D39,'HK2'!$D$4:$AH$258,4,0))</f>
        <v>0</v>
      </c>
      <c r="H39" s="8">
        <f>IF($D39="","",VLOOKUP($D39,'HK2'!$D$4:$AH$258,5,0))</f>
        <v>0</v>
      </c>
      <c r="I39" s="36">
        <f>IF($D39="","",VLOOKUP($D39,'HK2'!$D$4:$AH$258,6,0))</f>
        <v>0</v>
      </c>
      <c r="J39" s="8">
        <f>IF($D39="","",VLOOKUP($D39,'HK2'!$D$4:$AH$258,7,0))</f>
        <v>0</v>
      </c>
      <c r="K39" s="8">
        <f>IF($D39="","",VLOOKUP($D39,'HK2'!$D$4:$AH$258,8,0))</f>
        <v>0</v>
      </c>
      <c r="L39" s="8">
        <f>IF($D39="","",VLOOKUP($D39,'HK2'!$D$4:$AH$258,9,0))</f>
        <v>0</v>
      </c>
      <c r="M39" s="8">
        <f>IF($D39="","",VLOOKUP($D39,'HK2'!$D$4:$AH$258,10,0))</f>
        <v>0</v>
      </c>
      <c r="N39" s="36">
        <f>IF($D39="","",VLOOKUP($D39,'HK2'!$D$4:$AH$258,11,0))</f>
        <v>0</v>
      </c>
      <c r="O39" s="8">
        <f>IF($D39="","",VLOOKUP($D39,'HK2'!$D$4:$AH$258,12,0))</f>
        <v>0</v>
      </c>
      <c r="P39" s="8">
        <f>IF($D39="","",VLOOKUP($D39,'HK2'!$D$4:$AH$258,13,0))</f>
        <v>0</v>
      </c>
      <c r="Q39" s="8">
        <f>IF($D39="","",VLOOKUP($D39,'HK2'!$D$4:$AH$258,14,0))</f>
        <v>0</v>
      </c>
      <c r="R39" s="36">
        <f>IF($D39="","",VLOOKUP($D39,'HK2'!$D$4:$AH$258,15,0))</f>
        <v>0</v>
      </c>
      <c r="S39" s="8">
        <f>IF($D39="","",VLOOKUP($D39,'HK2'!$D$4:$AH$258,16,0))</f>
        <v>0</v>
      </c>
      <c r="T39" s="8">
        <f>IF($D39="","",VLOOKUP($D39,'HK2'!$D$4:$AH$258,17,0))</f>
        <v>0</v>
      </c>
      <c r="U39" s="8">
        <f>IF($D39="","",VLOOKUP($D39,'HK2'!$D$4:$AH$258,18,0))</f>
        <v>0</v>
      </c>
      <c r="V39" s="36">
        <f>IF($D39="","",VLOOKUP($D39,'HK2'!$D$4:$AH$258,19,0))</f>
        <v>0</v>
      </c>
      <c r="W39" s="8">
        <f>IF($D39="","",VLOOKUP($D39,'HK2'!$D$4:$AH$258,20,0))</f>
        <v>0</v>
      </c>
      <c r="X39" s="8">
        <f>IF($D39="","",VLOOKUP($D39,'HK2'!$D$4:$AH$258,21,0))</f>
        <v>0</v>
      </c>
      <c r="Y39" s="36">
        <f>IF($D39="","",VLOOKUP($D39,'HK2'!$D$4:$AH$258,22,0))</f>
        <v>0</v>
      </c>
      <c r="Z39" s="8">
        <f>IF($D39="","",VLOOKUP($D39,'HK2'!$D$4:$AH$258,23,0))</f>
        <v>0</v>
      </c>
      <c r="AA39" s="8">
        <f>IF($D39="","",VLOOKUP($D39,'HK2'!$D$4:$AH$258,24,0))</f>
        <v>0</v>
      </c>
      <c r="AB39" s="36">
        <f>IF($D39="","",VLOOKUP($D39,'HK2'!$D$4:$AH$258,25,0))</f>
        <v>0</v>
      </c>
      <c r="AC39" s="8">
        <f>IF($D39="","",VLOOKUP($D39,'HK2'!$D$4:$AH$258,26,0))</f>
        <v>0</v>
      </c>
      <c r="AD39" s="8">
        <f>IF($D39="","",VLOOKUP($D39,'HK2'!$D$4:$AH$258,27,0))</f>
        <v>0</v>
      </c>
      <c r="AE39" s="36">
        <f>IF($D39="","",VLOOKUP($D39,'HK2'!$D$4:$AH$258,28,0))</f>
        <v>0</v>
      </c>
      <c r="AF39" s="8">
        <f>IF($D39="","",VLOOKUP($D39,'HK2'!$D$4:$AH$258,29,0))</f>
        <v>0</v>
      </c>
      <c r="AG39" s="8">
        <f>IF($D39="","",VLOOKUP($D39,'HK2'!$D$4:$AH$258,30,0))</f>
        <v>0</v>
      </c>
      <c r="AH39" s="64">
        <f t="shared" si="0"/>
        <v>0</v>
      </c>
      <c r="AI39" s="14">
        <f t="shared" si="2"/>
        <v>0</v>
      </c>
    </row>
    <row r="40" spans="1:35">
      <c r="A40" s="55">
        <f>IF(D40="","",SUBTOTAL(3,$D$4:$D40))</f>
        <v>37</v>
      </c>
      <c r="B40" s="57" t="s">
        <v>465</v>
      </c>
      <c r="C40" s="58" t="s">
        <v>169</v>
      </c>
      <c r="D40" s="59" t="s">
        <v>277</v>
      </c>
      <c r="E40" s="8">
        <f>IF($D40="","",VLOOKUP($D40,'HK2'!$D$4:$AH$258,2,0))</f>
        <v>2</v>
      </c>
      <c r="F40" s="8">
        <f>IF($D40="","",VLOOKUP($D40,'HK2'!$D$4:$AH$258,3,0))</f>
        <v>0</v>
      </c>
      <c r="G40" s="8">
        <f>IF($D40="","",VLOOKUP($D40,'HK2'!$D$4:$AH$258,4,0))</f>
        <v>0</v>
      </c>
      <c r="H40" s="8">
        <f>IF($D40="","",VLOOKUP($D40,'HK2'!$D$4:$AH$258,5,0))</f>
        <v>0</v>
      </c>
      <c r="I40" s="36">
        <f>IF($D40="","",VLOOKUP($D40,'HK2'!$D$4:$AH$258,6,0))</f>
        <v>2</v>
      </c>
      <c r="J40" s="8">
        <f>IF($D40="","",VLOOKUP($D40,'HK2'!$D$4:$AH$258,7,0))</f>
        <v>0</v>
      </c>
      <c r="K40" s="8">
        <f>IF($D40="","",VLOOKUP($D40,'HK2'!$D$4:$AH$258,8,0))</f>
        <v>2.4</v>
      </c>
      <c r="L40" s="8">
        <f>IF($D40="","",VLOOKUP($D40,'HK2'!$D$4:$AH$258,9,0))</f>
        <v>0</v>
      </c>
      <c r="M40" s="8">
        <f>IF($D40="","",VLOOKUP($D40,'HK2'!$D$4:$AH$258,10,0))</f>
        <v>0</v>
      </c>
      <c r="N40" s="36">
        <f>IF($D40="","",VLOOKUP($D40,'HK2'!$D$4:$AH$258,11,0))</f>
        <v>2.4</v>
      </c>
      <c r="O40" s="8">
        <f>IF($D40="","",VLOOKUP($D40,'HK2'!$D$4:$AH$258,12,0))</f>
        <v>199</v>
      </c>
      <c r="P40" s="8">
        <f>IF($D40="","",VLOOKUP($D40,'HK2'!$D$4:$AH$258,13,0))</f>
        <v>384</v>
      </c>
      <c r="Q40" s="8">
        <f>IF($D40="","",VLOOKUP($D40,'HK2'!$D$4:$AH$258,14,0))</f>
        <v>179</v>
      </c>
      <c r="R40" s="36">
        <f>IF($D40="","",VLOOKUP($D40,'HK2'!$D$4:$AH$258,15,0))</f>
        <v>20.2</v>
      </c>
      <c r="S40" s="8">
        <f>IF($D40="","",VLOOKUP($D40,'HK2'!$D$4:$AH$258,16,0))</f>
        <v>0</v>
      </c>
      <c r="T40" s="8">
        <f>IF($D40="","",VLOOKUP($D40,'HK2'!$D$4:$AH$258,17,0))</f>
        <v>0</v>
      </c>
      <c r="U40" s="8">
        <f>IF($D40="","",VLOOKUP($D40,'HK2'!$D$4:$AH$258,18,0))</f>
        <v>0</v>
      </c>
      <c r="V40" s="36">
        <f>IF($D40="","",VLOOKUP($D40,'HK2'!$D$4:$AH$258,19,0))</f>
        <v>0</v>
      </c>
      <c r="W40" s="8">
        <f>IF($D40="","",VLOOKUP($D40,'HK2'!$D$4:$AH$258,20,0))</f>
        <v>0</v>
      </c>
      <c r="X40" s="8">
        <f>IF($D40="","",VLOOKUP($D40,'HK2'!$D$4:$AH$258,21,0))</f>
        <v>0</v>
      </c>
      <c r="Y40" s="36">
        <f>IF($D40="","",VLOOKUP($D40,'HK2'!$D$4:$AH$258,22,0))</f>
        <v>0</v>
      </c>
      <c r="Z40" s="8">
        <f>IF($D40="","",VLOOKUP($D40,'HK2'!$D$4:$AH$258,23,0))</f>
        <v>0</v>
      </c>
      <c r="AA40" s="8">
        <f>IF($D40="","",VLOOKUP($D40,'HK2'!$D$4:$AH$258,24,0))</f>
        <v>0</v>
      </c>
      <c r="AB40" s="36">
        <f>IF($D40="","",VLOOKUP($D40,'HK2'!$D$4:$AH$258,25,0))</f>
        <v>0</v>
      </c>
      <c r="AC40" s="8">
        <f>IF($D40="","",VLOOKUP($D40,'HK2'!$D$4:$AH$258,26,0))</f>
        <v>0</v>
      </c>
      <c r="AD40" s="8">
        <f>IF($D40="","",VLOOKUP($D40,'HK2'!$D$4:$AH$258,27,0))</f>
        <v>0</v>
      </c>
      <c r="AE40" s="36">
        <f>IF($D40="","",VLOOKUP($D40,'HK2'!$D$4:$AH$258,28,0))</f>
        <v>0</v>
      </c>
      <c r="AF40" s="8">
        <f>IF($D40="","",VLOOKUP($D40,'HK2'!$D$4:$AH$258,29,0))</f>
        <v>0</v>
      </c>
      <c r="AG40" s="8">
        <f>IF($D40="","",VLOOKUP($D40,'HK2'!$D$4:$AH$258,30,0))</f>
        <v>0</v>
      </c>
      <c r="AH40" s="64">
        <f t="shared" si="0"/>
        <v>24.6</v>
      </c>
      <c r="AI40" s="14">
        <f t="shared" si="2"/>
        <v>82</v>
      </c>
    </row>
    <row r="41" spans="1:35">
      <c r="A41" s="55">
        <f>IF(D41="","",SUBTOTAL(3,$D$4:$D41))</f>
        <v>38</v>
      </c>
      <c r="B41" s="57" t="s">
        <v>425</v>
      </c>
      <c r="C41" s="58" t="s">
        <v>169</v>
      </c>
      <c r="D41" s="59" t="s">
        <v>174</v>
      </c>
      <c r="E41" s="8">
        <f>IF($D41="","",VLOOKUP($D41,'HK2'!$D$4:$AH$258,2,0))</f>
        <v>0</v>
      </c>
      <c r="F41" s="8">
        <f>IF($D41="","",VLOOKUP($D41,'HK2'!$D$4:$AH$258,3,0))</f>
        <v>2</v>
      </c>
      <c r="G41" s="8">
        <f>IF($D41="","",VLOOKUP($D41,'HK2'!$D$4:$AH$258,4,0))</f>
        <v>0</v>
      </c>
      <c r="H41" s="8">
        <f>IF($D41="","",VLOOKUP($D41,'HK2'!$D$4:$AH$258,5,0))</f>
        <v>0</v>
      </c>
      <c r="I41" s="36">
        <f>IF($D41="","",VLOOKUP($D41,'HK2'!$D$4:$AH$258,6,0))</f>
        <v>4</v>
      </c>
      <c r="J41" s="8">
        <f>IF($D41="","",VLOOKUP($D41,'HK2'!$D$4:$AH$258,7,0))</f>
        <v>17.999999999999996</v>
      </c>
      <c r="K41" s="8">
        <f>IF($D41="","",VLOOKUP($D41,'HK2'!$D$4:$AH$258,8,0))</f>
        <v>2.4</v>
      </c>
      <c r="L41" s="8">
        <f>IF($D41="","",VLOOKUP($D41,'HK2'!$D$4:$AH$258,9,0))</f>
        <v>0</v>
      </c>
      <c r="M41" s="8">
        <f>IF($D41="","",VLOOKUP($D41,'HK2'!$D$4:$AH$258,10,0))</f>
        <v>0</v>
      </c>
      <c r="N41" s="36">
        <f>IF($D41="","",VLOOKUP($D41,'HK2'!$D$4:$AH$258,11,0))</f>
        <v>20.399999999999995</v>
      </c>
      <c r="O41" s="8">
        <f>IF($D41="","",VLOOKUP($D41,'HK2'!$D$4:$AH$258,12,0))</f>
        <v>0</v>
      </c>
      <c r="P41" s="8">
        <f>IF($D41="","",VLOOKUP($D41,'HK2'!$D$4:$AH$258,13,0))</f>
        <v>0</v>
      </c>
      <c r="Q41" s="8">
        <f>IF($D41="","",VLOOKUP($D41,'HK2'!$D$4:$AH$258,14,0))</f>
        <v>0</v>
      </c>
      <c r="R41" s="36">
        <f>IF($D41="","",VLOOKUP($D41,'HK2'!$D$4:$AH$258,15,0))</f>
        <v>0</v>
      </c>
      <c r="S41" s="8">
        <f>IF($D41="","",VLOOKUP($D41,'HK2'!$D$4:$AH$258,16,0))</f>
        <v>0</v>
      </c>
      <c r="T41" s="8">
        <f>IF($D41="","",VLOOKUP($D41,'HK2'!$D$4:$AH$258,17,0))</f>
        <v>0</v>
      </c>
      <c r="U41" s="8">
        <f>IF($D41="","",VLOOKUP($D41,'HK2'!$D$4:$AH$258,18,0))</f>
        <v>0</v>
      </c>
      <c r="V41" s="36">
        <f>IF($D41="","",VLOOKUP($D41,'HK2'!$D$4:$AH$258,19,0))</f>
        <v>0</v>
      </c>
      <c r="W41" s="8">
        <f>IF($D41="","",VLOOKUP($D41,'HK2'!$D$4:$AH$258,20,0))</f>
        <v>0</v>
      </c>
      <c r="X41" s="8">
        <f>IF($D41="","",VLOOKUP($D41,'HK2'!$D$4:$AH$258,21,0))</f>
        <v>0</v>
      </c>
      <c r="Y41" s="36">
        <f>IF($D41="","",VLOOKUP($D41,'HK2'!$D$4:$AH$258,22,0))</f>
        <v>0</v>
      </c>
      <c r="Z41" s="8">
        <f>IF($D41="","",VLOOKUP($D41,'HK2'!$D$4:$AH$258,23,0))</f>
        <v>0</v>
      </c>
      <c r="AA41" s="8">
        <f>IF($D41="","",VLOOKUP($D41,'HK2'!$D$4:$AH$258,24,0))</f>
        <v>0</v>
      </c>
      <c r="AB41" s="36">
        <f>IF($D41="","",VLOOKUP($D41,'HK2'!$D$4:$AH$258,25,0))</f>
        <v>0</v>
      </c>
      <c r="AC41" s="8">
        <f>IF($D41="","",VLOOKUP($D41,'HK2'!$D$4:$AH$258,26,0))</f>
        <v>0</v>
      </c>
      <c r="AD41" s="8">
        <f>IF($D41="","",VLOOKUP($D41,'HK2'!$D$4:$AH$258,27,0))</f>
        <v>0</v>
      </c>
      <c r="AE41" s="36">
        <f>IF($D41="","",VLOOKUP($D41,'HK2'!$D$4:$AH$258,28,0))</f>
        <v>0</v>
      </c>
      <c r="AF41" s="8">
        <f>IF($D41="","",VLOOKUP($D41,'HK2'!$D$4:$AH$258,29,0))</f>
        <v>2.4</v>
      </c>
      <c r="AG41" s="8">
        <f>IF($D41="","",VLOOKUP($D41,'HK2'!$D$4:$AH$258,30,0))</f>
        <v>0</v>
      </c>
      <c r="AH41" s="64">
        <f t="shared" si="0"/>
        <v>26.8</v>
      </c>
      <c r="AI41" s="14">
        <f t="shared" si="2"/>
        <v>89.3</v>
      </c>
    </row>
    <row r="42" spans="1:35">
      <c r="A42" s="55">
        <f>IF(D42="","",SUBTOTAL(3,$D$4:$D42))</f>
        <v>39</v>
      </c>
      <c r="B42" s="57" t="s">
        <v>481</v>
      </c>
      <c r="C42" s="58" t="s">
        <v>169</v>
      </c>
      <c r="D42" s="59" t="s">
        <v>214</v>
      </c>
      <c r="E42" s="8">
        <f>IF($D42="","",VLOOKUP($D42,'HK2'!$D$4:$AH$258,2,0))</f>
        <v>0</v>
      </c>
      <c r="F42" s="8">
        <f>IF($D42="","",VLOOKUP($D42,'HK2'!$D$4:$AH$258,3,0))</f>
        <v>0</v>
      </c>
      <c r="G42" s="8">
        <f>IF($D42="","",VLOOKUP($D42,'HK2'!$D$4:$AH$258,4,0))</f>
        <v>0</v>
      </c>
      <c r="H42" s="8">
        <f>IF($D42="","",VLOOKUP($D42,'HK2'!$D$4:$AH$258,5,0))</f>
        <v>0</v>
      </c>
      <c r="I42" s="36">
        <f>IF($D42="","",VLOOKUP($D42,'HK2'!$D$4:$AH$258,6,0))</f>
        <v>0</v>
      </c>
      <c r="J42" s="8">
        <f>IF($D42="","",VLOOKUP($D42,'HK2'!$D$4:$AH$258,7,0))</f>
        <v>0</v>
      </c>
      <c r="K42" s="8">
        <f>IF($D42="","",VLOOKUP($D42,'HK2'!$D$4:$AH$258,8,0))</f>
        <v>0</v>
      </c>
      <c r="L42" s="8">
        <f>IF($D42="","",VLOOKUP($D42,'HK2'!$D$4:$AH$258,9,0))</f>
        <v>0</v>
      </c>
      <c r="M42" s="8">
        <f>IF($D42="","",VLOOKUP($D42,'HK2'!$D$4:$AH$258,10,0))</f>
        <v>0</v>
      </c>
      <c r="N42" s="36">
        <f>IF($D42="","",VLOOKUP($D42,'HK2'!$D$4:$AH$258,11,0))</f>
        <v>0</v>
      </c>
      <c r="O42" s="8">
        <f>IF($D42="","",VLOOKUP($D42,'HK2'!$D$4:$AH$258,12,0))</f>
        <v>0</v>
      </c>
      <c r="P42" s="8">
        <f>IF($D42="","",VLOOKUP($D42,'HK2'!$D$4:$AH$258,13,0))</f>
        <v>0</v>
      </c>
      <c r="Q42" s="8">
        <f>IF($D42="","",VLOOKUP($D42,'HK2'!$D$4:$AH$258,14,0))</f>
        <v>0</v>
      </c>
      <c r="R42" s="36">
        <f>IF($D42="","",VLOOKUP($D42,'HK2'!$D$4:$AH$258,15,0))</f>
        <v>0</v>
      </c>
      <c r="S42" s="8">
        <f>IF($D42="","",VLOOKUP($D42,'HK2'!$D$4:$AH$258,16,0))</f>
        <v>0</v>
      </c>
      <c r="T42" s="8">
        <f>IF($D42="","",VLOOKUP($D42,'HK2'!$D$4:$AH$258,17,0))</f>
        <v>0</v>
      </c>
      <c r="U42" s="8">
        <f>IF($D42="","",VLOOKUP($D42,'HK2'!$D$4:$AH$258,18,0))</f>
        <v>0</v>
      </c>
      <c r="V42" s="36">
        <f>IF($D42="","",VLOOKUP($D42,'HK2'!$D$4:$AH$258,19,0))</f>
        <v>0</v>
      </c>
      <c r="W42" s="8">
        <f>IF($D42="","",VLOOKUP($D42,'HK2'!$D$4:$AH$258,20,0))</f>
        <v>0</v>
      </c>
      <c r="X42" s="8">
        <f>IF($D42="","",VLOOKUP($D42,'HK2'!$D$4:$AH$258,21,0))</f>
        <v>0</v>
      </c>
      <c r="Y42" s="36">
        <f>IF($D42="","",VLOOKUP($D42,'HK2'!$D$4:$AH$258,22,0))</f>
        <v>0</v>
      </c>
      <c r="Z42" s="8">
        <f>IF($D42="","",VLOOKUP($D42,'HK2'!$D$4:$AH$258,23,0))</f>
        <v>0</v>
      </c>
      <c r="AA42" s="8">
        <f>IF($D42="","",VLOOKUP($D42,'HK2'!$D$4:$AH$258,24,0))</f>
        <v>0</v>
      </c>
      <c r="AB42" s="36">
        <f>IF($D42="","",VLOOKUP($D42,'HK2'!$D$4:$AH$258,25,0))</f>
        <v>0</v>
      </c>
      <c r="AC42" s="8">
        <f>IF($D42="","",VLOOKUP($D42,'HK2'!$D$4:$AH$258,26,0))</f>
        <v>0</v>
      </c>
      <c r="AD42" s="8">
        <f>IF($D42="","",VLOOKUP($D42,'HK2'!$D$4:$AH$258,27,0))</f>
        <v>0</v>
      </c>
      <c r="AE42" s="36">
        <f>IF($D42="","",VLOOKUP($D42,'HK2'!$D$4:$AH$258,28,0))</f>
        <v>0</v>
      </c>
      <c r="AF42" s="8">
        <f>IF($D42="","",VLOOKUP($D42,'HK2'!$D$4:$AH$258,29,0))</f>
        <v>0</v>
      </c>
      <c r="AG42" s="8">
        <f>IF($D42="","",VLOOKUP($D42,'HK2'!$D$4:$AH$258,30,0))</f>
        <v>0</v>
      </c>
      <c r="AH42" s="64">
        <f t="shared" si="0"/>
        <v>0</v>
      </c>
      <c r="AI42" s="14">
        <f t="shared" si="2"/>
        <v>0</v>
      </c>
    </row>
    <row r="43" spans="1:35">
      <c r="A43" s="55">
        <f>IF(D43="","",SUBTOTAL(3,$D$4:$D43))</f>
        <v>40</v>
      </c>
      <c r="B43" s="57" t="s">
        <v>426</v>
      </c>
      <c r="C43" s="58" t="s">
        <v>169</v>
      </c>
      <c r="D43" s="59" t="s">
        <v>551</v>
      </c>
      <c r="E43" s="8">
        <f>IF($D43="","",VLOOKUP($D43,'HK2'!$D$4:$AH$258,2,0))</f>
        <v>0</v>
      </c>
      <c r="F43" s="8">
        <f>IF($D43="","",VLOOKUP($D43,'HK2'!$D$4:$AH$258,3,0))</f>
        <v>0</v>
      </c>
      <c r="G43" s="8">
        <f>IF($D43="","",VLOOKUP($D43,'HK2'!$D$4:$AH$258,4,0))</f>
        <v>0</v>
      </c>
      <c r="H43" s="8">
        <f>IF($D43="","",VLOOKUP($D43,'HK2'!$D$4:$AH$258,5,0))</f>
        <v>0</v>
      </c>
      <c r="I43" s="36">
        <f>IF($D43="","",VLOOKUP($D43,'HK2'!$D$4:$AH$258,6,0))</f>
        <v>0</v>
      </c>
      <c r="J43" s="8">
        <f>IF($D43="","",VLOOKUP($D43,'HK2'!$D$4:$AH$258,7,0))</f>
        <v>0</v>
      </c>
      <c r="K43" s="8">
        <f>IF($D43="","",VLOOKUP($D43,'HK2'!$D$4:$AH$258,8,0))</f>
        <v>8.4</v>
      </c>
      <c r="L43" s="8">
        <f>IF($D43="","",VLOOKUP($D43,'HK2'!$D$4:$AH$258,9,0))</f>
        <v>0</v>
      </c>
      <c r="M43" s="8">
        <f>IF($D43="","",VLOOKUP($D43,'HK2'!$D$4:$AH$258,10,0))</f>
        <v>0</v>
      </c>
      <c r="N43" s="36">
        <f>IF($D43="","",VLOOKUP($D43,'HK2'!$D$4:$AH$258,11,0))</f>
        <v>8.4</v>
      </c>
      <c r="O43" s="8">
        <f>IF($D43="","",VLOOKUP($D43,'HK2'!$D$4:$AH$258,12,0))</f>
        <v>0</v>
      </c>
      <c r="P43" s="8">
        <f>IF($D43="","",VLOOKUP($D43,'HK2'!$D$4:$AH$258,13,0))</f>
        <v>0</v>
      </c>
      <c r="Q43" s="8">
        <f>IF($D43="","",VLOOKUP($D43,'HK2'!$D$4:$AH$258,14,0))</f>
        <v>0</v>
      </c>
      <c r="R43" s="36">
        <f>IF($D43="","",VLOOKUP($D43,'HK2'!$D$4:$AH$258,15,0))</f>
        <v>0</v>
      </c>
      <c r="S43" s="8">
        <f>IF($D43="","",VLOOKUP($D43,'HK2'!$D$4:$AH$258,16,0))</f>
        <v>0</v>
      </c>
      <c r="T43" s="8">
        <f>IF($D43="","",VLOOKUP($D43,'HK2'!$D$4:$AH$258,17,0))</f>
        <v>0</v>
      </c>
      <c r="U43" s="8">
        <f>IF($D43="","",VLOOKUP($D43,'HK2'!$D$4:$AH$258,18,0))</f>
        <v>0</v>
      </c>
      <c r="V43" s="36">
        <f>IF($D43="","",VLOOKUP($D43,'HK2'!$D$4:$AH$258,19,0))</f>
        <v>0</v>
      </c>
      <c r="W43" s="8">
        <f>IF($D43="","",VLOOKUP($D43,'HK2'!$D$4:$AH$258,20,0))</f>
        <v>0</v>
      </c>
      <c r="X43" s="8">
        <f>IF($D43="","",VLOOKUP($D43,'HK2'!$D$4:$AH$258,21,0))</f>
        <v>0</v>
      </c>
      <c r="Y43" s="36">
        <f>IF($D43="","",VLOOKUP($D43,'HK2'!$D$4:$AH$258,22,0))</f>
        <v>0</v>
      </c>
      <c r="Z43" s="8">
        <f>IF($D43="","",VLOOKUP($D43,'HK2'!$D$4:$AH$258,23,0))</f>
        <v>0</v>
      </c>
      <c r="AA43" s="8">
        <f>IF($D43="","",VLOOKUP($D43,'HK2'!$D$4:$AH$258,24,0))</f>
        <v>0</v>
      </c>
      <c r="AB43" s="36">
        <f>IF($D43="","",VLOOKUP($D43,'HK2'!$D$4:$AH$258,25,0))</f>
        <v>0</v>
      </c>
      <c r="AC43" s="8">
        <f>IF($D43="","",VLOOKUP($D43,'HK2'!$D$4:$AH$258,26,0))</f>
        <v>0</v>
      </c>
      <c r="AD43" s="8">
        <f>IF($D43="","",VLOOKUP($D43,'HK2'!$D$4:$AH$258,27,0))</f>
        <v>0</v>
      </c>
      <c r="AE43" s="36">
        <f>IF($D43="","",VLOOKUP($D43,'HK2'!$D$4:$AH$258,28,0))</f>
        <v>0</v>
      </c>
      <c r="AF43" s="8">
        <f>IF($D43="","",VLOOKUP($D43,'HK2'!$D$4:$AH$258,29,0))</f>
        <v>1.2</v>
      </c>
      <c r="AG43" s="8">
        <f>IF($D43="","",VLOOKUP($D43,'HK2'!$D$4:$AH$258,30,0))</f>
        <v>0</v>
      </c>
      <c r="AH43" s="64">
        <f t="shared" si="0"/>
        <v>9.6</v>
      </c>
      <c r="AI43" s="14">
        <f t="shared" si="2"/>
        <v>32</v>
      </c>
    </row>
    <row r="44" spans="1:35">
      <c r="A44" s="55">
        <f>IF(D44="","",SUBTOTAL(3,$D$4:$D44))</f>
        <v>41</v>
      </c>
      <c r="B44" s="57" t="s">
        <v>427</v>
      </c>
      <c r="C44" s="58" t="s">
        <v>169</v>
      </c>
      <c r="D44" s="59" t="s">
        <v>175</v>
      </c>
      <c r="E44" s="8">
        <f>IF($D44="","",VLOOKUP($D44,'HK2'!$D$4:$AH$258,2,0))</f>
        <v>0</v>
      </c>
      <c r="F44" s="8">
        <f>IF($D44="","",VLOOKUP($D44,'HK2'!$D$4:$AH$258,3,0))</f>
        <v>0</v>
      </c>
      <c r="G44" s="8">
        <f>IF($D44="","",VLOOKUP($D44,'HK2'!$D$4:$AH$258,4,0))</f>
        <v>0</v>
      </c>
      <c r="H44" s="8">
        <f>IF($D44="","",VLOOKUP($D44,'HK2'!$D$4:$AH$258,5,0))</f>
        <v>0</v>
      </c>
      <c r="I44" s="36">
        <f>IF($D44="","",VLOOKUP($D44,'HK2'!$D$4:$AH$258,6,0))</f>
        <v>0</v>
      </c>
      <c r="J44" s="8">
        <f>IF($D44="","",VLOOKUP($D44,'HK2'!$D$4:$AH$258,7,0))</f>
        <v>14.399999999999997</v>
      </c>
      <c r="K44" s="8">
        <f>IF($D44="","",VLOOKUP($D44,'HK2'!$D$4:$AH$258,8,0))</f>
        <v>3.5999999999999996</v>
      </c>
      <c r="L44" s="8">
        <f>IF($D44="","",VLOOKUP($D44,'HK2'!$D$4:$AH$258,9,0))</f>
        <v>0</v>
      </c>
      <c r="M44" s="8">
        <f>IF($D44="","",VLOOKUP($D44,'HK2'!$D$4:$AH$258,10,0))</f>
        <v>0</v>
      </c>
      <c r="N44" s="36">
        <f>IF($D44="","",VLOOKUP($D44,'HK2'!$D$4:$AH$258,11,0))</f>
        <v>17.999999999999996</v>
      </c>
      <c r="O44" s="8">
        <f>IF($D44="","",VLOOKUP($D44,'HK2'!$D$4:$AH$258,12,0))</f>
        <v>0</v>
      </c>
      <c r="P44" s="8">
        <f>IF($D44="","",VLOOKUP($D44,'HK2'!$D$4:$AH$258,13,0))</f>
        <v>0</v>
      </c>
      <c r="Q44" s="8">
        <f>IF($D44="","",VLOOKUP($D44,'HK2'!$D$4:$AH$258,14,0))</f>
        <v>0</v>
      </c>
      <c r="R44" s="36">
        <f>IF($D44="","",VLOOKUP($D44,'HK2'!$D$4:$AH$258,15,0))</f>
        <v>0</v>
      </c>
      <c r="S44" s="8">
        <f>IF($D44="","",VLOOKUP($D44,'HK2'!$D$4:$AH$258,16,0))</f>
        <v>0</v>
      </c>
      <c r="T44" s="8">
        <f>IF($D44="","",VLOOKUP($D44,'HK2'!$D$4:$AH$258,17,0))</f>
        <v>0</v>
      </c>
      <c r="U44" s="8">
        <f>IF($D44="","",VLOOKUP($D44,'HK2'!$D$4:$AH$258,18,0))</f>
        <v>0</v>
      </c>
      <c r="V44" s="36">
        <f>IF($D44="","",VLOOKUP($D44,'HK2'!$D$4:$AH$258,19,0))</f>
        <v>0</v>
      </c>
      <c r="W44" s="8">
        <f>IF($D44="","",VLOOKUP($D44,'HK2'!$D$4:$AH$258,20,0))</f>
        <v>0</v>
      </c>
      <c r="X44" s="8">
        <f>IF($D44="","",VLOOKUP($D44,'HK2'!$D$4:$AH$258,21,0))</f>
        <v>0</v>
      </c>
      <c r="Y44" s="36">
        <f>IF($D44="","",VLOOKUP($D44,'HK2'!$D$4:$AH$258,22,0))</f>
        <v>0</v>
      </c>
      <c r="Z44" s="8">
        <f>IF($D44="","",VLOOKUP($D44,'HK2'!$D$4:$AH$258,23,0))</f>
        <v>0</v>
      </c>
      <c r="AA44" s="8">
        <f>IF($D44="","",VLOOKUP($D44,'HK2'!$D$4:$AH$258,24,0))</f>
        <v>0</v>
      </c>
      <c r="AB44" s="36">
        <f>IF($D44="","",VLOOKUP($D44,'HK2'!$D$4:$AH$258,25,0))</f>
        <v>0</v>
      </c>
      <c r="AC44" s="8">
        <f>IF($D44="","",VLOOKUP($D44,'HK2'!$D$4:$AH$258,26,0))</f>
        <v>0</v>
      </c>
      <c r="AD44" s="8">
        <f>IF($D44="","",VLOOKUP($D44,'HK2'!$D$4:$AH$258,27,0))</f>
        <v>0</v>
      </c>
      <c r="AE44" s="36">
        <f>IF($D44="","",VLOOKUP($D44,'HK2'!$D$4:$AH$258,28,0))</f>
        <v>0</v>
      </c>
      <c r="AF44" s="8">
        <f>IF($D44="","",VLOOKUP($D44,'HK2'!$D$4:$AH$258,29,0))</f>
        <v>1.2</v>
      </c>
      <c r="AG44" s="8">
        <f>IF($D44="","",VLOOKUP($D44,'HK2'!$D$4:$AH$258,30,0))</f>
        <v>0</v>
      </c>
      <c r="AH44" s="64">
        <f t="shared" si="0"/>
        <v>19.2</v>
      </c>
      <c r="AI44" s="14">
        <f t="shared" si="2"/>
        <v>64</v>
      </c>
    </row>
    <row r="45" spans="1:35">
      <c r="A45" s="55">
        <f>IF(D45="","",SUBTOTAL(3,$D$4:$D45))</f>
        <v>42</v>
      </c>
      <c r="B45" s="57" t="s">
        <v>474</v>
      </c>
      <c r="C45" s="58" t="s">
        <v>169</v>
      </c>
      <c r="D45" s="59" t="s">
        <v>205</v>
      </c>
      <c r="E45" s="8">
        <f>IF($D45="","",VLOOKUP($D45,'HK2'!$D$4:$AH$258,2,0))</f>
        <v>0</v>
      </c>
      <c r="F45" s="8">
        <f>IF($D45="","",VLOOKUP($D45,'HK2'!$D$4:$AH$258,3,0))</f>
        <v>0</v>
      </c>
      <c r="G45" s="8">
        <f>IF($D45="","",VLOOKUP($D45,'HK2'!$D$4:$AH$258,4,0))</f>
        <v>0</v>
      </c>
      <c r="H45" s="8">
        <f>IF($D45="","",VLOOKUP($D45,'HK2'!$D$4:$AH$258,5,0))</f>
        <v>0</v>
      </c>
      <c r="I45" s="36">
        <f>IF($D45="","",VLOOKUP($D45,'HK2'!$D$4:$AH$258,6,0))</f>
        <v>0</v>
      </c>
      <c r="J45" s="8">
        <f>IF($D45="","",VLOOKUP($D45,'HK2'!$D$4:$AH$258,7,0))</f>
        <v>6</v>
      </c>
      <c r="K45" s="8">
        <f>IF($D45="","",VLOOKUP($D45,'HK2'!$D$4:$AH$258,8,0))</f>
        <v>9.6</v>
      </c>
      <c r="L45" s="8">
        <f>IF($D45="","",VLOOKUP($D45,'HK2'!$D$4:$AH$258,9,0))</f>
        <v>0</v>
      </c>
      <c r="M45" s="8">
        <f>IF($D45="","",VLOOKUP($D45,'HK2'!$D$4:$AH$258,10,0))</f>
        <v>0</v>
      </c>
      <c r="N45" s="36">
        <f>IF($D45="","",VLOOKUP($D45,'HK2'!$D$4:$AH$258,11,0))</f>
        <v>15.6</v>
      </c>
      <c r="O45" s="8">
        <f>IF($D45="","",VLOOKUP($D45,'HK2'!$D$4:$AH$258,12,0))</f>
        <v>320</v>
      </c>
      <c r="P45" s="8">
        <f>IF($D45="","",VLOOKUP($D45,'HK2'!$D$4:$AH$258,13,0))</f>
        <v>310</v>
      </c>
      <c r="Q45" s="8">
        <f>IF($D45="","",VLOOKUP($D45,'HK2'!$D$4:$AH$258,14,0))</f>
        <v>364</v>
      </c>
      <c r="R45" s="36">
        <f>IF($D45="","",VLOOKUP($D45,'HK2'!$D$4:$AH$258,15,0))</f>
        <v>13.3</v>
      </c>
      <c r="S45" s="8">
        <f>IF($D45="","",VLOOKUP($D45,'HK2'!$D$4:$AH$258,16,0))</f>
        <v>0</v>
      </c>
      <c r="T45" s="8">
        <f>IF($D45="","",VLOOKUP($D45,'HK2'!$D$4:$AH$258,17,0))</f>
        <v>0</v>
      </c>
      <c r="U45" s="8">
        <f>IF($D45="","",VLOOKUP($D45,'HK2'!$D$4:$AH$258,18,0))</f>
        <v>0</v>
      </c>
      <c r="V45" s="36">
        <f>IF($D45="","",VLOOKUP($D45,'HK2'!$D$4:$AH$258,19,0))</f>
        <v>0</v>
      </c>
      <c r="W45" s="8">
        <f>IF($D45="","",VLOOKUP($D45,'HK2'!$D$4:$AH$258,20,0))</f>
        <v>0</v>
      </c>
      <c r="X45" s="8">
        <f>IF($D45="","",VLOOKUP($D45,'HK2'!$D$4:$AH$258,21,0))</f>
        <v>0</v>
      </c>
      <c r="Y45" s="36">
        <f>IF($D45="","",VLOOKUP($D45,'HK2'!$D$4:$AH$258,22,0))</f>
        <v>0</v>
      </c>
      <c r="Z45" s="8">
        <f>IF($D45="","",VLOOKUP($D45,'HK2'!$D$4:$AH$258,23,0))</f>
        <v>0</v>
      </c>
      <c r="AA45" s="8">
        <f>IF($D45="","",VLOOKUP($D45,'HK2'!$D$4:$AH$258,24,0))</f>
        <v>0</v>
      </c>
      <c r="AB45" s="36">
        <f>IF($D45="","",VLOOKUP($D45,'HK2'!$D$4:$AH$258,25,0))</f>
        <v>0</v>
      </c>
      <c r="AC45" s="8">
        <f>IF($D45="","",VLOOKUP($D45,'HK2'!$D$4:$AH$258,26,0))</f>
        <v>0</v>
      </c>
      <c r="AD45" s="8">
        <f>IF($D45="","",VLOOKUP($D45,'HK2'!$D$4:$AH$258,27,0))</f>
        <v>0</v>
      </c>
      <c r="AE45" s="36">
        <f>IF($D45="","",VLOOKUP($D45,'HK2'!$D$4:$AH$258,28,0))</f>
        <v>0</v>
      </c>
      <c r="AF45" s="8">
        <f>IF($D45="","",VLOOKUP($D45,'HK2'!$D$4:$AH$258,29,0))</f>
        <v>1.2</v>
      </c>
      <c r="AG45" s="8">
        <f>IF($D45="","",VLOOKUP($D45,'HK2'!$D$4:$AH$258,30,0))</f>
        <v>0</v>
      </c>
      <c r="AH45" s="64">
        <f t="shared" si="0"/>
        <v>30.1</v>
      </c>
      <c r="AI45" s="14">
        <f t="shared" si="2"/>
        <v>100.3</v>
      </c>
    </row>
    <row r="46" spans="1:35">
      <c r="A46" s="55">
        <f>IF(D46="","",SUBTOTAL(3,$D$4:$D46))</f>
        <v>43</v>
      </c>
      <c r="B46" s="57" t="s">
        <v>457</v>
      </c>
      <c r="C46" s="58" t="s">
        <v>169</v>
      </c>
      <c r="D46" s="59" t="s">
        <v>195</v>
      </c>
      <c r="E46" s="8">
        <f>IF($D46="","",VLOOKUP($D46,'HK2'!$D$4:$AH$258,2,0))</f>
        <v>4</v>
      </c>
      <c r="F46" s="8">
        <f>IF($D46="","",VLOOKUP($D46,'HK2'!$D$4:$AH$258,3,0))</f>
        <v>0</v>
      </c>
      <c r="G46" s="8">
        <f>IF($D46="","",VLOOKUP($D46,'HK2'!$D$4:$AH$258,4,0))</f>
        <v>0</v>
      </c>
      <c r="H46" s="8">
        <f>IF($D46="","",VLOOKUP($D46,'HK2'!$D$4:$AH$258,5,0))</f>
        <v>0</v>
      </c>
      <c r="I46" s="36">
        <f>IF($D46="","",VLOOKUP($D46,'HK2'!$D$4:$AH$258,6,0))</f>
        <v>4</v>
      </c>
      <c r="J46" s="8">
        <f>IF($D46="","",VLOOKUP($D46,'HK2'!$D$4:$AH$258,7,0))</f>
        <v>7.2</v>
      </c>
      <c r="K46" s="8">
        <f>IF($D46="","",VLOOKUP($D46,'HK2'!$D$4:$AH$258,8,0))</f>
        <v>2.4</v>
      </c>
      <c r="L46" s="8">
        <f>IF($D46="","",VLOOKUP($D46,'HK2'!$D$4:$AH$258,9,0))</f>
        <v>0</v>
      </c>
      <c r="M46" s="8">
        <f>IF($D46="","",VLOOKUP($D46,'HK2'!$D$4:$AH$258,10,0))</f>
        <v>0</v>
      </c>
      <c r="N46" s="36">
        <f>IF($D46="","",VLOOKUP($D46,'HK2'!$D$4:$AH$258,11,0))</f>
        <v>9.6</v>
      </c>
      <c r="O46" s="8">
        <f>IF($D46="","",VLOOKUP($D46,'HK2'!$D$4:$AH$258,12,0))</f>
        <v>253</v>
      </c>
      <c r="P46" s="8">
        <f>IF($D46="","",VLOOKUP($D46,'HK2'!$D$4:$AH$258,13,0))</f>
        <v>412</v>
      </c>
      <c r="Q46" s="8">
        <f>IF($D46="","",VLOOKUP($D46,'HK2'!$D$4:$AH$258,14,0))</f>
        <v>406</v>
      </c>
      <c r="R46" s="36">
        <f>IF($D46="","",VLOOKUP($D46,'HK2'!$D$4:$AH$258,15,0))</f>
        <v>12.95</v>
      </c>
      <c r="S46" s="8">
        <f>IF($D46="","",VLOOKUP($D46,'HK2'!$D$4:$AH$258,16,0))</f>
        <v>0</v>
      </c>
      <c r="T46" s="8">
        <f>IF($D46="","",VLOOKUP($D46,'HK2'!$D$4:$AH$258,17,0))</f>
        <v>0</v>
      </c>
      <c r="U46" s="8">
        <f>IF($D46="","",VLOOKUP($D46,'HK2'!$D$4:$AH$258,18,0))</f>
        <v>0</v>
      </c>
      <c r="V46" s="36">
        <f>IF($D46="","",VLOOKUP($D46,'HK2'!$D$4:$AH$258,19,0))</f>
        <v>0</v>
      </c>
      <c r="W46" s="8">
        <f>IF($D46="","",VLOOKUP($D46,'HK2'!$D$4:$AH$258,20,0))</f>
        <v>0</v>
      </c>
      <c r="X46" s="8">
        <f>IF($D46="","",VLOOKUP($D46,'HK2'!$D$4:$AH$258,21,0))</f>
        <v>0</v>
      </c>
      <c r="Y46" s="36">
        <f>IF($D46="","",VLOOKUP($D46,'HK2'!$D$4:$AH$258,22,0))</f>
        <v>0</v>
      </c>
      <c r="Z46" s="8">
        <f>IF($D46="","",VLOOKUP($D46,'HK2'!$D$4:$AH$258,23,0))</f>
        <v>0</v>
      </c>
      <c r="AA46" s="8">
        <f>IF($D46="","",VLOOKUP($D46,'HK2'!$D$4:$AH$258,24,0))</f>
        <v>0</v>
      </c>
      <c r="AB46" s="36">
        <f>IF($D46="","",VLOOKUP($D46,'HK2'!$D$4:$AH$258,25,0))</f>
        <v>0</v>
      </c>
      <c r="AC46" s="8">
        <f>IF($D46="","",VLOOKUP($D46,'HK2'!$D$4:$AH$258,26,0))</f>
        <v>0</v>
      </c>
      <c r="AD46" s="8">
        <f>IF($D46="","",VLOOKUP($D46,'HK2'!$D$4:$AH$258,27,0))</f>
        <v>0</v>
      </c>
      <c r="AE46" s="36">
        <f>IF($D46="","",VLOOKUP($D46,'HK2'!$D$4:$AH$258,28,0))</f>
        <v>0</v>
      </c>
      <c r="AF46" s="8">
        <f>IF($D46="","",VLOOKUP($D46,'HK2'!$D$4:$AH$258,29,0))</f>
        <v>0</v>
      </c>
      <c r="AG46" s="8">
        <f>IF($D46="","",VLOOKUP($D46,'HK2'!$D$4:$AH$258,30,0))</f>
        <v>0</v>
      </c>
      <c r="AH46" s="64">
        <f t="shared" si="0"/>
        <v>26.6</v>
      </c>
      <c r="AI46" s="14">
        <f t="shared" si="2"/>
        <v>88.7</v>
      </c>
    </row>
    <row r="47" spans="1:35">
      <c r="A47" s="55">
        <f>IF(D47="","",SUBTOTAL(3,$D$4:$D47))</f>
        <v>44</v>
      </c>
      <c r="B47" s="57" t="s">
        <v>475</v>
      </c>
      <c r="C47" s="58" t="s">
        <v>169</v>
      </c>
      <c r="D47" s="59" t="s">
        <v>206</v>
      </c>
      <c r="E47" s="8">
        <f>IF($D47="","",VLOOKUP($D47,'HK2'!$D$4:$AH$258,2,0))</f>
        <v>4</v>
      </c>
      <c r="F47" s="8">
        <f>IF($D47="","",VLOOKUP($D47,'HK2'!$D$4:$AH$258,3,0))</f>
        <v>0</v>
      </c>
      <c r="G47" s="8">
        <f>IF($D47="","",VLOOKUP($D47,'HK2'!$D$4:$AH$258,4,0))</f>
        <v>0</v>
      </c>
      <c r="H47" s="8">
        <f>IF($D47="","",VLOOKUP($D47,'HK2'!$D$4:$AH$258,5,0))</f>
        <v>0</v>
      </c>
      <c r="I47" s="36">
        <f>IF($D47="","",VLOOKUP($D47,'HK2'!$D$4:$AH$258,6,0))</f>
        <v>4</v>
      </c>
      <c r="J47" s="8">
        <f>IF($D47="","",VLOOKUP($D47,'HK2'!$D$4:$AH$258,7,0))</f>
        <v>5.1999999999999993</v>
      </c>
      <c r="K47" s="8">
        <f>IF($D47="","",VLOOKUP($D47,'HK2'!$D$4:$AH$258,8,0))</f>
        <v>9.6</v>
      </c>
      <c r="L47" s="8">
        <f>IF($D47="","",VLOOKUP($D47,'HK2'!$D$4:$AH$258,9,0))</f>
        <v>0</v>
      </c>
      <c r="M47" s="8">
        <f>IF($D47="","",VLOOKUP($D47,'HK2'!$D$4:$AH$258,10,0))</f>
        <v>0</v>
      </c>
      <c r="N47" s="36">
        <f>IF($D47="","",VLOOKUP($D47,'HK2'!$D$4:$AH$258,11,0))</f>
        <v>14.799999999999999</v>
      </c>
      <c r="O47" s="8">
        <f>IF($D47="","",VLOOKUP($D47,'HK2'!$D$4:$AH$258,12,0))</f>
        <v>187</v>
      </c>
      <c r="P47" s="8">
        <f>IF($D47="","",VLOOKUP($D47,'HK2'!$D$4:$AH$258,13,0))</f>
        <v>186</v>
      </c>
      <c r="Q47" s="8">
        <f>IF($D47="","",VLOOKUP($D47,'HK2'!$D$4:$AH$258,14,0))</f>
        <v>325</v>
      </c>
      <c r="R47" s="36">
        <f>IF($D47="","",VLOOKUP($D47,'HK2'!$D$4:$AH$258,15,0))</f>
        <v>2.4</v>
      </c>
      <c r="S47" s="8">
        <f>IF($D47="","",VLOOKUP($D47,'HK2'!$D$4:$AH$258,16,0))</f>
        <v>0</v>
      </c>
      <c r="T47" s="8">
        <f>IF($D47="","",VLOOKUP($D47,'HK2'!$D$4:$AH$258,17,0))</f>
        <v>0</v>
      </c>
      <c r="U47" s="8">
        <f>IF($D47="","",VLOOKUP($D47,'HK2'!$D$4:$AH$258,18,0))</f>
        <v>0</v>
      </c>
      <c r="V47" s="36">
        <f>IF($D47="","",VLOOKUP($D47,'HK2'!$D$4:$AH$258,19,0))</f>
        <v>0</v>
      </c>
      <c r="W47" s="8">
        <f>IF($D47="","",VLOOKUP($D47,'HK2'!$D$4:$AH$258,20,0))</f>
        <v>0</v>
      </c>
      <c r="X47" s="8">
        <f>IF($D47="","",VLOOKUP($D47,'HK2'!$D$4:$AH$258,21,0))</f>
        <v>0</v>
      </c>
      <c r="Y47" s="36">
        <f>IF($D47="","",VLOOKUP($D47,'HK2'!$D$4:$AH$258,22,0))</f>
        <v>0</v>
      </c>
      <c r="Z47" s="8">
        <f>IF($D47="","",VLOOKUP($D47,'HK2'!$D$4:$AH$258,23,0))</f>
        <v>0</v>
      </c>
      <c r="AA47" s="8">
        <f>IF($D47="","",VLOOKUP($D47,'HK2'!$D$4:$AH$258,24,0))</f>
        <v>0</v>
      </c>
      <c r="AB47" s="36">
        <f>IF($D47="","",VLOOKUP($D47,'HK2'!$D$4:$AH$258,25,0))</f>
        <v>0</v>
      </c>
      <c r="AC47" s="8">
        <f>IF($D47="","",VLOOKUP($D47,'HK2'!$D$4:$AH$258,26,0))</f>
        <v>0</v>
      </c>
      <c r="AD47" s="8">
        <f>IF($D47="","",VLOOKUP($D47,'HK2'!$D$4:$AH$258,27,0))</f>
        <v>0</v>
      </c>
      <c r="AE47" s="36">
        <f>IF($D47="","",VLOOKUP($D47,'HK2'!$D$4:$AH$258,28,0))</f>
        <v>0</v>
      </c>
      <c r="AF47" s="8">
        <f>IF($D47="","",VLOOKUP($D47,'HK2'!$D$4:$AH$258,29,0))</f>
        <v>1.2</v>
      </c>
      <c r="AG47" s="8">
        <f>IF($D47="","",VLOOKUP($D47,'HK2'!$D$4:$AH$258,30,0))</f>
        <v>0</v>
      </c>
      <c r="AH47" s="64">
        <f t="shared" si="0"/>
        <v>22.4</v>
      </c>
      <c r="AI47" s="14">
        <f t="shared" si="2"/>
        <v>74.7</v>
      </c>
    </row>
    <row r="48" spans="1:35">
      <c r="A48" s="55">
        <f>IF(D48="","",SUBTOTAL(3,$D$4:$D48))</f>
        <v>45</v>
      </c>
      <c r="B48" s="57" t="s">
        <v>476</v>
      </c>
      <c r="C48" s="58" t="s">
        <v>169</v>
      </c>
      <c r="D48" s="59" t="s">
        <v>210</v>
      </c>
      <c r="E48" s="8">
        <f>IF($D48="","",VLOOKUP($D48,'HK2'!$D$4:$AH$258,2,0))</f>
        <v>0</v>
      </c>
      <c r="F48" s="8">
        <f>IF($D48="","",VLOOKUP($D48,'HK2'!$D$4:$AH$258,3,0))</f>
        <v>0</v>
      </c>
      <c r="G48" s="8">
        <f>IF($D48="","",VLOOKUP($D48,'HK2'!$D$4:$AH$258,4,0))</f>
        <v>0</v>
      </c>
      <c r="H48" s="8">
        <f>IF($D48="","",VLOOKUP($D48,'HK2'!$D$4:$AH$258,5,0))</f>
        <v>0</v>
      </c>
      <c r="I48" s="36">
        <f>IF($D48="","",VLOOKUP($D48,'HK2'!$D$4:$AH$258,6,0))</f>
        <v>0</v>
      </c>
      <c r="J48" s="8">
        <f>IF($D48="","",VLOOKUP($D48,'HK2'!$D$4:$AH$258,7,0))</f>
        <v>0</v>
      </c>
      <c r="K48" s="8">
        <f>IF($D48="","",VLOOKUP($D48,'HK2'!$D$4:$AH$258,8,0))</f>
        <v>0</v>
      </c>
      <c r="L48" s="8">
        <f>IF($D48="","",VLOOKUP($D48,'HK2'!$D$4:$AH$258,9,0))</f>
        <v>0</v>
      </c>
      <c r="M48" s="8">
        <f>IF($D48="","",VLOOKUP($D48,'HK2'!$D$4:$AH$258,10,0))</f>
        <v>0</v>
      </c>
      <c r="N48" s="36">
        <f>IF($D48="","",VLOOKUP($D48,'HK2'!$D$4:$AH$258,11,0))</f>
        <v>0</v>
      </c>
      <c r="O48" s="8">
        <f>IF($D48="","",VLOOKUP($D48,'HK2'!$D$4:$AH$258,12,0))</f>
        <v>0</v>
      </c>
      <c r="P48" s="8">
        <f>IF($D48="","",VLOOKUP($D48,'HK2'!$D$4:$AH$258,13,0))</f>
        <v>0</v>
      </c>
      <c r="Q48" s="8">
        <f>IF($D48="","",VLOOKUP($D48,'HK2'!$D$4:$AH$258,14,0))</f>
        <v>0</v>
      </c>
      <c r="R48" s="36">
        <f>IF($D48="","",VLOOKUP($D48,'HK2'!$D$4:$AH$258,15,0))</f>
        <v>0</v>
      </c>
      <c r="S48" s="8">
        <f>IF($D48="","",VLOOKUP($D48,'HK2'!$D$4:$AH$258,16,0))</f>
        <v>0</v>
      </c>
      <c r="T48" s="8">
        <f>IF($D48="","",VLOOKUP($D48,'HK2'!$D$4:$AH$258,17,0))</f>
        <v>0</v>
      </c>
      <c r="U48" s="8">
        <f>IF($D48="","",VLOOKUP($D48,'HK2'!$D$4:$AH$258,18,0))</f>
        <v>0</v>
      </c>
      <c r="V48" s="36">
        <f>IF($D48="","",VLOOKUP($D48,'HK2'!$D$4:$AH$258,19,0))</f>
        <v>0</v>
      </c>
      <c r="W48" s="8">
        <f>IF($D48="","",VLOOKUP($D48,'HK2'!$D$4:$AH$258,20,0))</f>
        <v>0</v>
      </c>
      <c r="X48" s="8">
        <f>IF($D48="","",VLOOKUP($D48,'HK2'!$D$4:$AH$258,21,0))</f>
        <v>0</v>
      </c>
      <c r="Y48" s="36">
        <f>IF($D48="","",VLOOKUP($D48,'HK2'!$D$4:$AH$258,22,0))</f>
        <v>0</v>
      </c>
      <c r="Z48" s="8">
        <f>IF($D48="","",VLOOKUP($D48,'HK2'!$D$4:$AH$258,23,0))</f>
        <v>0</v>
      </c>
      <c r="AA48" s="8">
        <f>IF($D48="","",VLOOKUP($D48,'HK2'!$D$4:$AH$258,24,0))</f>
        <v>0</v>
      </c>
      <c r="AB48" s="36">
        <f>IF($D48="","",VLOOKUP($D48,'HK2'!$D$4:$AH$258,25,0))</f>
        <v>0</v>
      </c>
      <c r="AC48" s="8">
        <f>IF($D48="","",VLOOKUP($D48,'HK2'!$D$4:$AH$258,26,0))</f>
        <v>0</v>
      </c>
      <c r="AD48" s="8">
        <f>IF($D48="","",VLOOKUP($D48,'HK2'!$D$4:$AH$258,27,0))</f>
        <v>0</v>
      </c>
      <c r="AE48" s="36">
        <f>IF($D48="","",VLOOKUP($D48,'HK2'!$D$4:$AH$258,28,0))</f>
        <v>0</v>
      </c>
      <c r="AF48" s="8">
        <f>IF($D48="","",VLOOKUP($D48,'HK2'!$D$4:$AH$258,29,0))</f>
        <v>0</v>
      </c>
      <c r="AG48" s="8">
        <f>IF($D48="","",VLOOKUP($D48,'HK2'!$D$4:$AH$258,30,0))</f>
        <v>0</v>
      </c>
      <c r="AH48" s="64">
        <f t="shared" si="0"/>
        <v>0</v>
      </c>
      <c r="AI48" s="14">
        <f t="shared" si="2"/>
        <v>0</v>
      </c>
    </row>
    <row r="49" spans="1:35">
      <c r="A49" s="55">
        <f>IF(D49="","",SUBTOTAL(3,$D$4:$D49))</f>
        <v>46</v>
      </c>
      <c r="B49" s="57" t="s">
        <v>477</v>
      </c>
      <c r="C49" s="58" t="s">
        <v>169</v>
      </c>
      <c r="D49" s="59" t="s">
        <v>211</v>
      </c>
      <c r="E49" s="8">
        <f>IF($D49="","",VLOOKUP($D49,'HK2'!$D$4:$AH$258,2,0))</f>
        <v>0</v>
      </c>
      <c r="F49" s="8">
        <f>IF($D49="","",VLOOKUP($D49,'HK2'!$D$4:$AH$258,3,0))</f>
        <v>0</v>
      </c>
      <c r="G49" s="8">
        <f>IF($D49="","",VLOOKUP($D49,'HK2'!$D$4:$AH$258,4,0))</f>
        <v>0</v>
      </c>
      <c r="H49" s="8">
        <f>IF($D49="","",VLOOKUP($D49,'HK2'!$D$4:$AH$258,5,0))</f>
        <v>0</v>
      </c>
      <c r="I49" s="36">
        <f>IF($D49="","",VLOOKUP($D49,'HK2'!$D$4:$AH$258,6,0))</f>
        <v>0</v>
      </c>
      <c r="J49" s="8">
        <f>IF($D49="","",VLOOKUP($D49,'HK2'!$D$4:$AH$258,7,0))</f>
        <v>0</v>
      </c>
      <c r="K49" s="8">
        <f>IF($D49="","",VLOOKUP($D49,'HK2'!$D$4:$AH$258,8,0))</f>
        <v>0</v>
      </c>
      <c r="L49" s="8">
        <f>IF($D49="","",VLOOKUP($D49,'HK2'!$D$4:$AH$258,9,0))</f>
        <v>0</v>
      </c>
      <c r="M49" s="8">
        <f>IF($D49="","",VLOOKUP($D49,'HK2'!$D$4:$AH$258,10,0))</f>
        <v>0</v>
      </c>
      <c r="N49" s="36">
        <f>IF($D49="","",VLOOKUP($D49,'HK2'!$D$4:$AH$258,11,0))</f>
        <v>0</v>
      </c>
      <c r="O49" s="8">
        <f>IF($D49="","",VLOOKUP($D49,'HK2'!$D$4:$AH$258,12,0))</f>
        <v>0</v>
      </c>
      <c r="P49" s="8">
        <f>IF($D49="","",VLOOKUP($D49,'HK2'!$D$4:$AH$258,13,0))</f>
        <v>0</v>
      </c>
      <c r="Q49" s="8">
        <f>IF($D49="","",VLOOKUP($D49,'HK2'!$D$4:$AH$258,14,0))</f>
        <v>0</v>
      </c>
      <c r="R49" s="36">
        <f>IF($D49="","",VLOOKUP($D49,'HK2'!$D$4:$AH$258,15,0))</f>
        <v>0</v>
      </c>
      <c r="S49" s="8">
        <f>IF($D49="","",VLOOKUP($D49,'HK2'!$D$4:$AH$258,16,0))</f>
        <v>0</v>
      </c>
      <c r="T49" s="8">
        <f>IF($D49="","",VLOOKUP($D49,'HK2'!$D$4:$AH$258,17,0))</f>
        <v>0</v>
      </c>
      <c r="U49" s="8">
        <f>IF($D49="","",VLOOKUP($D49,'HK2'!$D$4:$AH$258,18,0))</f>
        <v>0</v>
      </c>
      <c r="V49" s="36">
        <f>IF($D49="","",VLOOKUP($D49,'HK2'!$D$4:$AH$258,19,0))</f>
        <v>0</v>
      </c>
      <c r="W49" s="8">
        <f>IF($D49="","",VLOOKUP($D49,'HK2'!$D$4:$AH$258,20,0))</f>
        <v>0</v>
      </c>
      <c r="X49" s="8">
        <f>IF($D49="","",VLOOKUP($D49,'HK2'!$D$4:$AH$258,21,0))</f>
        <v>0</v>
      </c>
      <c r="Y49" s="36">
        <f>IF($D49="","",VLOOKUP($D49,'HK2'!$D$4:$AH$258,22,0))</f>
        <v>0</v>
      </c>
      <c r="Z49" s="8">
        <f>IF($D49="","",VLOOKUP($D49,'HK2'!$D$4:$AH$258,23,0))</f>
        <v>0</v>
      </c>
      <c r="AA49" s="8">
        <f>IF($D49="","",VLOOKUP($D49,'HK2'!$D$4:$AH$258,24,0))</f>
        <v>0</v>
      </c>
      <c r="AB49" s="36">
        <f>IF($D49="","",VLOOKUP($D49,'HK2'!$D$4:$AH$258,25,0))</f>
        <v>0</v>
      </c>
      <c r="AC49" s="8">
        <f>IF($D49="","",VLOOKUP($D49,'HK2'!$D$4:$AH$258,26,0))</f>
        <v>0</v>
      </c>
      <c r="AD49" s="8">
        <f>IF($D49="","",VLOOKUP($D49,'HK2'!$D$4:$AH$258,27,0))</f>
        <v>0</v>
      </c>
      <c r="AE49" s="36">
        <f>IF($D49="","",VLOOKUP($D49,'HK2'!$D$4:$AH$258,28,0))</f>
        <v>0</v>
      </c>
      <c r="AF49" s="8">
        <f>IF($D49="","",VLOOKUP($D49,'HK2'!$D$4:$AH$258,29,0))</f>
        <v>0</v>
      </c>
      <c r="AG49" s="8">
        <f>IF($D49="","",VLOOKUP($D49,'HK2'!$D$4:$AH$258,30,0))</f>
        <v>0</v>
      </c>
      <c r="AH49" s="64">
        <f t="shared" si="0"/>
        <v>0</v>
      </c>
      <c r="AI49" s="14">
        <f t="shared" si="2"/>
        <v>0</v>
      </c>
    </row>
    <row r="50" spans="1:35">
      <c r="A50" s="55">
        <f>IF(D50="","",SUBTOTAL(3,$D$4:$D50))</f>
        <v>47</v>
      </c>
      <c r="B50" s="57" t="s">
        <v>428</v>
      </c>
      <c r="C50" s="58" t="s">
        <v>169</v>
      </c>
      <c r="D50" s="59" t="s">
        <v>212</v>
      </c>
      <c r="E50" s="8">
        <f>IF($D50="","",VLOOKUP($D50,'HK2'!$D$4:$AH$258,2,0))</f>
        <v>0</v>
      </c>
      <c r="F50" s="8">
        <f>IF($D50="","",VLOOKUP($D50,'HK2'!$D$4:$AH$258,3,0))</f>
        <v>2</v>
      </c>
      <c r="G50" s="8">
        <f>IF($D50="","",VLOOKUP($D50,'HK2'!$D$4:$AH$258,4,0))</f>
        <v>0</v>
      </c>
      <c r="H50" s="8">
        <f>IF($D50="","",VLOOKUP($D50,'HK2'!$D$4:$AH$258,5,0))</f>
        <v>0</v>
      </c>
      <c r="I50" s="36">
        <f>IF($D50="","",VLOOKUP($D50,'HK2'!$D$4:$AH$258,6,0))</f>
        <v>4</v>
      </c>
      <c r="J50" s="8">
        <f>IF($D50="","",VLOOKUP($D50,'HK2'!$D$4:$AH$258,7,0))</f>
        <v>0</v>
      </c>
      <c r="K50" s="8">
        <f>IF($D50="","",VLOOKUP($D50,'HK2'!$D$4:$AH$258,8,0))</f>
        <v>13.199999999999998</v>
      </c>
      <c r="L50" s="8">
        <f>IF($D50="","",VLOOKUP($D50,'HK2'!$D$4:$AH$258,9,0))</f>
        <v>0</v>
      </c>
      <c r="M50" s="8">
        <f>IF($D50="","",VLOOKUP($D50,'HK2'!$D$4:$AH$258,10,0))</f>
        <v>0</v>
      </c>
      <c r="N50" s="36">
        <f>IF($D50="","",VLOOKUP($D50,'HK2'!$D$4:$AH$258,11,0))</f>
        <v>13.199999999999998</v>
      </c>
      <c r="O50" s="8">
        <f>IF($D50="","",VLOOKUP($D50,'HK2'!$D$4:$AH$258,12,0))</f>
        <v>0</v>
      </c>
      <c r="P50" s="8">
        <f>IF($D50="","",VLOOKUP($D50,'HK2'!$D$4:$AH$258,13,0))</f>
        <v>0</v>
      </c>
      <c r="Q50" s="8">
        <f>IF($D50="","",VLOOKUP($D50,'HK2'!$D$4:$AH$258,14,0))</f>
        <v>0</v>
      </c>
      <c r="R50" s="36">
        <f>IF($D50="","",VLOOKUP($D50,'HK2'!$D$4:$AH$258,15,0))</f>
        <v>0</v>
      </c>
      <c r="S50" s="8">
        <f>IF($D50="","",VLOOKUP($D50,'HK2'!$D$4:$AH$258,16,0))</f>
        <v>0</v>
      </c>
      <c r="T50" s="8">
        <f>IF($D50="","",VLOOKUP($D50,'HK2'!$D$4:$AH$258,17,0))</f>
        <v>0</v>
      </c>
      <c r="U50" s="8">
        <f>IF($D50="","",VLOOKUP($D50,'HK2'!$D$4:$AH$258,18,0))</f>
        <v>0</v>
      </c>
      <c r="V50" s="36">
        <f>IF($D50="","",VLOOKUP($D50,'HK2'!$D$4:$AH$258,19,0))</f>
        <v>0</v>
      </c>
      <c r="W50" s="8">
        <f>IF($D50="","",VLOOKUP($D50,'HK2'!$D$4:$AH$258,20,0))</f>
        <v>0</v>
      </c>
      <c r="X50" s="8">
        <f>IF($D50="","",VLOOKUP($D50,'HK2'!$D$4:$AH$258,21,0))</f>
        <v>0</v>
      </c>
      <c r="Y50" s="36">
        <f>IF($D50="","",VLOOKUP($D50,'HK2'!$D$4:$AH$258,22,0))</f>
        <v>0</v>
      </c>
      <c r="Z50" s="8">
        <f>IF($D50="","",VLOOKUP($D50,'HK2'!$D$4:$AH$258,23,0))</f>
        <v>0</v>
      </c>
      <c r="AA50" s="8">
        <f>IF($D50="","",VLOOKUP($D50,'HK2'!$D$4:$AH$258,24,0))</f>
        <v>0</v>
      </c>
      <c r="AB50" s="36">
        <f>IF($D50="","",VLOOKUP($D50,'HK2'!$D$4:$AH$258,25,0))</f>
        <v>0</v>
      </c>
      <c r="AC50" s="8">
        <f>IF($D50="","",VLOOKUP($D50,'HK2'!$D$4:$AH$258,26,0))</f>
        <v>0</v>
      </c>
      <c r="AD50" s="8">
        <f>IF($D50="","",VLOOKUP($D50,'HK2'!$D$4:$AH$258,27,0))</f>
        <v>0</v>
      </c>
      <c r="AE50" s="36">
        <f>IF($D50="","",VLOOKUP($D50,'HK2'!$D$4:$AH$258,28,0))</f>
        <v>0</v>
      </c>
      <c r="AF50" s="8">
        <f>IF($D50="","",VLOOKUP($D50,'HK2'!$D$4:$AH$258,29,0))</f>
        <v>3.6</v>
      </c>
      <c r="AG50" s="8">
        <f>IF($D50="","",VLOOKUP($D50,'HK2'!$D$4:$AH$258,30,0))</f>
        <v>0</v>
      </c>
      <c r="AH50" s="64">
        <f t="shared" si="0"/>
        <v>20.8</v>
      </c>
      <c r="AI50" s="14">
        <f t="shared" si="2"/>
        <v>69.3</v>
      </c>
    </row>
    <row r="51" spans="1:35">
      <c r="A51" s="55">
        <f>IF(D51="","",SUBTOTAL(3,$D$4:$D51))</f>
        <v>48</v>
      </c>
      <c r="B51" s="57" t="s">
        <v>479</v>
      </c>
      <c r="C51" s="58" t="s">
        <v>169</v>
      </c>
      <c r="D51" s="59" t="s">
        <v>207</v>
      </c>
      <c r="E51" s="8">
        <f>IF($D51="","",VLOOKUP($D51,'HK2'!$D$4:$AH$258,2,0))</f>
        <v>4</v>
      </c>
      <c r="F51" s="8">
        <f>IF($D51="","",VLOOKUP($D51,'HK2'!$D$4:$AH$258,3,0))</f>
        <v>0</v>
      </c>
      <c r="G51" s="8">
        <f>IF($D51="","",VLOOKUP($D51,'HK2'!$D$4:$AH$258,4,0))</f>
        <v>0</v>
      </c>
      <c r="H51" s="8">
        <f>IF($D51="","",VLOOKUP($D51,'HK2'!$D$4:$AH$258,5,0))</f>
        <v>0</v>
      </c>
      <c r="I51" s="36">
        <f>IF($D51="","",VLOOKUP($D51,'HK2'!$D$4:$AH$258,6,0))</f>
        <v>4</v>
      </c>
      <c r="J51" s="8">
        <f>IF($D51="","",VLOOKUP($D51,'HK2'!$D$4:$AH$258,7,0))</f>
        <v>8.4</v>
      </c>
      <c r="K51" s="8">
        <f>IF($D51="","",VLOOKUP($D51,'HK2'!$D$4:$AH$258,8,0))</f>
        <v>2.4</v>
      </c>
      <c r="L51" s="8">
        <f>IF($D51="","",VLOOKUP($D51,'HK2'!$D$4:$AH$258,9,0))</f>
        <v>0</v>
      </c>
      <c r="M51" s="8">
        <f>IF($D51="","",VLOOKUP($D51,'HK2'!$D$4:$AH$258,10,0))</f>
        <v>0</v>
      </c>
      <c r="N51" s="36">
        <f>IF($D51="","",VLOOKUP($D51,'HK2'!$D$4:$AH$258,11,0))</f>
        <v>10.8</v>
      </c>
      <c r="O51" s="8">
        <f>IF($D51="","",VLOOKUP($D51,'HK2'!$D$4:$AH$258,12,0))</f>
        <v>561</v>
      </c>
      <c r="P51" s="8">
        <f>IF($D51="","",VLOOKUP($D51,'HK2'!$D$4:$AH$258,13,0))</f>
        <v>733</v>
      </c>
      <c r="Q51" s="8">
        <f>IF($D51="","",VLOOKUP($D51,'HK2'!$D$4:$AH$258,14,0))</f>
        <v>436</v>
      </c>
      <c r="R51" s="36">
        <f>IF($D51="","",VLOOKUP($D51,'HK2'!$D$4:$AH$258,15,0))</f>
        <v>42.9</v>
      </c>
      <c r="S51" s="8">
        <f>IF($D51="","",VLOOKUP($D51,'HK2'!$D$4:$AH$258,16,0))</f>
        <v>0</v>
      </c>
      <c r="T51" s="8">
        <f>IF($D51="","",VLOOKUP($D51,'HK2'!$D$4:$AH$258,17,0))</f>
        <v>0</v>
      </c>
      <c r="U51" s="8">
        <f>IF($D51="","",VLOOKUP($D51,'HK2'!$D$4:$AH$258,18,0))</f>
        <v>0</v>
      </c>
      <c r="V51" s="36">
        <f>IF($D51="","",VLOOKUP($D51,'HK2'!$D$4:$AH$258,19,0))</f>
        <v>0</v>
      </c>
      <c r="W51" s="8">
        <f>IF($D51="","",VLOOKUP($D51,'HK2'!$D$4:$AH$258,20,0))</f>
        <v>0</v>
      </c>
      <c r="X51" s="8">
        <f>IF($D51="","",VLOOKUP($D51,'HK2'!$D$4:$AH$258,21,0))</f>
        <v>0</v>
      </c>
      <c r="Y51" s="36">
        <f>IF($D51="","",VLOOKUP($D51,'HK2'!$D$4:$AH$258,22,0))</f>
        <v>0</v>
      </c>
      <c r="Z51" s="8">
        <f>IF($D51="","",VLOOKUP($D51,'HK2'!$D$4:$AH$258,23,0))</f>
        <v>0</v>
      </c>
      <c r="AA51" s="8">
        <f>IF($D51="","",VLOOKUP($D51,'HK2'!$D$4:$AH$258,24,0))</f>
        <v>0</v>
      </c>
      <c r="AB51" s="36">
        <f>IF($D51="","",VLOOKUP($D51,'HK2'!$D$4:$AH$258,25,0))</f>
        <v>0</v>
      </c>
      <c r="AC51" s="8">
        <f>IF($D51="","",VLOOKUP($D51,'HK2'!$D$4:$AH$258,26,0))</f>
        <v>0</v>
      </c>
      <c r="AD51" s="8">
        <f>IF($D51="","",VLOOKUP($D51,'HK2'!$D$4:$AH$258,27,0))</f>
        <v>0</v>
      </c>
      <c r="AE51" s="36">
        <f>IF($D51="","",VLOOKUP($D51,'HK2'!$D$4:$AH$258,28,0))</f>
        <v>0</v>
      </c>
      <c r="AF51" s="8">
        <f>IF($D51="","",VLOOKUP($D51,'HK2'!$D$4:$AH$258,29,0))</f>
        <v>0</v>
      </c>
      <c r="AG51" s="8">
        <f>IF($D51="","",VLOOKUP($D51,'HK2'!$D$4:$AH$258,30,0))</f>
        <v>2.4</v>
      </c>
      <c r="AH51" s="64">
        <f t="shared" si="0"/>
        <v>60.1</v>
      </c>
      <c r="AI51" s="14">
        <f t="shared" si="2"/>
        <v>200.3</v>
      </c>
    </row>
    <row r="52" spans="1:35">
      <c r="A52" s="55">
        <f>IF(D52="","",SUBTOTAL(3,$D$4:$D52))</f>
        <v>49</v>
      </c>
      <c r="B52" s="57" t="s">
        <v>429</v>
      </c>
      <c r="C52" s="58" t="s">
        <v>169</v>
      </c>
      <c r="D52" s="59" t="s">
        <v>176</v>
      </c>
      <c r="E52" s="8">
        <f>IF($D52="","",VLOOKUP($D52,'HK2'!$D$4:$AH$258,2,0))</f>
        <v>0</v>
      </c>
      <c r="F52" s="8">
        <f>IF($D52="","",VLOOKUP($D52,'HK2'!$D$4:$AH$258,3,0))</f>
        <v>0</v>
      </c>
      <c r="G52" s="8">
        <f>IF($D52="","",VLOOKUP($D52,'HK2'!$D$4:$AH$258,4,0))</f>
        <v>0</v>
      </c>
      <c r="H52" s="8">
        <f>IF($D52="","",VLOOKUP($D52,'HK2'!$D$4:$AH$258,5,0))</f>
        <v>0</v>
      </c>
      <c r="I52" s="36">
        <f>IF($D52="","",VLOOKUP($D52,'HK2'!$D$4:$AH$258,6,0))</f>
        <v>0</v>
      </c>
      <c r="J52" s="8">
        <f>IF($D52="","",VLOOKUP($D52,'HK2'!$D$4:$AH$258,7,0))</f>
        <v>0</v>
      </c>
      <c r="K52" s="8">
        <f>IF($D52="","",VLOOKUP($D52,'HK2'!$D$4:$AH$258,8,0))</f>
        <v>0</v>
      </c>
      <c r="L52" s="8">
        <f>IF($D52="","",VLOOKUP($D52,'HK2'!$D$4:$AH$258,9,0))</f>
        <v>0</v>
      </c>
      <c r="M52" s="8">
        <f>IF($D52="","",VLOOKUP($D52,'HK2'!$D$4:$AH$258,10,0))</f>
        <v>0</v>
      </c>
      <c r="N52" s="36">
        <f>IF($D52="","",VLOOKUP($D52,'HK2'!$D$4:$AH$258,11,0))</f>
        <v>0</v>
      </c>
      <c r="O52" s="8">
        <f>IF($D52="","",VLOOKUP($D52,'HK2'!$D$4:$AH$258,12,0))</f>
        <v>0</v>
      </c>
      <c r="P52" s="8">
        <f>IF($D52="","",VLOOKUP($D52,'HK2'!$D$4:$AH$258,13,0))</f>
        <v>0</v>
      </c>
      <c r="Q52" s="8">
        <f>IF($D52="","",VLOOKUP($D52,'HK2'!$D$4:$AH$258,14,0))</f>
        <v>0</v>
      </c>
      <c r="R52" s="36">
        <f>IF($D52="","",VLOOKUP($D52,'HK2'!$D$4:$AH$258,15,0))</f>
        <v>0</v>
      </c>
      <c r="S52" s="8">
        <f>IF($D52="","",VLOOKUP($D52,'HK2'!$D$4:$AH$258,16,0))</f>
        <v>0</v>
      </c>
      <c r="T52" s="8">
        <f>IF($D52="","",VLOOKUP($D52,'HK2'!$D$4:$AH$258,17,0))</f>
        <v>0</v>
      </c>
      <c r="U52" s="8">
        <f>IF($D52="","",VLOOKUP($D52,'HK2'!$D$4:$AH$258,18,0))</f>
        <v>0</v>
      </c>
      <c r="V52" s="36">
        <f>IF($D52="","",VLOOKUP($D52,'HK2'!$D$4:$AH$258,19,0))</f>
        <v>0</v>
      </c>
      <c r="W52" s="8">
        <f>IF($D52="","",VLOOKUP($D52,'HK2'!$D$4:$AH$258,20,0))</f>
        <v>0</v>
      </c>
      <c r="X52" s="8">
        <f>IF($D52="","",VLOOKUP($D52,'HK2'!$D$4:$AH$258,21,0))</f>
        <v>0</v>
      </c>
      <c r="Y52" s="36">
        <f>IF($D52="","",VLOOKUP($D52,'HK2'!$D$4:$AH$258,22,0))</f>
        <v>0</v>
      </c>
      <c r="Z52" s="8">
        <f>IF($D52="","",VLOOKUP($D52,'HK2'!$D$4:$AH$258,23,0))</f>
        <v>0</v>
      </c>
      <c r="AA52" s="8">
        <f>IF($D52="","",VLOOKUP($D52,'HK2'!$D$4:$AH$258,24,0))</f>
        <v>0</v>
      </c>
      <c r="AB52" s="36">
        <f>IF($D52="","",VLOOKUP($D52,'HK2'!$D$4:$AH$258,25,0))</f>
        <v>0</v>
      </c>
      <c r="AC52" s="8">
        <f>IF($D52="","",VLOOKUP($D52,'HK2'!$D$4:$AH$258,26,0))</f>
        <v>0</v>
      </c>
      <c r="AD52" s="8">
        <f>IF($D52="","",VLOOKUP($D52,'HK2'!$D$4:$AH$258,27,0))</f>
        <v>0</v>
      </c>
      <c r="AE52" s="36">
        <f>IF($D52="","",VLOOKUP($D52,'HK2'!$D$4:$AH$258,28,0))</f>
        <v>0</v>
      </c>
      <c r="AF52" s="8">
        <f>IF($D52="","",VLOOKUP($D52,'HK2'!$D$4:$AH$258,29,0))</f>
        <v>0</v>
      </c>
      <c r="AG52" s="8">
        <f>IF($D52="","",VLOOKUP($D52,'HK2'!$D$4:$AH$258,30,0))</f>
        <v>0</v>
      </c>
      <c r="AH52" s="64">
        <f t="shared" si="0"/>
        <v>0</v>
      </c>
      <c r="AI52" s="14">
        <f t="shared" si="2"/>
        <v>0</v>
      </c>
    </row>
    <row r="53" spans="1:35">
      <c r="A53" s="55">
        <f>IF(D53="","",SUBTOTAL(3,$D$4:$D53))</f>
        <v>50</v>
      </c>
      <c r="B53" s="57" t="s">
        <v>449</v>
      </c>
      <c r="C53" s="58" t="s">
        <v>169</v>
      </c>
      <c r="D53" s="59" t="s">
        <v>189</v>
      </c>
      <c r="E53" s="8">
        <f>IF($D53="","",VLOOKUP($D53,'HK2'!$D$4:$AH$258,2,0))</f>
        <v>8</v>
      </c>
      <c r="F53" s="8">
        <f>IF($D53="","",VLOOKUP($D53,'HK2'!$D$4:$AH$258,3,0))</f>
        <v>0</v>
      </c>
      <c r="G53" s="8">
        <f>IF($D53="","",VLOOKUP($D53,'HK2'!$D$4:$AH$258,4,0))</f>
        <v>0</v>
      </c>
      <c r="H53" s="8">
        <f>IF($D53="","",VLOOKUP($D53,'HK2'!$D$4:$AH$258,5,0))</f>
        <v>0</v>
      </c>
      <c r="I53" s="36">
        <f>IF($D53="","",VLOOKUP($D53,'HK2'!$D$4:$AH$258,6,0))</f>
        <v>8</v>
      </c>
      <c r="J53" s="8">
        <f>IF($D53="","",VLOOKUP($D53,'HK2'!$D$4:$AH$258,7,0))</f>
        <v>3.5999999999999996</v>
      </c>
      <c r="K53" s="8">
        <f>IF($D53="","",VLOOKUP($D53,'HK2'!$D$4:$AH$258,8,0))</f>
        <v>3.5999999999999996</v>
      </c>
      <c r="L53" s="8">
        <f>IF($D53="","",VLOOKUP($D53,'HK2'!$D$4:$AH$258,9,0))</f>
        <v>0</v>
      </c>
      <c r="M53" s="8">
        <f>IF($D53="","",VLOOKUP($D53,'HK2'!$D$4:$AH$258,10,0))</f>
        <v>0</v>
      </c>
      <c r="N53" s="36">
        <f>IF($D53="","",VLOOKUP($D53,'HK2'!$D$4:$AH$258,11,0))</f>
        <v>7.1999999999999993</v>
      </c>
      <c r="O53" s="8">
        <f>IF($D53="","",VLOOKUP($D53,'HK2'!$D$4:$AH$258,12,0))</f>
        <v>78</v>
      </c>
      <c r="P53" s="8">
        <f>IF($D53="","",VLOOKUP($D53,'HK2'!$D$4:$AH$258,13,0))</f>
        <v>0</v>
      </c>
      <c r="Q53" s="8">
        <f>IF($D53="","",VLOOKUP($D53,'HK2'!$D$4:$AH$258,14,0))</f>
        <v>491</v>
      </c>
      <c r="R53" s="36">
        <f>IF($D53="","",VLOOKUP($D53,'HK2'!$D$4:$AH$258,15,0))</f>
        <v>-20.65</v>
      </c>
      <c r="S53" s="8">
        <f>IF($D53="","",VLOOKUP($D53,'HK2'!$D$4:$AH$258,16,0))</f>
        <v>0</v>
      </c>
      <c r="T53" s="8">
        <f>IF($D53="","",VLOOKUP($D53,'HK2'!$D$4:$AH$258,17,0))</f>
        <v>0</v>
      </c>
      <c r="U53" s="8">
        <f>IF($D53="","",VLOOKUP($D53,'HK2'!$D$4:$AH$258,18,0))</f>
        <v>0</v>
      </c>
      <c r="V53" s="36">
        <f>IF($D53="","",VLOOKUP($D53,'HK2'!$D$4:$AH$258,19,0))</f>
        <v>0</v>
      </c>
      <c r="W53" s="8">
        <f>IF($D53="","",VLOOKUP($D53,'HK2'!$D$4:$AH$258,20,0))</f>
        <v>0</v>
      </c>
      <c r="X53" s="8">
        <f>IF($D53="","",VLOOKUP($D53,'HK2'!$D$4:$AH$258,21,0))</f>
        <v>0</v>
      </c>
      <c r="Y53" s="36">
        <f>IF($D53="","",VLOOKUP($D53,'HK2'!$D$4:$AH$258,22,0))</f>
        <v>0</v>
      </c>
      <c r="Z53" s="8">
        <f>IF($D53="","",VLOOKUP($D53,'HK2'!$D$4:$AH$258,23,0))</f>
        <v>0</v>
      </c>
      <c r="AA53" s="8">
        <f>IF($D53="","",VLOOKUP($D53,'HK2'!$D$4:$AH$258,24,0))</f>
        <v>0</v>
      </c>
      <c r="AB53" s="36">
        <f>IF($D53="","",VLOOKUP($D53,'HK2'!$D$4:$AH$258,25,0))</f>
        <v>0</v>
      </c>
      <c r="AC53" s="8">
        <f>IF($D53="","",VLOOKUP($D53,'HK2'!$D$4:$AH$258,26,0))</f>
        <v>0</v>
      </c>
      <c r="AD53" s="8">
        <f>IF($D53="","",VLOOKUP($D53,'HK2'!$D$4:$AH$258,27,0))</f>
        <v>0</v>
      </c>
      <c r="AE53" s="36">
        <f>IF($D53="","",VLOOKUP($D53,'HK2'!$D$4:$AH$258,28,0))</f>
        <v>0</v>
      </c>
      <c r="AF53" s="8">
        <f>IF($D53="","",VLOOKUP($D53,'HK2'!$D$4:$AH$258,29,0))</f>
        <v>0</v>
      </c>
      <c r="AG53" s="8">
        <f>IF($D53="","",VLOOKUP($D53,'HK2'!$D$4:$AH$258,30,0))</f>
        <v>0</v>
      </c>
      <c r="AH53" s="64">
        <f t="shared" si="0"/>
        <v>-5.5</v>
      </c>
      <c r="AI53" s="14">
        <f t="shared" si="2"/>
        <v>-18.3</v>
      </c>
    </row>
    <row r="54" spans="1:35">
      <c r="A54" s="55">
        <f>IF(D54="","",SUBTOTAL(3,$D$4:$D54))</f>
        <v>51</v>
      </c>
      <c r="B54" s="57" t="s">
        <v>434</v>
      </c>
      <c r="C54" s="58" t="s">
        <v>169</v>
      </c>
      <c r="D54" s="59" t="s">
        <v>177</v>
      </c>
      <c r="E54" s="8">
        <f>IF($D54="","",VLOOKUP($D54,'HK2'!$D$4:$AH$258,2,0))</f>
        <v>0</v>
      </c>
      <c r="F54" s="8">
        <f>IF($D54="","",VLOOKUP($D54,'HK2'!$D$4:$AH$258,3,0))</f>
        <v>2</v>
      </c>
      <c r="G54" s="8">
        <f>IF($D54="","",VLOOKUP($D54,'HK2'!$D$4:$AH$258,4,0))</f>
        <v>0</v>
      </c>
      <c r="H54" s="8">
        <f>IF($D54="","",VLOOKUP($D54,'HK2'!$D$4:$AH$258,5,0))</f>
        <v>0</v>
      </c>
      <c r="I54" s="36">
        <f>IF($D54="","",VLOOKUP($D54,'HK2'!$D$4:$AH$258,6,0))</f>
        <v>4</v>
      </c>
      <c r="J54" s="8">
        <f>IF($D54="","",VLOOKUP($D54,'HK2'!$D$4:$AH$258,7,0))</f>
        <v>1.2</v>
      </c>
      <c r="K54" s="8">
        <f>IF($D54="","",VLOOKUP($D54,'HK2'!$D$4:$AH$258,8,0))</f>
        <v>14.399999999999997</v>
      </c>
      <c r="L54" s="8">
        <f>IF($D54="","",VLOOKUP($D54,'HK2'!$D$4:$AH$258,9,0))</f>
        <v>0</v>
      </c>
      <c r="M54" s="8">
        <f>IF($D54="","",VLOOKUP($D54,'HK2'!$D$4:$AH$258,10,0))</f>
        <v>0</v>
      </c>
      <c r="N54" s="36">
        <f>IF($D54="","",VLOOKUP($D54,'HK2'!$D$4:$AH$258,11,0))</f>
        <v>15.599999999999996</v>
      </c>
      <c r="O54" s="8">
        <f>IF($D54="","",VLOOKUP($D54,'HK2'!$D$4:$AH$258,12,0))</f>
        <v>0</v>
      </c>
      <c r="P54" s="8">
        <f>IF($D54="","",VLOOKUP($D54,'HK2'!$D$4:$AH$258,13,0))</f>
        <v>0</v>
      </c>
      <c r="Q54" s="8">
        <f>IF($D54="","",VLOOKUP($D54,'HK2'!$D$4:$AH$258,14,0))</f>
        <v>0</v>
      </c>
      <c r="R54" s="36">
        <f>IF($D54="","",VLOOKUP($D54,'HK2'!$D$4:$AH$258,15,0))</f>
        <v>0</v>
      </c>
      <c r="S54" s="8">
        <f>IF($D54="","",VLOOKUP($D54,'HK2'!$D$4:$AH$258,16,0))</f>
        <v>0</v>
      </c>
      <c r="T54" s="8">
        <f>IF($D54="","",VLOOKUP($D54,'HK2'!$D$4:$AH$258,17,0))</f>
        <v>0</v>
      </c>
      <c r="U54" s="8">
        <f>IF($D54="","",VLOOKUP($D54,'HK2'!$D$4:$AH$258,18,0))</f>
        <v>0</v>
      </c>
      <c r="V54" s="36">
        <f>IF($D54="","",VLOOKUP($D54,'HK2'!$D$4:$AH$258,19,0))</f>
        <v>0</v>
      </c>
      <c r="W54" s="8">
        <f>IF($D54="","",VLOOKUP($D54,'HK2'!$D$4:$AH$258,20,0))</f>
        <v>0</v>
      </c>
      <c r="X54" s="8">
        <f>IF($D54="","",VLOOKUP($D54,'HK2'!$D$4:$AH$258,21,0))</f>
        <v>0</v>
      </c>
      <c r="Y54" s="36">
        <f>IF($D54="","",VLOOKUP($D54,'HK2'!$D$4:$AH$258,22,0))</f>
        <v>0</v>
      </c>
      <c r="Z54" s="8">
        <f>IF($D54="","",VLOOKUP($D54,'HK2'!$D$4:$AH$258,23,0))</f>
        <v>0</v>
      </c>
      <c r="AA54" s="8">
        <f>IF($D54="","",VLOOKUP($D54,'HK2'!$D$4:$AH$258,24,0))</f>
        <v>0</v>
      </c>
      <c r="AB54" s="36">
        <f>IF($D54="","",VLOOKUP($D54,'HK2'!$D$4:$AH$258,25,0))</f>
        <v>0</v>
      </c>
      <c r="AC54" s="8">
        <f>IF($D54="","",VLOOKUP($D54,'HK2'!$D$4:$AH$258,26,0))</f>
        <v>0</v>
      </c>
      <c r="AD54" s="8">
        <f>IF($D54="","",VLOOKUP($D54,'HK2'!$D$4:$AH$258,27,0))</f>
        <v>0</v>
      </c>
      <c r="AE54" s="36">
        <f>IF($D54="","",VLOOKUP($D54,'HK2'!$D$4:$AH$258,28,0))</f>
        <v>0</v>
      </c>
      <c r="AF54" s="8">
        <f>IF($D54="","",VLOOKUP($D54,'HK2'!$D$4:$AH$258,29,0))</f>
        <v>1.2</v>
      </c>
      <c r="AG54" s="8">
        <f>IF($D54="","",VLOOKUP($D54,'HK2'!$D$4:$AH$258,30,0))</f>
        <v>0</v>
      </c>
      <c r="AH54" s="64">
        <f t="shared" si="0"/>
        <v>20.8</v>
      </c>
      <c r="AI54" s="14">
        <f t="shared" si="2"/>
        <v>69.3</v>
      </c>
    </row>
    <row r="55" spans="1:35">
      <c r="A55" s="55">
        <f>IF(D55="","",SUBTOTAL(3,$D$4:$D55))</f>
        <v>52</v>
      </c>
      <c r="B55" s="57" t="s">
        <v>458</v>
      </c>
      <c r="C55" s="58" t="s">
        <v>169</v>
      </c>
      <c r="D55" s="59" t="s">
        <v>196</v>
      </c>
      <c r="E55" s="8">
        <f>IF($D55="","",VLOOKUP($D55,'HK2'!$D$4:$AH$258,2,0))</f>
        <v>0</v>
      </c>
      <c r="F55" s="8">
        <f>IF($D55="","",VLOOKUP($D55,'HK2'!$D$4:$AH$258,3,0))</f>
        <v>0</v>
      </c>
      <c r="G55" s="8">
        <f>IF($D55="","",VLOOKUP($D55,'HK2'!$D$4:$AH$258,4,0))</f>
        <v>0</v>
      </c>
      <c r="H55" s="8">
        <f>IF($D55="","",VLOOKUP($D55,'HK2'!$D$4:$AH$258,5,0))</f>
        <v>0</v>
      </c>
      <c r="I55" s="36">
        <f>IF($D55="","",VLOOKUP($D55,'HK2'!$D$4:$AH$258,6,0))</f>
        <v>0</v>
      </c>
      <c r="J55" s="8">
        <f>IF($D55="","",VLOOKUP($D55,'HK2'!$D$4:$AH$258,7,0))</f>
        <v>0</v>
      </c>
      <c r="K55" s="8">
        <f>IF($D55="","",VLOOKUP($D55,'HK2'!$D$4:$AH$258,8,0))</f>
        <v>11.999999999999998</v>
      </c>
      <c r="L55" s="8">
        <f>IF($D55="","",VLOOKUP($D55,'HK2'!$D$4:$AH$258,9,0))</f>
        <v>0</v>
      </c>
      <c r="M55" s="8">
        <f>IF($D55="","",VLOOKUP($D55,'HK2'!$D$4:$AH$258,10,0))</f>
        <v>0</v>
      </c>
      <c r="N55" s="36">
        <f>IF($D55="","",VLOOKUP($D55,'HK2'!$D$4:$AH$258,11,0))</f>
        <v>11.999999999999998</v>
      </c>
      <c r="O55" s="8">
        <f>IF($D55="","",VLOOKUP($D55,'HK2'!$D$4:$AH$258,12,0))</f>
        <v>268</v>
      </c>
      <c r="P55" s="8">
        <f>IF($D55="","",VLOOKUP($D55,'HK2'!$D$4:$AH$258,13,0))</f>
        <v>618</v>
      </c>
      <c r="Q55" s="8">
        <f>IF($D55="","",VLOOKUP($D55,'HK2'!$D$4:$AH$258,14,0))</f>
        <v>264</v>
      </c>
      <c r="R55" s="36">
        <f>IF($D55="","",VLOOKUP($D55,'HK2'!$D$4:$AH$258,15,0))</f>
        <v>31.1</v>
      </c>
      <c r="S55" s="8">
        <f>IF($D55="","",VLOOKUP($D55,'HK2'!$D$4:$AH$258,16,0))</f>
        <v>0</v>
      </c>
      <c r="T55" s="8">
        <f>IF($D55="","",VLOOKUP($D55,'HK2'!$D$4:$AH$258,17,0))</f>
        <v>0</v>
      </c>
      <c r="U55" s="8">
        <f>IF($D55="","",VLOOKUP($D55,'HK2'!$D$4:$AH$258,18,0))</f>
        <v>0</v>
      </c>
      <c r="V55" s="36">
        <f>IF($D55="","",VLOOKUP($D55,'HK2'!$D$4:$AH$258,19,0))</f>
        <v>0</v>
      </c>
      <c r="W55" s="8">
        <f>IF($D55="","",VLOOKUP($D55,'HK2'!$D$4:$AH$258,20,0))</f>
        <v>0</v>
      </c>
      <c r="X55" s="8">
        <f>IF($D55="","",VLOOKUP($D55,'HK2'!$D$4:$AH$258,21,0))</f>
        <v>0</v>
      </c>
      <c r="Y55" s="36">
        <f>IF($D55="","",VLOOKUP($D55,'HK2'!$D$4:$AH$258,22,0))</f>
        <v>0</v>
      </c>
      <c r="Z55" s="8">
        <f>IF($D55="","",VLOOKUP($D55,'HK2'!$D$4:$AH$258,23,0))</f>
        <v>0</v>
      </c>
      <c r="AA55" s="8">
        <f>IF($D55="","",VLOOKUP($D55,'HK2'!$D$4:$AH$258,24,0))</f>
        <v>0</v>
      </c>
      <c r="AB55" s="36">
        <f>IF($D55="","",VLOOKUP($D55,'HK2'!$D$4:$AH$258,25,0))</f>
        <v>0</v>
      </c>
      <c r="AC55" s="8">
        <f>IF($D55="","",VLOOKUP($D55,'HK2'!$D$4:$AH$258,26,0))</f>
        <v>0</v>
      </c>
      <c r="AD55" s="8">
        <f>IF($D55="","",VLOOKUP($D55,'HK2'!$D$4:$AH$258,27,0))</f>
        <v>0</v>
      </c>
      <c r="AE55" s="36">
        <f>IF($D55="","",VLOOKUP($D55,'HK2'!$D$4:$AH$258,28,0))</f>
        <v>0</v>
      </c>
      <c r="AF55" s="8">
        <f>IF($D55="","",VLOOKUP($D55,'HK2'!$D$4:$AH$258,29,0))</f>
        <v>0</v>
      </c>
      <c r="AG55" s="8">
        <f>IF($D55="","",VLOOKUP($D55,'HK2'!$D$4:$AH$258,30,0))</f>
        <v>0</v>
      </c>
      <c r="AH55" s="64">
        <f t="shared" si="0"/>
        <v>43.1</v>
      </c>
      <c r="AI55" s="14">
        <f t="shared" si="2"/>
        <v>143.69999999999999</v>
      </c>
    </row>
    <row r="56" spans="1:35">
      <c r="A56" s="55">
        <f>IF(D56="","",SUBTOTAL(3,$D$4:$D56))</f>
        <v>53</v>
      </c>
      <c r="B56" s="57" t="s">
        <v>459</v>
      </c>
      <c r="C56" s="58" t="s">
        <v>169</v>
      </c>
      <c r="D56" s="59" t="s">
        <v>556</v>
      </c>
      <c r="E56" s="8">
        <f>IF($D56="","",VLOOKUP($D56,'HK2'!$D$4:$AH$258,2,0))</f>
        <v>0</v>
      </c>
      <c r="F56" s="8">
        <f>IF($D56="","",VLOOKUP($D56,'HK2'!$D$4:$AH$258,3,0))</f>
        <v>0</v>
      </c>
      <c r="G56" s="8">
        <f>IF($D56="","",VLOOKUP($D56,'HK2'!$D$4:$AH$258,4,0))</f>
        <v>0</v>
      </c>
      <c r="H56" s="8">
        <f>IF($D56="","",VLOOKUP($D56,'HK2'!$D$4:$AH$258,5,0))</f>
        <v>0</v>
      </c>
      <c r="I56" s="36">
        <f>IF($D56="","",VLOOKUP($D56,'HK2'!$D$4:$AH$258,6,0))</f>
        <v>0</v>
      </c>
      <c r="J56" s="8">
        <f>IF($D56="","",VLOOKUP($D56,'HK2'!$D$4:$AH$258,7,0))</f>
        <v>0</v>
      </c>
      <c r="K56" s="8">
        <f>IF($D56="","",VLOOKUP($D56,'HK2'!$D$4:$AH$258,8,0))</f>
        <v>0</v>
      </c>
      <c r="L56" s="8">
        <f>IF($D56="","",VLOOKUP($D56,'HK2'!$D$4:$AH$258,9,0))</f>
        <v>0</v>
      </c>
      <c r="M56" s="8">
        <f>IF($D56="","",VLOOKUP($D56,'HK2'!$D$4:$AH$258,10,0))</f>
        <v>0</v>
      </c>
      <c r="N56" s="36">
        <f>IF($D56="","",VLOOKUP($D56,'HK2'!$D$4:$AH$258,11,0))</f>
        <v>0</v>
      </c>
      <c r="O56" s="8">
        <f>IF($D56="","",VLOOKUP($D56,'HK2'!$D$4:$AH$258,12,0))</f>
        <v>0</v>
      </c>
      <c r="P56" s="8">
        <f>IF($D56="","",VLOOKUP($D56,'HK2'!$D$4:$AH$258,13,0))</f>
        <v>0</v>
      </c>
      <c r="Q56" s="8">
        <f>IF($D56="","",VLOOKUP($D56,'HK2'!$D$4:$AH$258,14,0))</f>
        <v>0</v>
      </c>
      <c r="R56" s="36">
        <f>IF($D56="","",VLOOKUP($D56,'HK2'!$D$4:$AH$258,15,0))</f>
        <v>0</v>
      </c>
      <c r="S56" s="8">
        <f>IF($D56="","",VLOOKUP($D56,'HK2'!$D$4:$AH$258,16,0))</f>
        <v>0</v>
      </c>
      <c r="T56" s="8">
        <f>IF($D56="","",VLOOKUP($D56,'HK2'!$D$4:$AH$258,17,0))</f>
        <v>0</v>
      </c>
      <c r="U56" s="8">
        <f>IF($D56="","",VLOOKUP($D56,'HK2'!$D$4:$AH$258,18,0))</f>
        <v>0</v>
      </c>
      <c r="V56" s="36">
        <f>IF($D56="","",VLOOKUP($D56,'HK2'!$D$4:$AH$258,19,0))</f>
        <v>0</v>
      </c>
      <c r="W56" s="8">
        <f>IF($D56="","",VLOOKUP($D56,'HK2'!$D$4:$AH$258,20,0))</f>
        <v>0</v>
      </c>
      <c r="X56" s="8">
        <f>IF($D56="","",VLOOKUP($D56,'HK2'!$D$4:$AH$258,21,0))</f>
        <v>0</v>
      </c>
      <c r="Y56" s="36">
        <f>IF($D56="","",VLOOKUP($D56,'HK2'!$D$4:$AH$258,22,0))</f>
        <v>0</v>
      </c>
      <c r="Z56" s="8">
        <f>IF($D56="","",VLOOKUP($D56,'HK2'!$D$4:$AH$258,23,0))</f>
        <v>0</v>
      </c>
      <c r="AA56" s="8">
        <f>IF($D56="","",VLOOKUP($D56,'HK2'!$D$4:$AH$258,24,0))</f>
        <v>0</v>
      </c>
      <c r="AB56" s="36">
        <f>IF($D56="","",VLOOKUP($D56,'HK2'!$D$4:$AH$258,25,0))</f>
        <v>0</v>
      </c>
      <c r="AC56" s="8">
        <f>IF($D56="","",VLOOKUP($D56,'HK2'!$D$4:$AH$258,26,0))</f>
        <v>0</v>
      </c>
      <c r="AD56" s="8">
        <f>IF($D56="","",VLOOKUP($D56,'HK2'!$D$4:$AH$258,27,0))</f>
        <v>0</v>
      </c>
      <c r="AE56" s="36">
        <f>IF($D56="","",VLOOKUP($D56,'HK2'!$D$4:$AH$258,28,0))</f>
        <v>0</v>
      </c>
      <c r="AF56" s="8">
        <f>IF($D56="","",VLOOKUP($D56,'HK2'!$D$4:$AH$258,29,0))</f>
        <v>0</v>
      </c>
      <c r="AG56" s="8">
        <f>IF($D56="","",VLOOKUP($D56,'HK2'!$D$4:$AH$258,30,0))</f>
        <v>0</v>
      </c>
      <c r="AH56" s="64">
        <f t="shared" si="0"/>
        <v>0</v>
      </c>
      <c r="AI56" s="14">
        <f t="shared" si="2"/>
        <v>0</v>
      </c>
    </row>
    <row r="57" spans="1:35">
      <c r="A57" s="55">
        <f>IF(D57="","",SUBTOTAL(3,$D$4:$D57))</f>
        <v>54</v>
      </c>
      <c r="B57" s="57" t="s">
        <v>448</v>
      </c>
      <c r="C57" s="58" t="s">
        <v>169</v>
      </c>
      <c r="D57" s="59" t="s">
        <v>188</v>
      </c>
      <c r="E57" s="8">
        <f>IF($D57="","",VLOOKUP($D57,'HK2'!$D$4:$AH$258,2,0))</f>
        <v>0</v>
      </c>
      <c r="F57" s="8">
        <f>IF($D57="","",VLOOKUP($D57,'HK2'!$D$4:$AH$258,3,0))</f>
        <v>0</v>
      </c>
      <c r="G57" s="8">
        <f>IF($D57="","",VLOOKUP($D57,'HK2'!$D$4:$AH$258,4,0))</f>
        <v>0</v>
      </c>
      <c r="H57" s="8">
        <f>IF($D57="","",VLOOKUP($D57,'HK2'!$D$4:$AH$258,5,0))</f>
        <v>0</v>
      </c>
      <c r="I57" s="36">
        <f>IF($D57="","",VLOOKUP($D57,'HK2'!$D$4:$AH$258,6,0))</f>
        <v>0</v>
      </c>
      <c r="J57" s="8">
        <f>IF($D57="","",VLOOKUP($D57,'HK2'!$D$4:$AH$258,7,0))</f>
        <v>8.4</v>
      </c>
      <c r="K57" s="8">
        <f>IF($D57="","",VLOOKUP($D57,'HK2'!$D$4:$AH$258,8,0))</f>
        <v>10.799999999999999</v>
      </c>
      <c r="L57" s="8">
        <f>IF($D57="","",VLOOKUP($D57,'HK2'!$D$4:$AH$258,9,0))</f>
        <v>0</v>
      </c>
      <c r="M57" s="8">
        <f>IF($D57="","",VLOOKUP($D57,'HK2'!$D$4:$AH$258,10,0))</f>
        <v>0</v>
      </c>
      <c r="N57" s="36">
        <f>IF($D57="","",VLOOKUP($D57,'HK2'!$D$4:$AH$258,11,0))</f>
        <v>19.2</v>
      </c>
      <c r="O57" s="8">
        <f>IF($D57="","",VLOOKUP($D57,'HK2'!$D$4:$AH$258,12,0))</f>
        <v>310</v>
      </c>
      <c r="P57" s="8">
        <f>IF($D57="","",VLOOKUP($D57,'HK2'!$D$4:$AH$258,13,0))</f>
        <v>970</v>
      </c>
      <c r="Q57" s="8">
        <f>IF($D57="","",VLOOKUP($D57,'HK2'!$D$4:$AH$258,14,0))</f>
        <v>251</v>
      </c>
      <c r="R57" s="36">
        <f>IF($D57="","",VLOOKUP($D57,'HK2'!$D$4:$AH$258,15,0))</f>
        <v>51.45</v>
      </c>
      <c r="S57" s="8">
        <f>IF($D57="","",VLOOKUP($D57,'HK2'!$D$4:$AH$258,16,0))</f>
        <v>0</v>
      </c>
      <c r="T57" s="8">
        <f>IF($D57="","",VLOOKUP($D57,'HK2'!$D$4:$AH$258,17,0))</f>
        <v>0</v>
      </c>
      <c r="U57" s="8">
        <f>IF($D57="","",VLOOKUP($D57,'HK2'!$D$4:$AH$258,18,0))</f>
        <v>0</v>
      </c>
      <c r="V57" s="36">
        <f>IF($D57="","",VLOOKUP($D57,'HK2'!$D$4:$AH$258,19,0))</f>
        <v>0</v>
      </c>
      <c r="W57" s="8">
        <f>IF($D57="","",VLOOKUP($D57,'HK2'!$D$4:$AH$258,20,0))</f>
        <v>0</v>
      </c>
      <c r="X57" s="8">
        <f>IF($D57="","",VLOOKUP($D57,'HK2'!$D$4:$AH$258,21,0))</f>
        <v>0</v>
      </c>
      <c r="Y57" s="36">
        <f>IF($D57="","",VLOOKUP($D57,'HK2'!$D$4:$AH$258,22,0))</f>
        <v>0</v>
      </c>
      <c r="Z57" s="8">
        <f>IF($D57="","",VLOOKUP($D57,'HK2'!$D$4:$AH$258,23,0))</f>
        <v>0</v>
      </c>
      <c r="AA57" s="8">
        <f>IF($D57="","",VLOOKUP($D57,'HK2'!$D$4:$AH$258,24,0))</f>
        <v>0</v>
      </c>
      <c r="AB57" s="36">
        <f>IF($D57="","",VLOOKUP($D57,'HK2'!$D$4:$AH$258,25,0))</f>
        <v>0</v>
      </c>
      <c r="AC57" s="8">
        <f>IF($D57="","",VLOOKUP($D57,'HK2'!$D$4:$AH$258,26,0))</f>
        <v>0</v>
      </c>
      <c r="AD57" s="8">
        <f>IF($D57="","",VLOOKUP($D57,'HK2'!$D$4:$AH$258,27,0))</f>
        <v>0</v>
      </c>
      <c r="AE57" s="36">
        <f>IF($D57="","",VLOOKUP($D57,'HK2'!$D$4:$AH$258,28,0))</f>
        <v>0</v>
      </c>
      <c r="AF57" s="8">
        <f>IF($D57="","",VLOOKUP($D57,'HK2'!$D$4:$AH$258,29,0))</f>
        <v>2.4</v>
      </c>
      <c r="AG57" s="8">
        <f>IF($D57="","",VLOOKUP($D57,'HK2'!$D$4:$AH$258,30,0))</f>
        <v>0</v>
      </c>
      <c r="AH57" s="64">
        <f t="shared" si="0"/>
        <v>73.099999999999994</v>
      </c>
      <c r="AI57" s="14">
        <f t="shared" si="2"/>
        <v>243.7</v>
      </c>
    </row>
    <row r="58" spans="1:35">
      <c r="A58" s="55">
        <f>IF(D58="","",SUBTOTAL(3,$D$4:$D58))</f>
        <v>55</v>
      </c>
      <c r="B58" s="57" t="s">
        <v>466</v>
      </c>
      <c r="C58" s="58" t="s">
        <v>169</v>
      </c>
      <c r="D58" s="59" t="s">
        <v>199</v>
      </c>
      <c r="E58" s="8">
        <f>IF($D58="","",VLOOKUP($D58,'HK2'!$D$4:$AH$258,2,0))</f>
        <v>6</v>
      </c>
      <c r="F58" s="8">
        <f>IF($D58="","",VLOOKUP($D58,'HK2'!$D$4:$AH$258,3,0))</f>
        <v>0</v>
      </c>
      <c r="G58" s="8">
        <f>IF($D58="","",VLOOKUP($D58,'HK2'!$D$4:$AH$258,4,0))</f>
        <v>0</v>
      </c>
      <c r="H58" s="8">
        <f>IF($D58="","",VLOOKUP($D58,'HK2'!$D$4:$AH$258,5,0))</f>
        <v>0</v>
      </c>
      <c r="I58" s="36">
        <f>IF($D58="","",VLOOKUP($D58,'HK2'!$D$4:$AH$258,6,0))</f>
        <v>6</v>
      </c>
      <c r="J58" s="8">
        <f>IF($D58="","",VLOOKUP($D58,'HK2'!$D$4:$AH$258,7,0))</f>
        <v>2.4</v>
      </c>
      <c r="K58" s="8">
        <f>IF($D58="","",VLOOKUP($D58,'HK2'!$D$4:$AH$258,8,0))</f>
        <v>13.199999999999998</v>
      </c>
      <c r="L58" s="8">
        <f>IF($D58="","",VLOOKUP($D58,'HK2'!$D$4:$AH$258,9,0))</f>
        <v>0</v>
      </c>
      <c r="M58" s="8">
        <f>IF($D58="","",VLOOKUP($D58,'HK2'!$D$4:$AH$258,10,0))</f>
        <v>0</v>
      </c>
      <c r="N58" s="36">
        <f>IF($D58="","",VLOOKUP($D58,'HK2'!$D$4:$AH$258,11,0))</f>
        <v>15.599999999999998</v>
      </c>
      <c r="O58" s="8">
        <f>IF($D58="","",VLOOKUP($D58,'HK2'!$D$4:$AH$258,12,0))</f>
        <v>350</v>
      </c>
      <c r="P58" s="8">
        <f>IF($D58="","",VLOOKUP($D58,'HK2'!$D$4:$AH$258,13,0))</f>
        <v>412</v>
      </c>
      <c r="Q58" s="8">
        <f>IF($D58="","",VLOOKUP($D58,'HK2'!$D$4:$AH$258,14,0))</f>
        <v>251</v>
      </c>
      <c r="R58" s="36">
        <f>IF($D58="","",VLOOKUP($D58,'HK2'!$D$4:$AH$258,15,0))</f>
        <v>25.55</v>
      </c>
      <c r="S58" s="8">
        <f>IF($D58="","",VLOOKUP($D58,'HK2'!$D$4:$AH$258,16,0))</f>
        <v>0</v>
      </c>
      <c r="T58" s="8">
        <f>IF($D58="","",VLOOKUP($D58,'HK2'!$D$4:$AH$258,17,0))</f>
        <v>0</v>
      </c>
      <c r="U58" s="8">
        <f>IF($D58="","",VLOOKUP($D58,'HK2'!$D$4:$AH$258,18,0))</f>
        <v>0</v>
      </c>
      <c r="V58" s="36">
        <f>IF($D58="","",VLOOKUP($D58,'HK2'!$D$4:$AH$258,19,0))</f>
        <v>0</v>
      </c>
      <c r="W58" s="8">
        <f>IF($D58="","",VLOOKUP($D58,'HK2'!$D$4:$AH$258,20,0))</f>
        <v>0</v>
      </c>
      <c r="X58" s="8">
        <f>IF($D58="","",VLOOKUP($D58,'HK2'!$D$4:$AH$258,21,0))</f>
        <v>0</v>
      </c>
      <c r="Y58" s="36">
        <f>IF($D58="","",VLOOKUP($D58,'HK2'!$D$4:$AH$258,22,0))</f>
        <v>0</v>
      </c>
      <c r="Z58" s="8">
        <f>IF($D58="","",VLOOKUP($D58,'HK2'!$D$4:$AH$258,23,0))</f>
        <v>0</v>
      </c>
      <c r="AA58" s="8">
        <f>IF($D58="","",VLOOKUP($D58,'HK2'!$D$4:$AH$258,24,0))</f>
        <v>0</v>
      </c>
      <c r="AB58" s="36">
        <f>IF($D58="","",VLOOKUP($D58,'HK2'!$D$4:$AH$258,25,0))</f>
        <v>0</v>
      </c>
      <c r="AC58" s="8">
        <f>IF($D58="","",VLOOKUP($D58,'HK2'!$D$4:$AH$258,26,0))</f>
        <v>0</v>
      </c>
      <c r="AD58" s="8">
        <f>IF($D58="","",VLOOKUP($D58,'HK2'!$D$4:$AH$258,27,0))</f>
        <v>0</v>
      </c>
      <c r="AE58" s="36">
        <f>IF($D58="","",VLOOKUP($D58,'HK2'!$D$4:$AH$258,28,0))</f>
        <v>0</v>
      </c>
      <c r="AF58" s="8">
        <f>IF($D58="","",VLOOKUP($D58,'HK2'!$D$4:$AH$258,29,0))</f>
        <v>3.6</v>
      </c>
      <c r="AG58" s="8">
        <f>IF($D58="","",VLOOKUP($D58,'HK2'!$D$4:$AH$258,30,0))</f>
        <v>0</v>
      </c>
      <c r="AH58" s="64">
        <f t="shared" si="0"/>
        <v>50.8</v>
      </c>
      <c r="AI58" s="14">
        <f t="shared" si="2"/>
        <v>169.3</v>
      </c>
    </row>
    <row r="59" spans="1:35">
      <c r="A59" s="55">
        <f>IF(D59="","",SUBTOTAL(3,$D$4:$D59))</f>
        <v>56</v>
      </c>
      <c r="B59" s="57" t="s">
        <v>430</v>
      </c>
      <c r="C59" s="58" t="s">
        <v>169</v>
      </c>
      <c r="D59" s="59" t="s">
        <v>178</v>
      </c>
      <c r="E59" s="8">
        <f>IF($D59="","",VLOOKUP($D59,'HK2'!$D$4:$AH$258,2,0))</f>
        <v>0</v>
      </c>
      <c r="F59" s="8">
        <f>IF($D59="","",VLOOKUP($D59,'HK2'!$D$4:$AH$258,3,0))</f>
        <v>0</v>
      </c>
      <c r="G59" s="8">
        <f>IF($D59="","",VLOOKUP($D59,'HK2'!$D$4:$AH$258,4,0))</f>
        <v>0</v>
      </c>
      <c r="H59" s="8">
        <f>IF($D59="","",VLOOKUP($D59,'HK2'!$D$4:$AH$258,5,0))</f>
        <v>0</v>
      </c>
      <c r="I59" s="36">
        <f>IF($D59="","",VLOOKUP($D59,'HK2'!$D$4:$AH$258,6,0))</f>
        <v>0</v>
      </c>
      <c r="J59" s="8">
        <f>IF($D59="","",VLOOKUP($D59,'HK2'!$D$4:$AH$258,7,0))</f>
        <v>17.199999999999996</v>
      </c>
      <c r="K59" s="8">
        <f>IF($D59="","",VLOOKUP($D59,'HK2'!$D$4:$AH$258,8,0))</f>
        <v>4.8</v>
      </c>
      <c r="L59" s="8">
        <f>IF($D59="","",VLOOKUP($D59,'HK2'!$D$4:$AH$258,9,0))</f>
        <v>0</v>
      </c>
      <c r="M59" s="8">
        <f>IF($D59="","",VLOOKUP($D59,'HK2'!$D$4:$AH$258,10,0))</f>
        <v>0</v>
      </c>
      <c r="N59" s="36">
        <f>IF($D59="","",VLOOKUP($D59,'HK2'!$D$4:$AH$258,11,0))</f>
        <v>21.999999999999996</v>
      </c>
      <c r="O59" s="8">
        <f>IF($D59="","",VLOOKUP($D59,'HK2'!$D$4:$AH$258,12,0))</f>
        <v>0</v>
      </c>
      <c r="P59" s="8">
        <f>IF($D59="","",VLOOKUP($D59,'HK2'!$D$4:$AH$258,13,0))</f>
        <v>0</v>
      </c>
      <c r="Q59" s="8">
        <f>IF($D59="","",VLOOKUP($D59,'HK2'!$D$4:$AH$258,14,0))</f>
        <v>0</v>
      </c>
      <c r="R59" s="36">
        <f>IF($D59="","",VLOOKUP($D59,'HK2'!$D$4:$AH$258,15,0))</f>
        <v>0</v>
      </c>
      <c r="S59" s="8">
        <f>IF($D59="","",VLOOKUP($D59,'HK2'!$D$4:$AH$258,16,0))</f>
        <v>0</v>
      </c>
      <c r="T59" s="8">
        <f>IF($D59="","",VLOOKUP($D59,'HK2'!$D$4:$AH$258,17,0))</f>
        <v>0</v>
      </c>
      <c r="U59" s="8">
        <f>IF($D59="","",VLOOKUP($D59,'HK2'!$D$4:$AH$258,18,0))</f>
        <v>0</v>
      </c>
      <c r="V59" s="36">
        <f>IF($D59="","",VLOOKUP($D59,'HK2'!$D$4:$AH$258,19,0))</f>
        <v>0</v>
      </c>
      <c r="W59" s="8">
        <f>IF($D59="","",VLOOKUP($D59,'HK2'!$D$4:$AH$258,20,0))</f>
        <v>0</v>
      </c>
      <c r="X59" s="8">
        <f>IF($D59="","",VLOOKUP($D59,'HK2'!$D$4:$AH$258,21,0))</f>
        <v>0</v>
      </c>
      <c r="Y59" s="36">
        <f>IF($D59="","",VLOOKUP($D59,'HK2'!$D$4:$AH$258,22,0))</f>
        <v>0</v>
      </c>
      <c r="Z59" s="8">
        <f>IF($D59="","",VLOOKUP($D59,'HK2'!$D$4:$AH$258,23,0))</f>
        <v>0</v>
      </c>
      <c r="AA59" s="8">
        <f>IF($D59="","",VLOOKUP($D59,'HK2'!$D$4:$AH$258,24,0))</f>
        <v>0</v>
      </c>
      <c r="AB59" s="36">
        <f>IF($D59="","",VLOOKUP($D59,'HK2'!$D$4:$AH$258,25,0))</f>
        <v>0</v>
      </c>
      <c r="AC59" s="8">
        <f>IF($D59="","",VLOOKUP($D59,'HK2'!$D$4:$AH$258,26,0))</f>
        <v>0</v>
      </c>
      <c r="AD59" s="8">
        <f>IF($D59="","",VLOOKUP($D59,'HK2'!$D$4:$AH$258,27,0))</f>
        <v>0</v>
      </c>
      <c r="AE59" s="36">
        <f>IF($D59="","",VLOOKUP($D59,'HK2'!$D$4:$AH$258,28,0))</f>
        <v>0</v>
      </c>
      <c r="AF59" s="8">
        <f>IF($D59="","",VLOOKUP($D59,'HK2'!$D$4:$AH$258,29,0))</f>
        <v>0</v>
      </c>
      <c r="AG59" s="8">
        <f>IF($D59="","",VLOOKUP($D59,'HK2'!$D$4:$AH$258,30,0))</f>
        <v>0</v>
      </c>
      <c r="AH59" s="64">
        <f t="shared" si="0"/>
        <v>22</v>
      </c>
      <c r="AI59" s="14">
        <f t="shared" si="2"/>
        <v>73.3</v>
      </c>
    </row>
    <row r="60" spans="1:35">
      <c r="A60" s="55">
        <f>IF(D60="","",SUBTOTAL(3,$D$4:$D60))</f>
        <v>57</v>
      </c>
      <c r="B60" s="57" t="s">
        <v>478</v>
      </c>
      <c r="C60" s="58" t="s">
        <v>169</v>
      </c>
      <c r="D60" s="59" t="s">
        <v>213</v>
      </c>
      <c r="E60" s="8">
        <f>IF($D60="","",VLOOKUP($D60,'HK2'!$D$4:$AH$258,2,0))</f>
        <v>0</v>
      </c>
      <c r="F60" s="8">
        <f>IF($D60="","",VLOOKUP($D60,'HK2'!$D$4:$AH$258,3,0))</f>
        <v>0</v>
      </c>
      <c r="G60" s="8">
        <f>IF($D60="","",VLOOKUP($D60,'HK2'!$D$4:$AH$258,4,0))</f>
        <v>0</v>
      </c>
      <c r="H60" s="8">
        <f>IF($D60="","",VLOOKUP($D60,'HK2'!$D$4:$AH$258,5,0))</f>
        <v>0</v>
      </c>
      <c r="I60" s="36">
        <f>IF($D60="","",VLOOKUP($D60,'HK2'!$D$4:$AH$258,6,0))</f>
        <v>0</v>
      </c>
      <c r="J60" s="8">
        <f>IF($D60="","",VLOOKUP($D60,'HK2'!$D$4:$AH$258,7,0))</f>
        <v>0</v>
      </c>
      <c r="K60" s="8">
        <f>IF($D60="","",VLOOKUP($D60,'HK2'!$D$4:$AH$258,8,0))</f>
        <v>0</v>
      </c>
      <c r="L60" s="8">
        <f>IF($D60="","",VLOOKUP($D60,'HK2'!$D$4:$AH$258,9,0))</f>
        <v>0</v>
      </c>
      <c r="M60" s="8">
        <f>IF($D60="","",VLOOKUP($D60,'HK2'!$D$4:$AH$258,10,0))</f>
        <v>0</v>
      </c>
      <c r="N60" s="36">
        <f>IF($D60="","",VLOOKUP($D60,'HK2'!$D$4:$AH$258,11,0))</f>
        <v>0</v>
      </c>
      <c r="O60" s="8">
        <f>IF($D60="","",VLOOKUP($D60,'HK2'!$D$4:$AH$258,12,0))</f>
        <v>0</v>
      </c>
      <c r="P60" s="8">
        <f>IF($D60="","",VLOOKUP($D60,'HK2'!$D$4:$AH$258,13,0))</f>
        <v>0</v>
      </c>
      <c r="Q60" s="8">
        <f>IF($D60="","",VLOOKUP($D60,'HK2'!$D$4:$AH$258,14,0))</f>
        <v>0</v>
      </c>
      <c r="R60" s="36">
        <f>IF($D60="","",VLOOKUP($D60,'HK2'!$D$4:$AH$258,15,0))</f>
        <v>0</v>
      </c>
      <c r="S60" s="8">
        <f>IF($D60="","",VLOOKUP($D60,'HK2'!$D$4:$AH$258,16,0))</f>
        <v>0</v>
      </c>
      <c r="T60" s="8">
        <f>IF($D60="","",VLOOKUP($D60,'HK2'!$D$4:$AH$258,17,0))</f>
        <v>0</v>
      </c>
      <c r="U60" s="8">
        <f>IF($D60="","",VLOOKUP($D60,'HK2'!$D$4:$AH$258,18,0))</f>
        <v>0</v>
      </c>
      <c r="V60" s="36">
        <f>IF($D60="","",VLOOKUP($D60,'HK2'!$D$4:$AH$258,19,0))</f>
        <v>0</v>
      </c>
      <c r="W60" s="8">
        <f>IF($D60="","",VLOOKUP($D60,'HK2'!$D$4:$AH$258,20,0))</f>
        <v>0</v>
      </c>
      <c r="X60" s="8">
        <f>IF($D60="","",VLOOKUP($D60,'HK2'!$D$4:$AH$258,21,0))</f>
        <v>0</v>
      </c>
      <c r="Y60" s="36">
        <f>IF($D60="","",VLOOKUP($D60,'HK2'!$D$4:$AH$258,22,0))</f>
        <v>0</v>
      </c>
      <c r="Z60" s="8">
        <f>IF($D60="","",VLOOKUP($D60,'HK2'!$D$4:$AH$258,23,0))</f>
        <v>0</v>
      </c>
      <c r="AA60" s="8">
        <f>IF($D60="","",VLOOKUP($D60,'HK2'!$D$4:$AH$258,24,0))</f>
        <v>0</v>
      </c>
      <c r="AB60" s="36">
        <f>IF($D60="","",VLOOKUP($D60,'HK2'!$D$4:$AH$258,25,0))</f>
        <v>0</v>
      </c>
      <c r="AC60" s="8">
        <f>IF($D60="","",VLOOKUP($D60,'HK2'!$D$4:$AH$258,26,0))</f>
        <v>0</v>
      </c>
      <c r="AD60" s="8">
        <f>IF($D60="","",VLOOKUP($D60,'HK2'!$D$4:$AH$258,27,0))</f>
        <v>0</v>
      </c>
      <c r="AE60" s="36">
        <f>IF($D60="","",VLOOKUP($D60,'HK2'!$D$4:$AH$258,28,0))</f>
        <v>0</v>
      </c>
      <c r="AF60" s="8">
        <f>IF($D60="","",VLOOKUP($D60,'HK2'!$D$4:$AH$258,29,0))</f>
        <v>0</v>
      </c>
      <c r="AG60" s="8">
        <f>IF($D60="","",VLOOKUP($D60,'HK2'!$D$4:$AH$258,30,0))</f>
        <v>0</v>
      </c>
      <c r="AH60" s="64">
        <f t="shared" si="0"/>
        <v>0</v>
      </c>
      <c r="AI60" s="14">
        <f t="shared" si="2"/>
        <v>0</v>
      </c>
    </row>
    <row r="61" spans="1:35">
      <c r="A61" s="55">
        <f>IF(D61="","",SUBTOTAL(3,$D$4:$D61))</f>
        <v>58</v>
      </c>
      <c r="B61" s="57" t="s">
        <v>431</v>
      </c>
      <c r="C61" s="58" t="s">
        <v>169</v>
      </c>
      <c r="D61" s="59" t="s">
        <v>179</v>
      </c>
      <c r="E61" s="8">
        <f>IF($D61="","",VLOOKUP($D61,'HK2'!$D$4:$AH$258,2,0))</f>
        <v>0</v>
      </c>
      <c r="F61" s="8">
        <f>IF($D61="","",VLOOKUP($D61,'HK2'!$D$4:$AH$258,3,0))</f>
        <v>0</v>
      </c>
      <c r="G61" s="8">
        <f>IF($D61="","",VLOOKUP($D61,'HK2'!$D$4:$AH$258,4,0))</f>
        <v>0</v>
      </c>
      <c r="H61" s="8">
        <f>IF($D61="","",VLOOKUP($D61,'HK2'!$D$4:$AH$258,5,0))</f>
        <v>0</v>
      </c>
      <c r="I61" s="36">
        <f>IF($D61="","",VLOOKUP($D61,'HK2'!$D$4:$AH$258,6,0))</f>
        <v>0</v>
      </c>
      <c r="J61" s="8">
        <f>IF($D61="","",VLOOKUP($D61,'HK2'!$D$4:$AH$258,7,0))</f>
        <v>1.2</v>
      </c>
      <c r="K61" s="8">
        <f>IF($D61="","",VLOOKUP($D61,'HK2'!$D$4:$AH$258,8,0))</f>
        <v>11.999999999999998</v>
      </c>
      <c r="L61" s="8">
        <f>IF($D61="","",VLOOKUP($D61,'HK2'!$D$4:$AH$258,9,0))</f>
        <v>0</v>
      </c>
      <c r="M61" s="8">
        <f>IF($D61="","",VLOOKUP($D61,'HK2'!$D$4:$AH$258,10,0))</f>
        <v>0</v>
      </c>
      <c r="N61" s="36">
        <f>IF($D61="","",VLOOKUP($D61,'HK2'!$D$4:$AH$258,11,0))</f>
        <v>13.199999999999998</v>
      </c>
      <c r="O61" s="8">
        <f>IF($D61="","",VLOOKUP($D61,'HK2'!$D$4:$AH$258,12,0))</f>
        <v>0</v>
      </c>
      <c r="P61" s="8">
        <f>IF($D61="","",VLOOKUP($D61,'HK2'!$D$4:$AH$258,13,0))</f>
        <v>0</v>
      </c>
      <c r="Q61" s="8">
        <f>IF($D61="","",VLOOKUP($D61,'HK2'!$D$4:$AH$258,14,0))</f>
        <v>0</v>
      </c>
      <c r="R61" s="36">
        <f>IF($D61="","",VLOOKUP($D61,'HK2'!$D$4:$AH$258,15,0))</f>
        <v>0</v>
      </c>
      <c r="S61" s="8">
        <f>IF($D61="","",VLOOKUP($D61,'HK2'!$D$4:$AH$258,16,0))</f>
        <v>0</v>
      </c>
      <c r="T61" s="8">
        <f>IF($D61="","",VLOOKUP($D61,'HK2'!$D$4:$AH$258,17,0))</f>
        <v>0</v>
      </c>
      <c r="U61" s="8">
        <f>IF($D61="","",VLOOKUP($D61,'HK2'!$D$4:$AH$258,18,0))</f>
        <v>0</v>
      </c>
      <c r="V61" s="36">
        <f>IF($D61="","",VLOOKUP($D61,'HK2'!$D$4:$AH$258,19,0))</f>
        <v>0</v>
      </c>
      <c r="W61" s="8">
        <f>IF($D61="","",VLOOKUP($D61,'HK2'!$D$4:$AH$258,20,0))</f>
        <v>0</v>
      </c>
      <c r="X61" s="8">
        <f>IF($D61="","",VLOOKUP($D61,'HK2'!$D$4:$AH$258,21,0))</f>
        <v>0</v>
      </c>
      <c r="Y61" s="36">
        <f>IF($D61="","",VLOOKUP($D61,'HK2'!$D$4:$AH$258,22,0))</f>
        <v>0</v>
      </c>
      <c r="Z61" s="8">
        <f>IF($D61="","",VLOOKUP($D61,'HK2'!$D$4:$AH$258,23,0))</f>
        <v>0</v>
      </c>
      <c r="AA61" s="8">
        <f>IF($D61="","",VLOOKUP($D61,'HK2'!$D$4:$AH$258,24,0))</f>
        <v>0</v>
      </c>
      <c r="AB61" s="36">
        <f>IF($D61="","",VLOOKUP($D61,'HK2'!$D$4:$AH$258,25,0))</f>
        <v>0</v>
      </c>
      <c r="AC61" s="8">
        <f>IF($D61="","",VLOOKUP($D61,'HK2'!$D$4:$AH$258,26,0))</f>
        <v>0</v>
      </c>
      <c r="AD61" s="8">
        <f>IF($D61="","",VLOOKUP($D61,'HK2'!$D$4:$AH$258,27,0))</f>
        <v>0</v>
      </c>
      <c r="AE61" s="36">
        <f>IF($D61="","",VLOOKUP($D61,'HK2'!$D$4:$AH$258,28,0))</f>
        <v>0</v>
      </c>
      <c r="AF61" s="8">
        <f>IF($D61="","",VLOOKUP($D61,'HK2'!$D$4:$AH$258,29,0))</f>
        <v>1.6</v>
      </c>
      <c r="AG61" s="8">
        <f>IF($D61="","",VLOOKUP($D61,'HK2'!$D$4:$AH$258,30,0))</f>
        <v>0</v>
      </c>
      <c r="AH61" s="64">
        <f t="shared" si="0"/>
        <v>14.8</v>
      </c>
      <c r="AI61" s="14">
        <f t="shared" si="2"/>
        <v>49.3</v>
      </c>
    </row>
    <row r="62" spans="1:35">
      <c r="A62" s="55">
        <f>IF(D62="","",SUBTOTAL(3,$D$4:$D62))</f>
        <v>59</v>
      </c>
      <c r="B62" s="57" t="s">
        <v>432</v>
      </c>
      <c r="C62" s="58" t="s">
        <v>169</v>
      </c>
      <c r="D62" s="59" t="s">
        <v>180</v>
      </c>
      <c r="E62" s="8">
        <f>IF($D62="","",VLOOKUP($D62,'HK2'!$D$4:$AH$258,2,0))</f>
        <v>0</v>
      </c>
      <c r="F62" s="8">
        <f>IF($D62="","",VLOOKUP($D62,'HK2'!$D$4:$AH$258,3,0))</f>
        <v>0</v>
      </c>
      <c r="G62" s="8">
        <f>IF($D62="","",VLOOKUP($D62,'HK2'!$D$4:$AH$258,4,0))</f>
        <v>0</v>
      </c>
      <c r="H62" s="8">
        <f>IF($D62="","",VLOOKUP($D62,'HK2'!$D$4:$AH$258,5,0))</f>
        <v>0</v>
      </c>
      <c r="I62" s="36">
        <f>IF($D62="","",VLOOKUP($D62,'HK2'!$D$4:$AH$258,6,0))</f>
        <v>0</v>
      </c>
      <c r="J62" s="8">
        <f>IF($D62="","",VLOOKUP($D62,'HK2'!$D$4:$AH$258,7,0))</f>
        <v>0</v>
      </c>
      <c r="K62" s="8">
        <f>IF($D62="","",VLOOKUP($D62,'HK2'!$D$4:$AH$258,8,0))</f>
        <v>0</v>
      </c>
      <c r="L62" s="8">
        <f>IF($D62="","",VLOOKUP($D62,'HK2'!$D$4:$AH$258,9,0))</f>
        <v>0</v>
      </c>
      <c r="M62" s="8">
        <f>IF($D62="","",VLOOKUP($D62,'HK2'!$D$4:$AH$258,10,0))</f>
        <v>0</v>
      </c>
      <c r="N62" s="36">
        <f>IF($D62="","",VLOOKUP($D62,'HK2'!$D$4:$AH$258,11,0))</f>
        <v>0</v>
      </c>
      <c r="O62" s="8">
        <f>IF($D62="","",VLOOKUP($D62,'HK2'!$D$4:$AH$258,12,0))</f>
        <v>0</v>
      </c>
      <c r="P62" s="8">
        <f>IF($D62="","",VLOOKUP($D62,'HK2'!$D$4:$AH$258,13,0))</f>
        <v>0</v>
      </c>
      <c r="Q62" s="8">
        <f>IF($D62="","",VLOOKUP($D62,'HK2'!$D$4:$AH$258,14,0))</f>
        <v>0</v>
      </c>
      <c r="R62" s="36">
        <f>IF($D62="","",VLOOKUP($D62,'HK2'!$D$4:$AH$258,15,0))</f>
        <v>0</v>
      </c>
      <c r="S62" s="8">
        <f>IF($D62="","",VLOOKUP($D62,'HK2'!$D$4:$AH$258,16,0))</f>
        <v>0</v>
      </c>
      <c r="T62" s="8">
        <f>IF($D62="","",VLOOKUP($D62,'HK2'!$D$4:$AH$258,17,0))</f>
        <v>0</v>
      </c>
      <c r="U62" s="8">
        <f>IF($D62="","",VLOOKUP($D62,'HK2'!$D$4:$AH$258,18,0))</f>
        <v>0</v>
      </c>
      <c r="V62" s="36">
        <f>IF($D62="","",VLOOKUP($D62,'HK2'!$D$4:$AH$258,19,0))</f>
        <v>0</v>
      </c>
      <c r="W62" s="8">
        <f>IF($D62="","",VLOOKUP($D62,'HK2'!$D$4:$AH$258,20,0))</f>
        <v>0</v>
      </c>
      <c r="X62" s="8">
        <f>IF($D62="","",VLOOKUP($D62,'HK2'!$D$4:$AH$258,21,0))</f>
        <v>0</v>
      </c>
      <c r="Y62" s="36">
        <f>IF($D62="","",VLOOKUP($D62,'HK2'!$D$4:$AH$258,22,0))</f>
        <v>0</v>
      </c>
      <c r="Z62" s="8">
        <f>IF($D62="","",VLOOKUP($D62,'HK2'!$D$4:$AH$258,23,0))</f>
        <v>0</v>
      </c>
      <c r="AA62" s="8">
        <f>IF($D62="","",VLOOKUP($D62,'HK2'!$D$4:$AH$258,24,0))</f>
        <v>0</v>
      </c>
      <c r="AB62" s="36">
        <f>IF($D62="","",VLOOKUP($D62,'HK2'!$D$4:$AH$258,25,0))</f>
        <v>0</v>
      </c>
      <c r="AC62" s="8">
        <f>IF($D62="","",VLOOKUP($D62,'HK2'!$D$4:$AH$258,26,0))</f>
        <v>0</v>
      </c>
      <c r="AD62" s="8">
        <f>IF($D62="","",VLOOKUP($D62,'HK2'!$D$4:$AH$258,27,0))</f>
        <v>0</v>
      </c>
      <c r="AE62" s="36">
        <f>IF($D62="","",VLOOKUP($D62,'HK2'!$D$4:$AH$258,28,0))</f>
        <v>0</v>
      </c>
      <c r="AF62" s="8">
        <f>IF($D62="","",VLOOKUP($D62,'HK2'!$D$4:$AH$258,29,0))</f>
        <v>0</v>
      </c>
      <c r="AG62" s="8">
        <f>IF($D62="","",VLOOKUP($D62,'HK2'!$D$4:$AH$258,30,0))</f>
        <v>0</v>
      </c>
      <c r="AH62" s="64">
        <f t="shared" si="0"/>
        <v>0</v>
      </c>
      <c r="AI62" s="14">
        <f t="shared" si="2"/>
        <v>0</v>
      </c>
    </row>
    <row r="63" spans="1:35">
      <c r="A63" s="55">
        <f>IF(D63="","",SUBTOTAL(3,$D$4:$D63))</f>
        <v>60</v>
      </c>
      <c r="B63" s="57" t="s">
        <v>433</v>
      </c>
      <c r="C63" s="58" t="s">
        <v>169</v>
      </c>
      <c r="D63" s="59" t="s">
        <v>552</v>
      </c>
      <c r="E63" s="8">
        <f>IF($D63="","",VLOOKUP($D63,'HK2'!$D$4:$AH$258,2,0))</f>
        <v>0</v>
      </c>
      <c r="F63" s="8">
        <f>IF($D63="","",VLOOKUP($D63,'HK2'!$D$4:$AH$258,3,0))</f>
        <v>2</v>
      </c>
      <c r="G63" s="8">
        <f>IF($D63="","",VLOOKUP($D63,'HK2'!$D$4:$AH$258,4,0))</f>
        <v>0</v>
      </c>
      <c r="H63" s="8">
        <f>IF($D63="","",VLOOKUP($D63,'HK2'!$D$4:$AH$258,5,0))</f>
        <v>0</v>
      </c>
      <c r="I63" s="36">
        <f>IF($D63="","",VLOOKUP($D63,'HK2'!$D$4:$AH$258,6,0))</f>
        <v>4</v>
      </c>
      <c r="J63" s="8">
        <f>IF($D63="","",VLOOKUP($D63,'HK2'!$D$4:$AH$258,7,0))</f>
        <v>1.2</v>
      </c>
      <c r="K63" s="8">
        <f>IF($D63="","",VLOOKUP($D63,'HK2'!$D$4:$AH$258,8,0))</f>
        <v>8.4</v>
      </c>
      <c r="L63" s="8">
        <f>IF($D63="","",VLOOKUP($D63,'HK2'!$D$4:$AH$258,9,0))</f>
        <v>0</v>
      </c>
      <c r="M63" s="8">
        <f>IF($D63="","",VLOOKUP($D63,'HK2'!$D$4:$AH$258,10,0))</f>
        <v>0</v>
      </c>
      <c r="N63" s="36">
        <f>IF($D63="","",VLOOKUP($D63,'HK2'!$D$4:$AH$258,11,0))</f>
        <v>9.6</v>
      </c>
      <c r="O63" s="8">
        <f>IF($D63="","",VLOOKUP($D63,'HK2'!$D$4:$AH$258,12,0))</f>
        <v>0</v>
      </c>
      <c r="P63" s="8">
        <f>IF($D63="","",VLOOKUP($D63,'HK2'!$D$4:$AH$258,13,0))</f>
        <v>0</v>
      </c>
      <c r="Q63" s="8">
        <f>IF($D63="","",VLOOKUP($D63,'HK2'!$D$4:$AH$258,14,0))</f>
        <v>0</v>
      </c>
      <c r="R63" s="36">
        <f>IF($D63="","",VLOOKUP($D63,'HK2'!$D$4:$AH$258,15,0))</f>
        <v>0</v>
      </c>
      <c r="S63" s="8">
        <f>IF($D63="","",VLOOKUP($D63,'HK2'!$D$4:$AH$258,16,0))</f>
        <v>0</v>
      </c>
      <c r="T63" s="8">
        <f>IF($D63="","",VLOOKUP($D63,'HK2'!$D$4:$AH$258,17,0))</f>
        <v>0</v>
      </c>
      <c r="U63" s="8">
        <f>IF($D63="","",VLOOKUP($D63,'HK2'!$D$4:$AH$258,18,0))</f>
        <v>0</v>
      </c>
      <c r="V63" s="36">
        <f>IF($D63="","",VLOOKUP($D63,'HK2'!$D$4:$AH$258,19,0))</f>
        <v>0</v>
      </c>
      <c r="W63" s="8">
        <f>IF($D63="","",VLOOKUP($D63,'HK2'!$D$4:$AH$258,20,0))</f>
        <v>0</v>
      </c>
      <c r="X63" s="8">
        <f>IF($D63="","",VLOOKUP($D63,'HK2'!$D$4:$AH$258,21,0))</f>
        <v>0</v>
      </c>
      <c r="Y63" s="36">
        <f>IF($D63="","",VLOOKUP($D63,'HK2'!$D$4:$AH$258,22,0))</f>
        <v>0</v>
      </c>
      <c r="Z63" s="8">
        <f>IF($D63="","",VLOOKUP($D63,'HK2'!$D$4:$AH$258,23,0))</f>
        <v>0</v>
      </c>
      <c r="AA63" s="8">
        <f>IF($D63="","",VLOOKUP($D63,'HK2'!$D$4:$AH$258,24,0))</f>
        <v>0</v>
      </c>
      <c r="AB63" s="36">
        <f>IF($D63="","",VLOOKUP($D63,'HK2'!$D$4:$AH$258,25,0))</f>
        <v>0</v>
      </c>
      <c r="AC63" s="8">
        <f>IF($D63="","",VLOOKUP($D63,'HK2'!$D$4:$AH$258,26,0))</f>
        <v>0</v>
      </c>
      <c r="AD63" s="8">
        <f>IF($D63="","",VLOOKUP($D63,'HK2'!$D$4:$AH$258,27,0))</f>
        <v>0</v>
      </c>
      <c r="AE63" s="36">
        <f>IF($D63="","",VLOOKUP($D63,'HK2'!$D$4:$AH$258,28,0))</f>
        <v>0</v>
      </c>
      <c r="AF63" s="8">
        <f>IF($D63="","",VLOOKUP($D63,'HK2'!$D$4:$AH$258,29,0))</f>
        <v>1.2</v>
      </c>
      <c r="AG63" s="8">
        <f>IF($D63="","",VLOOKUP($D63,'HK2'!$D$4:$AH$258,30,0))</f>
        <v>0</v>
      </c>
      <c r="AH63" s="64">
        <f t="shared" si="0"/>
        <v>14.8</v>
      </c>
      <c r="AI63" s="14">
        <f t="shared" si="2"/>
        <v>49.3</v>
      </c>
    </row>
    <row r="64" spans="1:35">
      <c r="A64" s="55">
        <f>IF(D64="","",SUBTOTAL(3,$D$4:$D64))</f>
        <v>61</v>
      </c>
      <c r="B64" s="57" t="s">
        <v>527</v>
      </c>
      <c r="C64" s="24" t="s">
        <v>271</v>
      </c>
      <c r="D64" s="59" t="s">
        <v>262</v>
      </c>
      <c r="E64" s="8">
        <f>IF($D64="","",VLOOKUP($D64,'HK2'!$D$4:$AH$258,2,0))</f>
        <v>0</v>
      </c>
      <c r="F64" s="8">
        <f>IF($D64="","",VLOOKUP($D64,'HK2'!$D$4:$AH$258,3,0))</f>
        <v>0</v>
      </c>
      <c r="G64" s="8">
        <f>IF($D64="","",VLOOKUP($D64,'HK2'!$D$4:$AH$258,4,0))</f>
        <v>0</v>
      </c>
      <c r="H64" s="8">
        <f>IF($D64="","",VLOOKUP($D64,'HK2'!$D$4:$AH$258,5,0))</f>
        <v>0</v>
      </c>
      <c r="I64" s="36">
        <f>IF($D64="","",VLOOKUP($D64,'HK2'!$D$4:$AH$258,6,0))</f>
        <v>0</v>
      </c>
      <c r="J64" s="8">
        <f>IF($D64="","",VLOOKUP($D64,'HK2'!$D$4:$AH$258,7,0))</f>
        <v>0</v>
      </c>
      <c r="K64" s="8">
        <f>IF($D64="","",VLOOKUP($D64,'HK2'!$D$4:$AH$258,8,0))</f>
        <v>0</v>
      </c>
      <c r="L64" s="8">
        <f>IF($D64="","",VLOOKUP($D64,'HK2'!$D$4:$AH$258,9,0))</f>
        <v>0</v>
      </c>
      <c r="M64" s="8">
        <f>IF($D64="","",VLOOKUP($D64,'HK2'!$D$4:$AH$258,10,0))</f>
        <v>0</v>
      </c>
      <c r="N64" s="36">
        <f>IF($D64="","",VLOOKUP($D64,'HK2'!$D$4:$AH$258,11,0))</f>
        <v>0</v>
      </c>
      <c r="O64" s="8">
        <f>IF($D64="","",VLOOKUP($D64,'HK2'!$D$4:$AH$258,12,0))</f>
        <v>94</v>
      </c>
      <c r="P64" s="8">
        <f>IF($D64="","",VLOOKUP($D64,'HK2'!$D$4:$AH$258,13,0))</f>
        <v>87</v>
      </c>
      <c r="Q64" s="8">
        <f>IF($D64="","",VLOOKUP($D64,'HK2'!$D$4:$AH$258,14,0))</f>
        <v>105</v>
      </c>
      <c r="R64" s="36">
        <f>IF($D64="","",VLOOKUP($D64,'HK2'!$D$4:$AH$258,15,0))</f>
        <v>3.8</v>
      </c>
      <c r="S64" s="8">
        <f>IF($D64="","",VLOOKUP($D64,'HK2'!$D$4:$AH$258,16,0))</f>
        <v>0</v>
      </c>
      <c r="T64" s="8">
        <f>IF($D64="","",VLOOKUP($D64,'HK2'!$D$4:$AH$258,17,0))</f>
        <v>0</v>
      </c>
      <c r="U64" s="8">
        <f>IF($D64="","",VLOOKUP($D64,'HK2'!$D$4:$AH$258,18,0))</f>
        <v>0</v>
      </c>
      <c r="V64" s="36">
        <f>IF($D64="","",VLOOKUP($D64,'HK2'!$D$4:$AH$258,19,0))</f>
        <v>0</v>
      </c>
      <c r="W64" s="8">
        <f>IF($D64="","",VLOOKUP($D64,'HK2'!$D$4:$AH$258,20,0))</f>
        <v>0</v>
      </c>
      <c r="X64" s="8">
        <f>IF($D64="","",VLOOKUP($D64,'HK2'!$D$4:$AH$258,21,0))</f>
        <v>0</v>
      </c>
      <c r="Y64" s="36">
        <f>IF($D64="","",VLOOKUP($D64,'HK2'!$D$4:$AH$258,22,0))</f>
        <v>0</v>
      </c>
      <c r="Z64" s="8">
        <f>IF($D64="","",VLOOKUP($D64,'HK2'!$D$4:$AH$258,23,0))</f>
        <v>0</v>
      </c>
      <c r="AA64" s="8">
        <f>IF($D64="","",VLOOKUP($D64,'HK2'!$D$4:$AH$258,24,0))</f>
        <v>0</v>
      </c>
      <c r="AB64" s="36">
        <f>IF($D64="","",VLOOKUP($D64,'HK2'!$D$4:$AH$258,25,0))</f>
        <v>0</v>
      </c>
      <c r="AC64" s="8">
        <f>IF($D64="","",VLOOKUP($D64,'HK2'!$D$4:$AH$258,26,0))</f>
        <v>0</v>
      </c>
      <c r="AD64" s="8">
        <f>IF($D64="","",VLOOKUP($D64,'HK2'!$D$4:$AH$258,27,0))</f>
        <v>0</v>
      </c>
      <c r="AE64" s="36">
        <f>IF($D64="","",VLOOKUP($D64,'HK2'!$D$4:$AH$258,28,0))</f>
        <v>0</v>
      </c>
      <c r="AF64" s="8">
        <f>IF($D64="","",VLOOKUP($D64,'HK2'!$D$4:$AH$258,29,0))</f>
        <v>0</v>
      </c>
      <c r="AG64" s="8">
        <f>IF($D64="","",VLOOKUP($D64,'HK2'!$D$4:$AH$258,30,0))</f>
        <v>0</v>
      </c>
      <c r="AH64" s="64">
        <f t="shared" si="0"/>
        <v>3.8</v>
      </c>
      <c r="AI64" s="14">
        <f t="shared" si="2"/>
        <v>12.7</v>
      </c>
    </row>
    <row r="65" spans="1:35">
      <c r="A65" s="55" t="str">
        <f>IF(D65="","",SUBTOTAL(3,$D$4:$D65))</f>
        <v/>
      </c>
      <c r="B65" s="16"/>
      <c r="C65" s="51"/>
      <c r="D65" s="51"/>
      <c r="E65" s="8" t="str">
        <f>IF($D65="","",VLOOKUP($D65,'HK2'!$D$4:$AH$258,2,0))</f>
        <v/>
      </c>
      <c r="F65" s="8" t="str">
        <f>IF($D65="","",VLOOKUP($D65,'HK2'!$D$4:$AH$258,3,0))</f>
        <v/>
      </c>
      <c r="G65" s="8" t="str">
        <f>IF($D65="","",VLOOKUP($D65,'HK2'!$D$4:$AH$258,4,0))</f>
        <v/>
      </c>
      <c r="H65" s="8" t="str">
        <f>IF($D65="","",VLOOKUP($D65,'HK2'!$D$4:$AH$258,5,0))</f>
        <v/>
      </c>
      <c r="I65" s="36" t="str">
        <f>IF($D65="","",VLOOKUP($D65,'HK2'!$D$4:$AH$258,6,0))</f>
        <v/>
      </c>
      <c r="J65" s="8" t="str">
        <f>IF($D65="","",VLOOKUP($D65,'HK2'!$D$4:$AH$258,7,0))</f>
        <v/>
      </c>
      <c r="K65" s="8" t="str">
        <f>IF($D65="","",VLOOKUP($D65,'HK2'!$D$4:$AH$258,8,0))</f>
        <v/>
      </c>
      <c r="L65" s="8" t="str">
        <f>IF($D65="","",VLOOKUP($D65,'HK2'!$D$4:$AH$258,9,0))</f>
        <v/>
      </c>
      <c r="M65" s="8" t="str">
        <f>IF($D65="","",VLOOKUP($D65,'HK2'!$D$4:$AH$258,10,0))</f>
        <v/>
      </c>
      <c r="N65" s="36" t="str">
        <f>IF($D65="","",VLOOKUP($D65,'HK2'!$D$4:$AH$258,11,0))</f>
        <v/>
      </c>
      <c r="O65" s="8" t="str">
        <f>IF($D65="","",VLOOKUP($D65,'HK2'!$D$4:$AH$258,12,0))</f>
        <v/>
      </c>
      <c r="P65" s="8" t="str">
        <f>IF($D65="","",VLOOKUP($D65,'HK2'!$D$4:$AH$258,13,0))</f>
        <v/>
      </c>
      <c r="Q65" s="8" t="str">
        <f>IF($D65="","",VLOOKUP($D65,'HK2'!$D$4:$AH$258,14,0))</f>
        <v/>
      </c>
      <c r="R65" s="36" t="str">
        <f>IF($D65="","",VLOOKUP($D65,'HK2'!$D$4:$AH$258,15,0))</f>
        <v/>
      </c>
      <c r="S65" s="8" t="str">
        <f>IF($D65="","",VLOOKUP($D65,'HK2'!$D$4:$AH$258,16,0))</f>
        <v/>
      </c>
      <c r="T65" s="8" t="str">
        <f>IF($D65="","",VLOOKUP($D65,'HK2'!$D$4:$AH$258,17,0))</f>
        <v/>
      </c>
      <c r="U65" s="8" t="str">
        <f>IF($D65="","",VLOOKUP($D65,'HK2'!$D$4:$AH$258,18,0))</f>
        <v/>
      </c>
      <c r="V65" s="36" t="str">
        <f>IF($D65="","",VLOOKUP($D65,'HK2'!$D$4:$AH$258,19,0))</f>
        <v/>
      </c>
      <c r="W65" s="8" t="str">
        <f>IF($D65="","",VLOOKUP($D65,'HK2'!$D$4:$AH$258,20,0))</f>
        <v/>
      </c>
      <c r="X65" s="8" t="str">
        <f>IF($D65="","",VLOOKUP($D65,'HK2'!$D$4:$AH$258,21,0))</f>
        <v/>
      </c>
      <c r="Y65" s="36" t="str">
        <f>IF($D65="","",VLOOKUP($D65,'HK2'!$D$4:$AH$258,22,0))</f>
        <v/>
      </c>
      <c r="Z65" s="8" t="str">
        <f>IF($D65="","",VLOOKUP($D65,'HK2'!$D$4:$AH$258,23,0))</f>
        <v/>
      </c>
      <c r="AA65" s="8" t="str">
        <f>IF($D65="","",VLOOKUP($D65,'HK2'!$D$4:$AH$258,24,0))</f>
        <v/>
      </c>
      <c r="AB65" s="36" t="str">
        <f>IF($D65="","",VLOOKUP($D65,'HK2'!$D$4:$AH$258,25,0))</f>
        <v/>
      </c>
      <c r="AC65" s="8" t="str">
        <f>IF($D65="","",VLOOKUP($D65,'HK2'!$D$4:$AH$258,26,0))</f>
        <v/>
      </c>
      <c r="AD65" s="8" t="str">
        <f>IF($D65="","",VLOOKUP($D65,'HK2'!$D$4:$AH$258,27,0))</f>
        <v/>
      </c>
      <c r="AE65" s="36" t="str">
        <f>IF($D65="","",VLOOKUP($D65,'HK2'!$D$4:$AH$258,28,0))</f>
        <v/>
      </c>
      <c r="AF65" s="8" t="str">
        <f>IF($D65="","",VLOOKUP($D65,'HK2'!$D$4:$AH$258,29,0))</f>
        <v/>
      </c>
      <c r="AG65" s="8" t="str">
        <f>IF($D65="","",VLOOKUP($D65,'HK2'!$D$4:$AH$258,30,0))</f>
        <v/>
      </c>
      <c r="AH65" s="64" t="str">
        <f t="shared" si="0"/>
        <v/>
      </c>
      <c r="AI65" s="14" t="str">
        <f t="shared" si="2"/>
        <v/>
      </c>
    </row>
    <row r="66" spans="1:35">
      <c r="E66" s="14">
        <f t="shared" ref="E66:AH66" si="3">SUBTOTAL(9,E2:E65)</f>
        <v>55</v>
      </c>
      <c r="F66" s="14">
        <f t="shared" si="3"/>
        <v>19</v>
      </c>
      <c r="G66" s="14">
        <f t="shared" si="3"/>
        <v>0</v>
      </c>
      <c r="H66" s="14">
        <f t="shared" si="3"/>
        <v>0</v>
      </c>
      <c r="I66" s="37">
        <f t="shared" si="3"/>
        <v>93</v>
      </c>
      <c r="J66" s="14">
        <f t="shared" si="3"/>
        <v>229.19999999999993</v>
      </c>
      <c r="K66" s="14">
        <f t="shared" si="3"/>
        <v>236.4</v>
      </c>
      <c r="L66" s="14">
        <f t="shared" si="3"/>
        <v>0</v>
      </c>
      <c r="M66" s="14">
        <f t="shared" si="3"/>
        <v>0</v>
      </c>
      <c r="N66" s="37">
        <f t="shared" si="3"/>
        <v>465.59999999999997</v>
      </c>
      <c r="O66" s="14">
        <f t="shared" si="3"/>
        <v>7684</v>
      </c>
      <c r="P66" s="14">
        <f t="shared" si="3"/>
        <v>7684</v>
      </c>
      <c r="Q66" s="14">
        <f t="shared" si="3"/>
        <v>7684</v>
      </c>
      <c r="R66" s="37">
        <f t="shared" si="3"/>
        <v>384.2000000000001</v>
      </c>
      <c r="S66" s="14">
        <f t="shared" si="3"/>
        <v>0</v>
      </c>
      <c r="T66" s="14">
        <f t="shared" si="3"/>
        <v>0</v>
      </c>
      <c r="U66" s="14">
        <f t="shared" si="3"/>
        <v>0</v>
      </c>
      <c r="V66" s="37">
        <f t="shared" si="3"/>
        <v>0</v>
      </c>
      <c r="W66" s="14">
        <f t="shared" si="3"/>
        <v>0</v>
      </c>
      <c r="X66" s="14">
        <f t="shared" si="3"/>
        <v>0</v>
      </c>
      <c r="Y66" s="37">
        <f t="shared" si="3"/>
        <v>0</v>
      </c>
      <c r="Z66" s="14">
        <f t="shared" si="3"/>
        <v>0</v>
      </c>
      <c r="AA66" s="14">
        <f t="shared" si="3"/>
        <v>0</v>
      </c>
      <c r="AB66" s="37">
        <f t="shared" si="3"/>
        <v>0</v>
      </c>
      <c r="AC66" s="14">
        <f t="shared" si="3"/>
        <v>0</v>
      </c>
      <c r="AD66" s="14">
        <f t="shared" si="3"/>
        <v>0</v>
      </c>
      <c r="AE66" s="37">
        <f t="shared" si="3"/>
        <v>0</v>
      </c>
      <c r="AF66" s="14">
        <f t="shared" si="3"/>
        <v>43.6</v>
      </c>
      <c r="AG66" s="14">
        <f t="shared" si="3"/>
        <v>14.4</v>
      </c>
      <c r="AH66" s="37">
        <f t="shared" si="3"/>
        <v>1001.0999999999999</v>
      </c>
    </row>
  </sheetData>
  <sheetProtection formatCells="0" formatColumns="0" formatRows="0" autoFilter="0"/>
  <autoFilter ref="A3:AI65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66:AH1048576 E4:AG65">
    <cfRule type="cellIs" dxfId="151" priority="4" stopIfTrue="1" operator="lessThan">
      <formula>0</formula>
    </cfRule>
  </conditionalFormatting>
  <conditionalFormatting sqref="Q3">
    <cfRule type="cellIs" dxfId="150" priority="3" stopIfTrue="1" operator="lessThan">
      <formula>0</formula>
    </cfRule>
  </conditionalFormatting>
  <conditionalFormatting sqref="U3">
    <cfRule type="cellIs" dxfId="149" priority="2" stopIfTrue="1" operator="lessThan">
      <formula>0</formula>
    </cfRule>
  </conditionalFormatting>
  <conditionalFormatting sqref="AH4:AH65">
    <cfRule type="cellIs" dxfId="148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66"/>
  <sheetViews>
    <sheetView zoomScale="70" zoomScaleNormal="70" workbookViewId="0">
      <pane xSplit="4" ySplit="3" topLeftCell="Q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4" sqref="AH4"/>
    </sheetView>
  </sheetViews>
  <sheetFormatPr defaultRowHeight="18.75"/>
  <cols>
    <col min="1" max="1" width="5.75" style="52" bestFit="1" customWidth="1"/>
    <col min="2" max="2" width="11.75" style="52" bestFit="1" customWidth="1"/>
    <col min="3" max="3" width="29" style="48" bestFit="1" customWidth="1"/>
    <col min="4" max="4" width="36" style="48" bestFit="1" customWidth="1"/>
    <col min="5" max="8" width="6.625" style="48" customWidth="1"/>
    <col min="9" max="9" width="6.625" style="54" customWidth="1"/>
    <col min="10" max="13" width="6.625" style="48" customWidth="1"/>
    <col min="14" max="14" width="8.25" style="54" customWidth="1"/>
    <col min="15" max="15" width="8" style="48" customWidth="1"/>
    <col min="16" max="17" width="8.25" style="48" customWidth="1"/>
    <col min="18" max="18" width="9.375" style="54" customWidth="1"/>
    <col min="19" max="21" width="6.625" style="48" customWidth="1"/>
    <col min="22" max="22" width="6.625" style="54" customWidth="1"/>
    <col min="23" max="24" width="6.625" style="48" customWidth="1"/>
    <col min="25" max="25" width="6.625" style="54" customWidth="1"/>
    <col min="26" max="27" width="6.625" style="48" customWidth="1"/>
    <col min="28" max="28" width="6.625" style="54" customWidth="1"/>
    <col min="29" max="30" width="6.625" style="48" customWidth="1"/>
    <col min="31" max="31" width="6.625" style="54" customWidth="1"/>
    <col min="32" max="33" width="6.625" style="48" customWidth="1"/>
    <col min="34" max="34" width="9.25" style="53" customWidth="1"/>
    <col min="35" max="35" width="9.5" style="47" customWidth="1"/>
    <col min="36" max="36" width="11.75" style="48" customWidth="1"/>
    <col min="37" max="16384" width="9" style="48"/>
  </cols>
  <sheetData>
    <row r="1" spans="1:35" s="39" customFormat="1">
      <c r="A1" s="115" t="s">
        <v>0</v>
      </c>
      <c r="B1" s="112" t="s">
        <v>1</v>
      </c>
      <c r="C1" s="116" t="s">
        <v>2</v>
      </c>
      <c r="D1" s="115" t="s">
        <v>3</v>
      </c>
      <c r="E1" s="112" t="s">
        <v>4</v>
      </c>
      <c r="F1" s="112"/>
      <c r="G1" s="112"/>
      <c r="H1" s="112"/>
      <c r="I1" s="112"/>
      <c r="J1" s="112" t="s">
        <v>5</v>
      </c>
      <c r="K1" s="112"/>
      <c r="L1" s="112"/>
      <c r="M1" s="112"/>
      <c r="N1" s="112"/>
      <c r="O1" s="112" t="s">
        <v>6</v>
      </c>
      <c r="P1" s="112"/>
      <c r="Q1" s="112"/>
      <c r="R1" s="112"/>
      <c r="S1" s="112"/>
      <c r="T1" s="112"/>
      <c r="U1" s="112"/>
      <c r="V1" s="112"/>
      <c r="W1" s="112" t="s">
        <v>7</v>
      </c>
      <c r="X1" s="112"/>
      <c r="Y1" s="112"/>
      <c r="Z1" s="112"/>
      <c r="AA1" s="112"/>
      <c r="AB1" s="112"/>
      <c r="AC1" s="112"/>
      <c r="AD1" s="112"/>
      <c r="AE1" s="112"/>
      <c r="AF1" s="113" t="s">
        <v>8</v>
      </c>
      <c r="AG1" s="113" t="s">
        <v>9</v>
      </c>
      <c r="AH1" s="114" t="s">
        <v>10</v>
      </c>
      <c r="AI1" s="1">
        <f>SUBTOTAL(9,AH:AH)</f>
        <v>1747.2999999999993</v>
      </c>
    </row>
    <row r="2" spans="1:35" s="39" customFormat="1">
      <c r="A2" s="115"/>
      <c r="B2" s="115"/>
      <c r="C2" s="116"/>
      <c r="D2" s="115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 t="s">
        <v>11</v>
      </c>
      <c r="P2" s="112"/>
      <c r="Q2" s="112"/>
      <c r="R2" s="112"/>
      <c r="S2" s="112" t="s">
        <v>12</v>
      </c>
      <c r="T2" s="112"/>
      <c r="U2" s="112"/>
      <c r="V2" s="112"/>
      <c r="W2" s="112" t="s">
        <v>11</v>
      </c>
      <c r="X2" s="112"/>
      <c r="Y2" s="112"/>
      <c r="Z2" s="112" t="s">
        <v>13</v>
      </c>
      <c r="AA2" s="112"/>
      <c r="AB2" s="112"/>
      <c r="AC2" s="112" t="s">
        <v>14</v>
      </c>
      <c r="AD2" s="112"/>
      <c r="AE2" s="112"/>
      <c r="AF2" s="113"/>
      <c r="AG2" s="113"/>
      <c r="AH2" s="114"/>
      <c r="AI2" s="38"/>
    </row>
    <row r="3" spans="1:35" s="45" customFormat="1" ht="103.5">
      <c r="A3" s="115"/>
      <c r="B3" s="115"/>
      <c r="C3" s="116"/>
      <c r="D3" s="115"/>
      <c r="E3" s="40" t="s">
        <v>15</v>
      </c>
      <c r="F3" s="40" t="s">
        <v>16</v>
      </c>
      <c r="G3" s="40" t="s">
        <v>17</v>
      </c>
      <c r="H3" s="40" t="s">
        <v>18</v>
      </c>
      <c r="I3" s="41" t="s">
        <v>19</v>
      </c>
      <c r="J3" s="40" t="s">
        <v>20</v>
      </c>
      <c r="K3" s="40" t="s">
        <v>21</v>
      </c>
      <c r="L3" s="40" t="s">
        <v>22</v>
      </c>
      <c r="M3" s="40" t="s">
        <v>23</v>
      </c>
      <c r="N3" s="42" t="s">
        <v>24</v>
      </c>
      <c r="O3" s="40" t="s">
        <v>25</v>
      </c>
      <c r="P3" s="40" t="s">
        <v>26</v>
      </c>
      <c r="Q3" s="43" t="s">
        <v>283</v>
      </c>
      <c r="R3" s="41" t="s">
        <v>27</v>
      </c>
      <c r="S3" s="40" t="s">
        <v>28</v>
      </c>
      <c r="T3" s="40" t="s">
        <v>29</v>
      </c>
      <c r="U3" s="43" t="s">
        <v>284</v>
      </c>
      <c r="V3" s="41" t="s">
        <v>30</v>
      </c>
      <c r="W3" s="40" t="s">
        <v>25</v>
      </c>
      <c r="X3" s="40" t="s">
        <v>26</v>
      </c>
      <c r="Y3" s="41" t="s">
        <v>27</v>
      </c>
      <c r="Z3" s="40" t="s">
        <v>28</v>
      </c>
      <c r="AA3" s="40" t="s">
        <v>29</v>
      </c>
      <c r="AB3" s="41" t="s">
        <v>30</v>
      </c>
      <c r="AC3" s="40" t="s">
        <v>28</v>
      </c>
      <c r="AD3" s="40" t="s">
        <v>29</v>
      </c>
      <c r="AE3" s="41" t="s">
        <v>30</v>
      </c>
      <c r="AF3" s="113"/>
      <c r="AG3" s="113"/>
      <c r="AH3" s="114"/>
      <c r="AI3" s="44"/>
    </row>
    <row r="4" spans="1:35">
      <c r="A4" s="55">
        <f>IF(D4="","",SUBTOTAL(3,$D$4:$D4))</f>
        <v>1</v>
      </c>
      <c r="B4" s="57" t="s">
        <v>461</v>
      </c>
      <c r="C4" s="58" t="s">
        <v>169</v>
      </c>
      <c r="D4" s="59" t="s">
        <v>197</v>
      </c>
      <c r="E4" s="8">
        <f>IF($D4="","",VLOOKUP($D4,'HK1'!$D$4:$AH$259,2,0)+VLOOKUP($D4,'HK2'!$D$4:$AH$258,2,0))</f>
        <v>0</v>
      </c>
      <c r="F4" s="8">
        <f>IF($D4="","",VLOOKUP($D4,'HK1'!$D$4:$AH$259,3,0)+VLOOKUP($D4,'HK2'!$D$4:$AH$258,3,0))</f>
        <v>0</v>
      </c>
      <c r="G4" s="8">
        <f>IF($D4="","",VLOOKUP($D4,'HK1'!$D$4:$AH$259,4,0)+VLOOKUP($D4,'HK2'!$D$4:$AH$258,4,0))</f>
        <v>0</v>
      </c>
      <c r="H4" s="8">
        <f>IF($D4="","",VLOOKUP($D4,'HK1'!$D$4:$AH$259,5,0)+VLOOKUP($D4,'HK2'!$D$4:$AH$258,5,0))</f>
        <v>0</v>
      </c>
      <c r="I4" s="36">
        <f>IF($D4="","",VLOOKUP($D4,'HK1'!$D$4:$AH$259,6,0)+VLOOKUP($D4,'HK2'!$D$4:$AH$258,6,0))</f>
        <v>0</v>
      </c>
      <c r="J4" s="8">
        <f>IF($D4="","",VLOOKUP($D4,'HK1'!$D$4:$AH$259,7,0)+VLOOKUP($D4,'HK2'!$D$4:$AH$258,7,0))</f>
        <v>0</v>
      </c>
      <c r="K4" s="8">
        <f>IF($D4="","",VLOOKUP($D4,'HK1'!$D$4:$AH$259,8,0)+VLOOKUP($D4,'HK2'!$D$4:$AH$258,8,0))</f>
        <v>0</v>
      </c>
      <c r="L4" s="8">
        <f>IF($D4="","",VLOOKUP($D4,'HK1'!$D$4:$AH$259,9,0)+VLOOKUP($D4,'HK2'!$D$4:$AH$258,9,0))</f>
        <v>0</v>
      </c>
      <c r="M4" s="8">
        <f>IF($D4="","",VLOOKUP($D4,'HK1'!$D$4:$AH$259,10,0)+VLOOKUP($D4,'HK2'!$D$4:$AH$258,10,0))</f>
        <v>0</v>
      </c>
      <c r="N4" s="36">
        <f>IF($D4="","",VLOOKUP($D4,'HK1'!$D$4:$AH$259,11,0)+VLOOKUP($D4,'HK2'!$D$4:$AH$258,11,0))</f>
        <v>0</v>
      </c>
      <c r="O4" s="8">
        <f>IF($D4="","",VLOOKUP($D4,'HK1'!$D$4:$AH$259,12,0)+VLOOKUP($D4,'HK2'!$D$4:$AH$258,12,0))</f>
        <v>137</v>
      </c>
      <c r="P4" s="8">
        <f>IF($D4="","",VLOOKUP($D4,'HK1'!$D$4:$AH$259,13,0)+VLOOKUP($D4,'HK2'!$D$4:$AH$258,13,0))</f>
        <v>308</v>
      </c>
      <c r="Q4" s="8">
        <f>IF($D4="","",VLOOKUP($D4,'HK1'!$D$4:$AH$259,14,0)+VLOOKUP($D4,'HK2'!$D$4:$AH$258,14,0))</f>
        <v>360</v>
      </c>
      <c r="R4" s="36">
        <f>IF($D4="","",VLOOKUP($D4,'HK1'!$D$4:$AH$259,15,0)+VLOOKUP($D4,'HK2'!$D$4:$AH$258,15,0))</f>
        <v>4.25</v>
      </c>
      <c r="S4" s="8">
        <f>IF($D4="","",VLOOKUP($D4,'HK1'!$D$4:$AH$259,16,0)+VLOOKUP($D4,'HK2'!$D$4:$AH$258,16,0))</f>
        <v>0</v>
      </c>
      <c r="T4" s="8">
        <f>IF($D4="","",VLOOKUP($D4,'HK1'!$D$4:$AH$259,17,0)+VLOOKUP($D4,'HK2'!$D$4:$AH$258,17,0))</f>
        <v>0</v>
      </c>
      <c r="U4" s="8">
        <f>IF($D4="","",VLOOKUP($D4,'HK1'!$D$4:$AH$259,18,0)+VLOOKUP($D4,'HK2'!$D$4:$AH$258,18,0))</f>
        <v>0</v>
      </c>
      <c r="V4" s="36">
        <f>IF($D4="","",VLOOKUP($D4,'HK1'!$D$4:$AH$259,19,0)+VLOOKUP($D4,'HK2'!$D$4:$AH$258,19,0))</f>
        <v>0</v>
      </c>
      <c r="W4" s="8">
        <f>IF($D4="","",VLOOKUP($D4,'HK1'!$D$4:$AH$259,20,0)+VLOOKUP($D4,'HK2'!$D$4:$AH$258,20,0))</f>
        <v>0</v>
      </c>
      <c r="X4" s="8">
        <f>IF($D4="","",VLOOKUP($D4,'HK1'!$D$4:$AH$259,21,0)+VLOOKUP($D4,'HK2'!$D$4:$AH$258,21,0))</f>
        <v>0</v>
      </c>
      <c r="Y4" s="36">
        <f>IF($D4="","",VLOOKUP($D4,'HK1'!$D$4:$AH$259,22,0)+VLOOKUP($D4,'HK2'!$D$4:$AH$258,22,0))</f>
        <v>0</v>
      </c>
      <c r="Z4" s="8">
        <f>IF($D4="","",VLOOKUP($D4,'HK1'!$D$4:$AH$259,23,0)+VLOOKUP($D4,'HK2'!$D$4:$AH$258,23,0))</f>
        <v>0</v>
      </c>
      <c r="AA4" s="8">
        <f>IF($D4="","",VLOOKUP($D4,'HK1'!$D$4:$AH$259,24,0)+VLOOKUP($D4,'HK2'!$D$4:$AH$258,24,0))</f>
        <v>0</v>
      </c>
      <c r="AB4" s="36">
        <f>IF($D4="","",VLOOKUP($D4,'HK1'!$D$4:$AH$259,25,0)+VLOOKUP($D4,'HK2'!$D$4:$AH$258,25,0))</f>
        <v>0</v>
      </c>
      <c r="AC4" s="8">
        <f>IF($D4="","",VLOOKUP($D4,'HK1'!$D$4:$AH$259,26,0)+VLOOKUP($D4,'HK2'!$D$4:$AH$258,26,0))</f>
        <v>0</v>
      </c>
      <c r="AD4" s="8">
        <f>IF($D4="","",VLOOKUP($D4,'HK1'!$D$4:$AH$259,27,0)+VLOOKUP($D4,'HK2'!$D$4:$AH$258,27,0))</f>
        <v>0</v>
      </c>
      <c r="AE4" s="36">
        <f>IF($D4="","",VLOOKUP($D4,'HK1'!$D$4:$AH$259,28,0)+VLOOKUP($D4,'HK2'!$D$4:$AH$258,28,0))</f>
        <v>0</v>
      </c>
      <c r="AF4" s="8">
        <f>IF($D4="","",VLOOKUP($D4,'HK1'!$D$4:$AH$259,29,0)+VLOOKUP($D4,'HK2'!$D$4:$AH$258,29,0))</f>
        <v>0</v>
      </c>
      <c r="AG4" s="8">
        <f>IF($D4="","",VLOOKUP($D4,'HK1'!$D$4:$AH$259,30,0)+VLOOKUP($D4,'HK2'!$D$4:$AH$258,30,0))</f>
        <v>0</v>
      </c>
      <c r="AH4" s="64">
        <f t="shared" ref="AH4:AH65" si="0">IF(D4="","",ROUND(I4+N4+R4+V4+Y4+AB4+AE4+SUM(AF4:AG4),1))</f>
        <v>4.3</v>
      </c>
      <c r="AI4" s="14">
        <f t="shared" ref="AI4:AI57" si="1">IF(AH4="","",ROUND(AH4*10/3,1))</f>
        <v>14.3</v>
      </c>
    </row>
    <row r="5" spans="1:35">
      <c r="A5" s="55">
        <f>IF(D5="","",SUBTOTAL(3,$D$4:$D5))</f>
        <v>2</v>
      </c>
      <c r="B5" s="57" t="s">
        <v>450</v>
      </c>
      <c r="C5" s="58" t="s">
        <v>169</v>
      </c>
      <c r="D5" s="59" t="s">
        <v>215</v>
      </c>
      <c r="E5" s="8">
        <f>IF($D5="","",VLOOKUP($D5,'HK1'!$D$4:$AH$259,2,0)+VLOOKUP($D5,'HK2'!$D$4:$AH$258,2,0))</f>
        <v>0</v>
      </c>
      <c r="F5" s="8">
        <f>IF($D5="","",VLOOKUP($D5,'HK1'!$D$4:$AH$259,3,0)+VLOOKUP($D5,'HK2'!$D$4:$AH$258,3,0))</f>
        <v>0</v>
      </c>
      <c r="G5" s="8">
        <f>IF($D5="","",VLOOKUP($D5,'HK1'!$D$4:$AH$259,4,0)+VLOOKUP($D5,'HK2'!$D$4:$AH$258,4,0))</f>
        <v>0</v>
      </c>
      <c r="H5" s="8">
        <f>IF($D5="","",VLOOKUP($D5,'HK1'!$D$4:$AH$259,5,0)+VLOOKUP($D5,'HK2'!$D$4:$AH$258,5,0))</f>
        <v>0</v>
      </c>
      <c r="I5" s="36">
        <f>IF($D5="","",VLOOKUP($D5,'HK1'!$D$4:$AH$259,6,0)+VLOOKUP($D5,'HK2'!$D$4:$AH$258,6,0))</f>
        <v>0</v>
      </c>
      <c r="J5" s="8">
        <f>IF($D5="","",VLOOKUP($D5,'HK1'!$D$4:$AH$259,7,0)+VLOOKUP($D5,'HK2'!$D$4:$AH$258,7,0))</f>
        <v>0</v>
      </c>
      <c r="K5" s="8">
        <f>IF($D5="","",VLOOKUP($D5,'HK1'!$D$4:$AH$259,8,0)+VLOOKUP($D5,'HK2'!$D$4:$AH$258,8,0))</f>
        <v>0</v>
      </c>
      <c r="L5" s="8">
        <f>IF($D5="","",VLOOKUP($D5,'HK1'!$D$4:$AH$259,9,0)+VLOOKUP($D5,'HK2'!$D$4:$AH$258,9,0))</f>
        <v>0</v>
      </c>
      <c r="M5" s="8">
        <f>IF($D5="","",VLOOKUP($D5,'HK1'!$D$4:$AH$259,10,0)+VLOOKUP($D5,'HK2'!$D$4:$AH$258,10,0))</f>
        <v>0</v>
      </c>
      <c r="N5" s="36">
        <f>IF($D5="","",VLOOKUP($D5,'HK1'!$D$4:$AH$259,11,0)+VLOOKUP($D5,'HK2'!$D$4:$AH$258,11,0))</f>
        <v>0</v>
      </c>
      <c r="O5" s="8">
        <f>IF($D5="","",VLOOKUP($D5,'HK1'!$D$4:$AH$259,12,0)+VLOOKUP($D5,'HK2'!$D$4:$AH$258,12,0))</f>
        <v>138</v>
      </c>
      <c r="P5" s="8">
        <f>IF($D5="","",VLOOKUP($D5,'HK1'!$D$4:$AH$259,13,0)+VLOOKUP($D5,'HK2'!$D$4:$AH$258,13,0))</f>
        <v>164</v>
      </c>
      <c r="Q5" s="8">
        <f>IF($D5="","",VLOOKUP($D5,'HK1'!$D$4:$AH$259,14,0)+VLOOKUP($D5,'HK2'!$D$4:$AH$258,14,0))</f>
        <v>287</v>
      </c>
      <c r="R5" s="36">
        <f>IF($D5="","",VLOOKUP($D5,'HK1'!$D$4:$AH$259,15,0)+VLOOKUP($D5,'HK2'!$D$4:$AH$258,15,0))</f>
        <v>0.75</v>
      </c>
      <c r="S5" s="8">
        <f>IF($D5="","",VLOOKUP($D5,'HK1'!$D$4:$AH$259,16,0)+VLOOKUP($D5,'HK2'!$D$4:$AH$258,16,0))</f>
        <v>0</v>
      </c>
      <c r="T5" s="8">
        <f>IF($D5="","",VLOOKUP($D5,'HK1'!$D$4:$AH$259,17,0)+VLOOKUP($D5,'HK2'!$D$4:$AH$258,17,0))</f>
        <v>0</v>
      </c>
      <c r="U5" s="8">
        <f>IF($D5="","",VLOOKUP($D5,'HK1'!$D$4:$AH$259,18,0)+VLOOKUP($D5,'HK2'!$D$4:$AH$258,18,0))</f>
        <v>0</v>
      </c>
      <c r="V5" s="36">
        <f>IF($D5="","",VLOOKUP($D5,'HK1'!$D$4:$AH$259,19,0)+VLOOKUP($D5,'HK2'!$D$4:$AH$258,19,0))</f>
        <v>0</v>
      </c>
      <c r="W5" s="8">
        <f>IF($D5="","",VLOOKUP($D5,'HK1'!$D$4:$AH$259,20,0)+VLOOKUP($D5,'HK2'!$D$4:$AH$258,20,0))</f>
        <v>0</v>
      </c>
      <c r="X5" s="8">
        <f>IF($D5="","",VLOOKUP($D5,'HK1'!$D$4:$AH$259,21,0)+VLOOKUP($D5,'HK2'!$D$4:$AH$258,21,0))</f>
        <v>0</v>
      </c>
      <c r="Y5" s="36">
        <f>IF($D5="","",VLOOKUP($D5,'HK1'!$D$4:$AH$259,22,0)+VLOOKUP($D5,'HK2'!$D$4:$AH$258,22,0))</f>
        <v>0</v>
      </c>
      <c r="Z5" s="8">
        <f>IF($D5="","",VLOOKUP($D5,'HK1'!$D$4:$AH$259,23,0)+VLOOKUP($D5,'HK2'!$D$4:$AH$258,23,0))</f>
        <v>0</v>
      </c>
      <c r="AA5" s="8">
        <f>IF($D5="","",VLOOKUP($D5,'HK1'!$D$4:$AH$259,24,0)+VLOOKUP($D5,'HK2'!$D$4:$AH$258,24,0))</f>
        <v>0</v>
      </c>
      <c r="AB5" s="36">
        <f>IF($D5="","",VLOOKUP($D5,'HK1'!$D$4:$AH$259,25,0)+VLOOKUP($D5,'HK2'!$D$4:$AH$258,25,0))</f>
        <v>0</v>
      </c>
      <c r="AC5" s="8">
        <f>IF($D5="","",VLOOKUP($D5,'HK1'!$D$4:$AH$259,26,0)+VLOOKUP($D5,'HK2'!$D$4:$AH$258,26,0))</f>
        <v>0</v>
      </c>
      <c r="AD5" s="8">
        <f>IF($D5="","",VLOOKUP($D5,'HK1'!$D$4:$AH$259,27,0)+VLOOKUP($D5,'HK2'!$D$4:$AH$258,27,0))</f>
        <v>0</v>
      </c>
      <c r="AE5" s="36">
        <f>IF($D5="","",VLOOKUP($D5,'HK1'!$D$4:$AH$259,28,0)+VLOOKUP($D5,'HK2'!$D$4:$AH$258,28,0))</f>
        <v>0</v>
      </c>
      <c r="AF5" s="8">
        <f>IF($D5="","",VLOOKUP($D5,'HK1'!$D$4:$AH$259,29,0)+VLOOKUP($D5,'HK2'!$D$4:$AH$258,29,0))</f>
        <v>0</v>
      </c>
      <c r="AG5" s="8">
        <f>IF($D5="","",VLOOKUP($D5,'HK1'!$D$4:$AH$259,30,0)+VLOOKUP($D5,'HK2'!$D$4:$AH$258,30,0))</f>
        <v>0</v>
      </c>
      <c r="AH5" s="64">
        <f t="shared" si="0"/>
        <v>0.8</v>
      </c>
      <c r="AI5" s="14">
        <f t="shared" si="1"/>
        <v>2.7</v>
      </c>
    </row>
    <row r="6" spans="1:35">
      <c r="A6" s="55">
        <f>IF(D6="","",SUBTOTAL(3,$D$4:$D6))</f>
        <v>3</v>
      </c>
      <c r="B6" s="57" t="s">
        <v>451</v>
      </c>
      <c r="C6" s="58" t="s">
        <v>169</v>
      </c>
      <c r="D6" s="59" t="s">
        <v>191</v>
      </c>
      <c r="E6" s="8">
        <f>IF($D6="","",VLOOKUP($D6,'HK1'!$D$4:$AH$259,2,0)+VLOOKUP($D6,'HK2'!$D$4:$AH$258,2,0))</f>
        <v>0</v>
      </c>
      <c r="F6" s="8">
        <f>IF($D6="","",VLOOKUP($D6,'HK1'!$D$4:$AH$259,3,0)+VLOOKUP($D6,'HK2'!$D$4:$AH$258,3,0))</f>
        <v>0</v>
      </c>
      <c r="G6" s="8">
        <f>IF($D6="","",VLOOKUP($D6,'HK1'!$D$4:$AH$259,4,0)+VLOOKUP($D6,'HK2'!$D$4:$AH$258,4,0))</f>
        <v>0</v>
      </c>
      <c r="H6" s="8">
        <f>IF($D6="","",VLOOKUP($D6,'HK1'!$D$4:$AH$259,5,0)+VLOOKUP($D6,'HK2'!$D$4:$AH$258,5,0))</f>
        <v>0</v>
      </c>
      <c r="I6" s="36">
        <f>IF($D6="","",VLOOKUP($D6,'HK1'!$D$4:$AH$259,6,0)+VLOOKUP($D6,'HK2'!$D$4:$AH$258,6,0))</f>
        <v>0</v>
      </c>
      <c r="J6" s="8">
        <f>IF($D6="","",VLOOKUP($D6,'HK1'!$D$4:$AH$259,7,0)+VLOOKUP($D6,'HK2'!$D$4:$AH$258,7,0))</f>
        <v>16.799999999999997</v>
      </c>
      <c r="K6" s="8">
        <f>IF($D6="","",VLOOKUP($D6,'HK1'!$D$4:$AH$259,8,0)+VLOOKUP($D6,'HK2'!$D$4:$AH$258,8,0))</f>
        <v>0</v>
      </c>
      <c r="L6" s="8">
        <f>IF($D6="","",VLOOKUP($D6,'HK1'!$D$4:$AH$259,9,0)+VLOOKUP($D6,'HK2'!$D$4:$AH$258,9,0))</f>
        <v>0</v>
      </c>
      <c r="M6" s="8">
        <f>IF($D6="","",VLOOKUP($D6,'HK1'!$D$4:$AH$259,10,0)+VLOOKUP($D6,'HK2'!$D$4:$AH$258,10,0))</f>
        <v>0</v>
      </c>
      <c r="N6" s="36">
        <f>IF($D6="","",VLOOKUP($D6,'HK1'!$D$4:$AH$259,11,0)+VLOOKUP($D6,'HK2'!$D$4:$AH$258,11,0))</f>
        <v>16.799999999999997</v>
      </c>
      <c r="O6" s="8">
        <f>IF($D6="","",VLOOKUP($D6,'HK1'!$D$4:$AH$259,12,0)+VLOOKUP($D6,'HK2'!$D$4:$AH$258,12,0))</f>
        <v>177</v>
      </c>
      <c r="P6" s="8">
        <f>IF($D6="","",VLOOKUP($D6,'HK1'!$D$4:$AH$259,13,0)+VLOOKUP($D6,'HK2'!$D$4:$AH$258,13,0))</f>
        <v>554</v>
      </c>
      <c r="Q6" s="8">
        <f>IF($D6="","",VLOOKUP($D6,'HK1'!$D$4:$AH$259,14,0)+VLOOKUP($D6,'HK2'!$D$4:$AH$258,14,0))</f>
        <v>451</v>
      </c>
      <c r="R6" s="36">
        <f>IF($D6="","",VLOOKUP($D6,'HK1'!$D$4:$AH$259,15,0)+VLOOKUP($D6,'HK2'!$D$4:$AH$258,15,0))</f>
        <v>14.000000000000002</v>
      </c>
      <c r="S6" s="8">
        <f>IF($D6="","",VLOOKUP($D6,'HK1'!$D$4:$AH$259,16,0)+VLOOKUP($D6,'HK2'!$D$4:$AH$258,16,0))</f>
        <v>0</v>
      </c>
      <c r="T6" s="8">
        <f>IF($D6="","",VLOOKUP($D6,'HK1'!$D$4:$AH$259,17,0)+VLOOKUP($D6,'HK2'!$D$4:$AH$258,17,0))</f>
        <v>0</v>
      </c>
      <c r="U6" s="8">
        <f>IF($D6="","",VLOOKUP($D6,'HK1'!$D$4:$AH$259,18,0)+VLOOKUP($D6,'HK2'!$D$4:$AH$258,18,0))</f>
        <v>0</v>
      </c>
      <c r="V6" s="36">
        <f>IF($D6="","",VLOOKUP($D6,'HK1'!$D$4:$AH$259,19,0)+VLOOKUP($D6,'HK2'!$D$4:$AH$258,19,0))</f>
        <v>0</v>
      </c>
      <c r="W6" s="8">
        <f>IF($D6="","",VLOOKUP($D6,'HK1'!$D$4:$AH$259,20,0)+VLOOKUP($D6,'HK2'!$D$4:$AH$258,20,0))</f>
        <v>0</v>
      </c>
      <c r="X6" s="8">
        <f>IF($D6="","",VLOOKUP($D6,'HK1'!$D$4:$AH$259,21,0)+VLOOKUP($D6,'HK2'!$D$4:$AH$258,21,0))</f>
        <v>0</v>
      </c>
      <c r="Y6" s="36">
        <f>IF($D6="","",VLOOKUP($D6,'HK1'!$D$4:$AH$259,22,0)+VLOOKUP($D6,'HK2'!$D$4:$AH$258,22,0))</f>
        <v>0</v>
      </c>
      <c r="Z6" s="8">
        <f>IF($D6="","",VLOOKUP($D6,'HK1'!$D$4:$AH$259,23,0)+VLOOKUP($D6,'HK2'!$D$4:$AH$258,23,0))</f>
        <v>0</v>
      </c>
      <c r="AA6" s="8">
        <f>IF($D6="","",VLOOKUP($D6,'HK1'!$D$4:$AH$259,24,0)+VLOOKUP($D6,'HK2'!$D$4:$AH$258,24,0))</f>
        <v>0</v>
      </c>
      <c r="AB6" s="36">
        <f>IF($D6="","",VLOOKUP($D6,'HK1'!$D$4:$AH$259,25,0)+VLOOKUP($D6,'HK2'!$D$4:$AH$258,25,0))</f>
        <v>0</v>
      </c>
      <c r="AC6" s="8">
        <f>IF($D6="","",VLOOKUP($D6,'HK1'!$D$4:$AH$259,26,0)+VLOOKUP($D6,'HK2'!$D$4:$AH$258,26,0))</f>
        <v>0</v>
      </c>
      <c r="AD6" s="8">
        <f>IF($D6="","",VLOOKUP($D6,'HK1'!$D$4:$AH$259,27,0)+VLOOKUP($D6,'HK2'!$D$4:$AH$258,27,0))</f>
        <v>0</v>
      </c>
      <c r="AE6" s="36">
        <f>IF($D6="","",VLOOKUP($D6,'HK1'!$D$4:$AH$259,28,0)+VLOOKUP($D6,'HK2'!$D$4:$AH$258,28,0))</f>
        <v>0</v>
      </c>
      <c r="AF6" s="8">
        <f>IF($D6="","",VLOOKUP($D6,'HK1'!$D$4:$AH$259,29,0)+VLOOKUP($D6,'HK2'!$D$4:$AH$258,29,0))</f>
        <v>0</v>
      </c>
      <c r="AG6" s="8">
        <f>IF($D6="","",VLOOKUP($D6,'HK1'!$D$4:$AH$259,30,0)+VLOOKUP($D6,'HK2'!$D$4:$AH$258,30,0))</f>
        <v>3.6</v>
      </c>
      <c r="AH6" s="64">
        <f t="shared" si="0"/>
        <v>34.4</v>
      </c>
      <c r="AI6" s="14">
        <f t="shared" si="1"/>
        <v>114.7</v>
      </c>
    </row>
    <row r="7" spans="1:35">
      <c r="A7" s="55">
        <f>IF(D7="","",SUBTOTAL(3,$D$4:$D7))</f>
        <v>4</v>
      </c>
      <c r="B7" s="57" t="s">
        <v>467</v>
      </c>
      <c r="C7" s="58" t="s">
        <v>169</v>
      </c>
      <c r="D7" s="59" t="s">
        <v>200</v>
      </c>
      <c r="E7" s="8">
        <f>IF($D7="","",VLOOKUP($D7,'HK1'!$D$4:$AH$259,2,0)+VLOOKUP($D7,'HK2'!$D$4:$AH$258,2,0))</f>
        <v>2</v>
      </c>
      <c r="F7" s="8">
        <f>IF($D7="","",VLOOKUP($D7,'HK1'!$D$4:$AH$259,3,0)+VLOOKUP($D7,'HK2'!$D$4:$AH$258,3,0))</f>
        <v>0</v>
      </c>
      <c r="G7" s="8">
        <f>IF($D7="","",VLOOKUP($D7,'HK1'!$D$4:$AH$259,4,0)+VLOOKUP($D7,'HK2'!$D$4:$AH$258,4,0))</f>
        <v>0</v>
      </c>
      <c r="H7" s="8">
        <f>IF($D7="","",VLOOKUP($D7,'HK1'!$D$4:$AH$259,5,0)+VLOOKUP($D7,'HK2'!$D$4:$AH$258,5,0))</f>
        <v>0</v>
      </c>
      <c r="I7" s="36">
        <f>IF($D7="","",VLOOKUP($D7,'HK1'!$D$4:$AH$259,6,0)+VLOOKUP($D7,'HK2'!$D$4:$AH$258,6,0))</f>
        <v>2</v>
      </c>
      <c r="J7" s="8">
        <f>IF($D7="","",VLOOKUP($D7,'HK1'!$D$4:$AH$259,7,0)+VLOOKUP($D7,'HK2'!$D$4:$AH$258,7,0))</f>
        <v>35.999999999999993</v>
      </c>
      <c r="K7" s="8">
        <f>IF($D7="","",VLOOKUP($D7,'HK1'!$D$4:$AH$259,8,0)+VLOOKUP($D7,'HK2'!$D$4:$AH$258,8,0))</f>
        <v>1.2</v>
      </c>
      <c r="L7" s="8">
        <f>IF($D7="","",VLOOKUP($D7,'HK1'!$D$4:$AH$259,9,0)+VLOOKUP($D7,'HK2'!$D$4:$AH$258,9,0))</f>
        <v>0</v>
      </c>
      <c r="M7" s="8">
        <f>IF($D7="","",VLOOKUP($D7,'HK1'!$D$4:$AH$259,10,0)+VLOOKUP($D7,'HK2'!$D$4:$AH$258,10,0))</f>
        <v>0</v>
      </c>
      <c r="N7" s="36">
        <f>IF($D7="","",VLOOKUP($D7,'HK1'!$D$4:$AH$259,11,0)+VLOOKUP($D7,'HK2'!$D$4:$AH$258,11,0))</f>
        <v>37.199999999999989</v>
      </c>
      <c r="O7" s="8">
        <f>IF($D7="","",VLOOKUP($D7,'HK1'!$D$4:$AH$259,12,0)+VLOOKUP($D7,'HK2'!$D$4:$AH$258,12,0))</f>
        <v>385</v>
      </c>
      <c r="P7" s="8">
        <f>IF($D7="","",VLOOKUP($D7,'HK1'!$D$4:$AH$259,13,0)+VLOOKUP($D7,'HK2'!$D$4:$AH$258,13,0))</f>
        <v>406</v>
      </c>
      <c r="Q7" s="8">
        <f>IF($D7="","",VLOOKUP($D7,'HK1'!$D$4:$AH$259,14,0)+VLOOKUP($D7,'HK2'!$D$4:$AH$258,14,0))</f>
        <v>293</v>
      </c>
      <c r="R7" s="36">
        <f>IF($D7="","",VLOOKUP($D7,'HK1'!$D$4:$AH$259,15,0)+VLOOKUP($D7,'HK2'!$D$4:$AH$258,15,0))</f>
        <v>24.9</v>
      </c>
      <c r="S7" s="8">
        <f>IF($D7="","",VLOOKUP($D7,'HK1'!$D$4:$AH$259,16,0)+VLOOKUP($D7,'HK2'!$D$4:$AH$258,16,0))</f>
        <v>0</v>
      </c>
      <c r="T7" s="8">
        <f>IF($D7="","",VLOOKUP($D7,'HK1'!$D$4:$AH$259,17,0)+VLOOKUP($D7,'HK2'!$D$4:$AH$258,17,0))</f>
        <v>0</v>
      </c>
      <c r="U7" s="8">
        <f>IF($D7="","",VLOOKUP($D7,'HK1'!$D$4:$AH$259,18,0)+VLOOKUP($D7,'HK2'!$D$4:$AH$258,18,0))</f>
        <v>0</v>
      </c>
      <c r="V7" s="36">
        <f>IF($D7="","",VLOOKUP($D7,'HK1'!$D$4:$AH$259,19,0)+VLOOKUP($D7,'HK2'!$D$4:$AH$258,19,0))</f>
        <v>0</v>
      </c>
      <c r="W7" s="8">
        <f>IF($D7="","",VLOOKUP($D7,'HK1'!$D$4:$AH$259,20,0)+VLOOKUP($D7,'HK2'!$D$4:$AH$258,20,0))</f>
        <v>0</v>
      </c>
      <c r="X7" s="8">
        <f>IF($D7="","",VLOOKUP($D7,'HK1'!$D$4:$AH$259,21,0)+VLOOKUP($D7,'HK2'!$D$4:$AH$258,21,0))</f>
        <v>0</v>
      </c>
      <c r="Y7" s="36">
        <f>IF($D7="","",VLOOKUP($D7,'HK1'!$D$4:$AH$259,22,0)+VLOOKUP($D7,'HK2'!$D$4:$AH$258,22,0))</f>
        <v>0</v>
      </c>
      <c r="Z7" s="8">
        <f>IF($D7="","",VLOOKUP($D7,'HK1'!$D$4:$AH$259,23,0)+VLOOKUP($D7,'HK2'!$D$4:$AH$258,23,0))</f>
        <v>0</v>
      </c>
      <c r="AA7" s="8">
        <f>IF($D7="","",VLOOKUP($D7,'HK1'!$D$4:$AH$259,24,0)+VLOOKUP($D7,'HK2'!$D$4:$AH$258,24,0))</f>
        <v>0</v>
      </c>
      <c r="AB7" s="36">
        <f>IF($D7="","",VLOOKUP($D7,'HK1'!$D$4:$AH$259,25,0)+VLOOKUP($D7,'HK2'!$D$4:$AH$258,25,0))</f>
        <v>0</v>
      </c>
      <c r="AC7" s="8">
        <f>IF($D7="","",VLOOKUP($D7,'HK1'!$D$4:$AH$259,26,0)+VLOOKUP($D7,'HK2'!$D$4:$AH$258,26,0))</f>
        <v>0</v>
      </c>
      <c r="AD7" s="8">
        <f>IF($D7="","",VLOOKUP($D7,'HK1'!$D$4:$AH$259,27,0)+VLOOKUP($D7,'HK2'!$D$4:$AH$258,27,0))</f>
        <v>0</v>
      </c>
      <c r="AE7" s="36">
        <f>IF($D7="","",VLOOKUP($D7,'HK1'!$D$4:$AH$259,28,0)+VLOOKUP($D7,'HK2'!$D$4:$AH$258,28,0))</f>
        <v>0</v>
      </c>
      <c r="AF7" s="8">
        <f>IF($D7="","",VLOOKUP($D7,'HK1'!$D$4:$AH$259,29,0)+VLOOKUP($D7,'HK2'!$D$4:$AH$258,29,0))</f>
        <v>1.2</v>
      </c>
      <c r="AG7" s="8">
        <f>IF($D7="","",VLOOKUP($D7,'HK1'!$D$4:$AH$259,30,0)+VLOOKUP($D7,'HK2'!$D$4:$AH$258,30,0))</f>
        <v>0</v>
      </c>
      <c r="AH7" s="64">
        <f t="shared" si="0"/>
        <v>65.3</v>
      </c>
      <c r="AI7" s="14">
        <f t="shared" si="1"/>
        <v>217.7</v>
      </c>
    </row>
    <row r="8" spans="1:35">
      <c r="A8" s="55">
        <f>IF(D8="","",SUBTOTAL(3,$D$4:$D8))</f>
        <v>5</v>
      </c>
      <c r="B8" s="57" t="s">
        <v>452</v>
      </c>
      <c r="C8" s="58" t="s">
        <v>169</v>
      </c>
      <c r="D8" s="59" t="s">
        <v>192</v>
      </c>
      <c r="E8" s="8">
        <f>IF($D8="","",VLOOKUP($D8,'HK1'!$D$4:$AH$259,2,0)+VLOOKUP($D8,'HK2'!$D$4:$AH$258,2,0))</f>
        <v>0</v>
      </c>
      <c r="F8" s="8">
        <f>IF($D8="","",VLOOKUP($D8,'HK1'!$D$4:$AH$259,3,0)+VLOOKUP($D8,'HK2'!$D$4:$AH$258,3,0))</f>
        <v>0</v>
      </c>
      <c r="G8" s="8">
        <f>IF($D8="","",VLOOKUP($D8,'HK1'!$D$4:$AH$259,4,0)+VLOOKUP($D8,'HK2'!$D$4:$AH$258,4,0))</f>
        <v>0</v>
      </c>
      <c r="H8" s="8">
        <f>IF($D8="","",VLOOKUP($D8,'HK1'!$D$4:$AH$259,5,0)+VLOOKUP($D8,'HK2'!$D$4:$AH$258,5,0))</f>
        <v>0</v>
      </c>
      <c r="I8" s="36">
        <f>IF($D8="","",VLOOKUP($D8,'HK1'!$D$4:$AH$259,6,0)+VLOOKUP($D8,'HK2'!$D$4:$AH$258,6,0))</f>
        <v>0</v>
      </c>
      <c r="J8" s="8">
        <f>IF($D8="","",VLOOKUP($D8,'HK1'!$D$4:$AH$259,7,0)+VLOOKUP($D8,'HK2'!$D$4:$AH$258,7,0))</f>
        <v>26.799999999999997</v>
      </c>
      <c r="K8" s="8">
        <f>IF($D8="","",VLOOKUP($D8,'HK1'!$D$4:$AH$259,8,0)+VLOOKUP($D8,'HK2'!$D$4:$AH$258,8,0))</f>
        <v>1.2</v>
      </c>
      <c r="L8" s="8">
        <f>IF($D8="","",VLOOKUP($D8,'HK1'!$D$4:$AH$259,9,0)+VLOOKUP($D8,'HK2'!$D$4:$AH$258,9,0))</f>
        <v>0</v>
      </c>
      <c r="M8" s="8">
        <f>IF($D8="","",VLOOKUP($D8,'HK1'!$D$4:$AH$259,10,0)+VLOOKUP($D8,'HK2'!$D$4:$AH$258,10,0))</f>
        <v>0</v>
      </c>
      <c r="N8" s="36">
        <f>IF($D8="","",VLOOKUP($D8,'HK1'!$D$4:$AH$259,11,0)+VLOOKUP($D8,'HK2'!$D$4:$AH$258,11,0))</f>
        <v>27.999999999999996</v>
      </c>
      <c r="O8" s="8">
        <f>IF($D8="","",VLOOKUP($D8,'HK1'!$D$4:$AH$259,12,0)+VLOOKUP($D8,'HK2'!$D$4:$AH$258,12,0))</f>
        <v>753</v>
      </c>
      <c r="P8" s="8">
        <f>IF($D8="","",VLOOKUP($D8,'HK1'!$D$4:$AH$259,13,0)+VLOOKUP($D8,'HK2'!$D$4:$AH$258,13,0))</f>
        <v>1032</v>
      </c>
      <c r="Q8" s="8">
        <f>IF($D8="","",VLOOKUP($D8,'HK1'!$D$4:$AH$259,14,0)+VLOOKUP($D8,'HK2'!$D$4:$AH$258,14,0))</f>
        <v>679</v>
      </c>
      <c r="R8" s="36">
        <f>IF($D8="","",VLOOKUP($D8,'HK1'!$D$4:$AH$259,15,0)+VLOOKUP($D8,'HK2'!$D$4:$AH$258,15,0))</f>
        <v>55.300000000000004</v>
      </c>
      <c r="S8" s="8">
        <f>IF($D8="","",VLOOKUP($D8,'HK1'!$D$4:$AH$259,16,0)+VLOOKUP($D8,'HK2'!$D$4:$AH$258,16,0))</f>
        <v>0</v>
      </c>
      <c r="T8" s="8">
        <f>IF($D8="","",VLOOKUP($D8,'HK1'!$D$4:$AH$259,17,0)+VLOOKUP($D8,'HK2'!$D$4:$AH$258,17,0))</f>
        <v>0</v>
      </c>
      <c r="U8" s="8">
        <f>IF($D8="","",VLOOKUP($D8,'HK1'!$D$4:$AH$259,18,0)+VLOOKUP($D8,'HK2'!$D$4:$AH$258,18,0))</f>
        <v>0</v>
      </c>
      <c r="V8" s="36">
        <f>IF($D8="","",VLOOKUP($D8,'HK1'!$D$4:$AH$259,19,0)+VLOOKUP($D8,'HK2'!$D$4:$AH$258,19,0))</f>
        <v>0</v>
      </c>
      <c r="W8" s="8">
        <f>IF($D8="","",VLOOKUP($D8,'HK1'!$D$4:$AH$259,20,0)+VLOOKUP($D8,'HK2'!$D$4:$AH$258,20,0))</f>
        <v>0</v>
      </c>
      <c r="X8" s="8">
        <f>IF($D8="","",VLOOKUP($D8,'HK1'!$D$4:$AH$259,21,0)+VLOOKUP($D8,'HK2'!$D$4:$AH$258,21,0))</f>
        <v>0</v>
      </c>
      <c r="Y8" s="36">
        <f>IF($D8="","",VLOOKUP($D8,'HK1'!$D$4:$AH$259,22,0)+VLOOKUP($D8,'HK2'!$D$4:$AH$258,22,0))</f>
        <v>0</v>
      </c>
      <c r="Z8" s="8">
        <f>IF($D8="","",VLOOKUP($D8,'HK1'!$D$4:$AH$259,23,0)+VLOOKUP($D8,'HK2'!$D$4:$AH$258,23,0))</f>
        <v>0</v>
      </c>
      <c r="AA8" s="8">
        <f>IF($D8="","",VLOOKUP($D8,'HK1'!$D$4:$AH$259,24,0)+VLOOKUP($D8,'HK2'!$D$4:$AH$258,24,0))</f>
        <v>0</v>
      </c>
      <c r="AB8" s="36">
        <f>IF($D8="","",VLOOKUP($D8,'HK1'!$D$4:$AH$259,25,0)+VLOOKUP($D8,'HK2'!$D$4:$AH$258,25,0))</f>
        <v>0</v>
      </c>
      <c r="AC8" s="8">
        <f>IF($D8="","",VLOOKUP($D8,'HK1'!$D$4:$AH$259,26,0)+VLOOKUP($D8,'HK2'!$D$4:$AH$258,26,0))</f>
        <v>0</v>
      </c>
      <c r="AD8" s="8">
        <f>IF($D8="","",VLOOKUP($D8,'HK1'!$D$4:$AH$259,27,0)+VLOOKUP($D8,'HK2'!$D$4:$AH$258,27,0))</f>
        <v>0</v>
      </c>
      <c r="AE8" s="36">
        <f>IF($D8="","",VLOOKUP($D8,'HK1'!$D$4:$AH$259,28,0)+VLOOKUP($D8,'HK2'!$D$4:$AH$258,28,0))</f>
        <v>0</v>
      </c>
      <c r="AF8" s="8">
        <f>IF($D8="","",VLOOKUP($D8,'HK1'!$D$4:$AH$259,29,0)+VLOOKUP($D8,'HK2'!$D$4:$AH$258,29,0))</f>
        <v>1.2</v>
      </c>
      <c r="AG8" s="8">
        <f>IF($D8="","",VLOOKUP($D8,'HK1'!$D$4:$AH$259,30,0)+VLOOKUP($D8,'HK2'!$D$4:$AH$258,30,0))</f>
        <v>0</v>
      </c>
      <c r="AH8" s="64">
        <f t="shared" si="0"/>
        <v>84.5</v>
      </c>
      <c r="AI8" s="14">
        <f t="shared" si="1"/>
        <v>281.7</v>
      </c>
    </row>
    <row r="9" spans="1:35">
      <c r="A9" s="55">
        <f>IF(D9="","",SUBTOTAL(3,$D$4:$D9))</f>
        <v>6</v>
      </c>
      <c r="B9" s="24" t="s">
        <v>453</v>
      </c>
      <c r="C9" s="24" t="s">
        <v>169</v>
      </c>
      <c r="D9" s="24" t="s">
        <v>554</v>
      </c>
      <c r="E9" s="8">
        <f>IF($D9="","",VLOOKUP($D9,'HK1'!$D$4:$AH$259,2,0)+VLOOKUP($D9,'HK2'!$D$4:$AH$258,2,0))</f>
        <v>0</v>
      </c>
      <c r="F9" s="8">
        <f>IF($D9="","",VLOOKUP($D9,'HK1'!$D$4:$AH$259,3,0)+VLOOKUP($D9,'HK2'!$D$4:$AH$258,3,0))</f>
        <v>0</v>
      </c>
      <c r="G9" s="8">
        <f>IF($D9="","",VLOOKUP($D9,'HK1'!$D$4:$AH$259,4,0)+VLOOKUP($D9,'HK2'!$D$4:$AH$258,4,0))</f>
        <v>0</v>
      </c>
      <c r="H9" s="8">
        <f>IF($D9="","",VLOOKUP($D9,'HK1'!$D$4:$AH$259,5,0)+VLOOKUP($D9,'HK2'!$D$4:$AH$258,5,0))</f>
        <v>0</v>
      </c>
      <c r="I9" s="36">
        <f>IF($D9="","",VLOOKUP($D9,'HK1'!$D$4:$AH$259,6,0)+VLOOKUP($D9,'HK2'!$D$4:$AH$258,6,0))</f>
        <v>0</v>
      </c>
      <c r="J9" s="8">
        <f>IF($D9="","",VLOOKUP($D9,'HK1'!$D$4:$AH$259,7,0)+VLOOKUP($D9,'HK2'!$D$4:$AH$258,7,0))</f>
        <v>0</v>
      </c>
      <c r="K9" s="8">
        <f>IF($D9="","",VLOOKUP($D9,'HK1'!$D$4:$AH$259,8,0)+VLOOKUP($D9,'HK2'!$D$4:$AH$258,8,0))</f>
        <v>0</v>
      </c>
      <c r="L9" s="8">
        <f>IF($D9="","",VLOOKUP($D9,'HK1'!$D$4:$AH$259,9,0)+VLOOKUP($D9,'HK2'!$D$4:$AH$258,9,0))</f>
        <v>0</v>
      </c>
      <c r="M9" s="8">
        <f>IF($D9="","",VLOOKUP($D9,'HK1'!$D$4:$AH$259,10,0)+VLOOKUP($D9,'HK2'!$D$4:$AH$258,10,0))</f>
        <v>0</v>
      </c>
      <c r="N9" s="36">
        <f>IF($D9="","",VLOOKUP($D9,'HK1'!$D$4:$AH$259,11,0)+VLOOKUP($D9,'HK2'!$D$4:$AH$258,11,0))</f>
        <v>0</v>
      </c>
      <c r="O9" s="8">
        <f>IF($D9="","",VLOOKUP($D9,'HK1'!$D$4:$AH$259,12,0)+VLOOKUP($D9,'HK2'!$D$4:$AH$258,12,0))</f>
        <v>197</v>
      </c>
      <c r="P9" s="8">
        <f>IF($D9="","",VLOOKUP($D9,'HK1'!$D$4:$AH$259,13,0)+VLOOKUP($D9,'HK2'!$D$4:$AH$258,13,0))</f>
        <v>0</v>
      </c>
      <c r="Q9" s="8">
        <f>IF($D9="","",VLOOKUP($D9,'HK1'!$D$4:$AH$259,14,0)+VLOOKUP($D9,'HK2'!$D$4:$AH$258,14,0))</f>
        <v>77</v>
      </c>
      <c r="R9" s="36">
        <f>IF($D9="","",VLOOKUP($D9,'HK1'!$D$4:$AH$259,15,0)+VLOOKUP($D9,'HK2'!$D$4:$AH$258,15,0))</f>
        <v>6</v>
      </c>
      <c r="S9" s="8">
        <f>IF($D9="","",VLOOKUP($D9,'HK1'!$D$4:$AH$259,16,0)+VLOOKUP($D9,'HK2'!$D$4:$AH$258,16,0))</f>
        <v>0</v>
      </c>
      <c r="T9" s="8">
        <f>IF($D9="","",VLOOKUP($D9,'HK1'!$D$4:$AH$259,17,0)+VLOOKUP($D9,'HK2'!$D$4:$AH$258,17,0))</f>
        <v>0</v>
      </c>
      <c r="U9" s="8">
        <f>IF($D9="","",VLOOKUP($D9,'HK1'!$D$4:$AH$259,18,0)+VLOOKUP($D9,'HK2'!$D$4:$AH$258,18,0))</f>
        <v>0</v>
      </c>
      <c r="V9" s="36">
        <f>IF($D9="","",VLOOKUP($D9,'HK1'!$D$4:$AH$259,19,0)+VLOOKUP($D9,'HK2'!$D$4:$AH$258,19,0))</f>
        <v>0</v>
      </c>
      <c r="W9" s="8">
        <f>IF($D9="","",VLOOKUP($D9,'HK1'!$D$4:$AH$259,20,0)+VLOOKUP($D9,'HK2'!$D$4:$AH$258,20,0))</f>
        <v>0</v>
      </c>
      <c r="X9" s="8">
        <f>IF($D9="","",VLOOKUP($D9,'HK1'!$D$4:$AH$259,21,0)+VLOOKUP($D9,'HK2'!$D$4:$AH$258,21,0))</f>
        <v>0</v>
      </c>
      <c r="Y9" s="36">
        <f>IF($D9="","",VLOOKUP($D9,'HK1'!$D$4:$AH$259,22,0)+VLOOKUP($D9,'HK2'!$D$4:$AH$258,22,0))</f>
        <v>0</v>
      </c>
      <c r="Z9" s="8">
        <f>IF($D9="","",VLOOKUP($D9,'HK1'!$D$4:$AH$259,23,0)+VLOOKUP($D9,'HK2'!$D$4:$AH$258,23,0))</f>
        <v>0</v>
      </c>
      <c r="AA9" s="8">
        <f>IF($D9="","",VLOOKUP($D9,'HK1'!$D$4:$AH$259,24,0)+VLOOKUP($D9,'HK2'!$D$4:$AH$258,24,0))</f>
        <v>0</v>
      </c>
      <c r="AB9" s="36">
        <f>IF($D9="","",VLOOKUP($D9,'HK1'!$D$4:$AH$259,25,0)+VLOOKUP($D9,'HK2'!$D$4:$AH$258,25,0))</f>
        <v>0</v>
      </c>
      <c r="AC9" s="8">
        <f>IF($D9="","",VLOOKUP($D9,'HK1'!$D$4:$AH$259,26,0)+VLOOKUP($D9,'HK2'!$D$4:$AH$258,26,0))</f>
        <v>0</v>
      </c>
      <c r="AD9" s="8">
        <f>IF($D9="","",VLOOKUP($D9,'HK1'!$D$4:$AH$259,27,0)+VLOOKUP($D9,'HK2'!$D$4:$AH$258,27,0))</f>
        <v>0</v>
      </c>
      <c r="AE9" s="36">
        <f>IF($D9="","",VLOOKUP($D9,'HK1'!$D$4:$AH$259,28,0)+VLOOKUP($D9,'HK2'!$D$4:$AH$258,28,0))</f>
        <v>0</v>
      </c>
      <c r="AF9" s="8">
        <f>IF($D9="","",VLOOKUP($D9,'HK1'!$D$4:$AH$259,29,0)+VLOOKUP($D9,'HK2'!$D$4:$AH$258,29,0))</f>
        <v>0</v>
      </c>
      <c r="AG9" s="8">
        <f>IF($D9="","",VLOOKUP($D9,'HK1'!$D$4:$AH$259,30,0)+VLOOKUP($D9,'HK2'!$D$4:$AH$258,30,0))</f>
        <v>0</v>
      </c>
      <c r="AH9" s="64">
        <f t="shared" si="0"/>
        <v>6</v>
      </c>
      <c r="AI9" s="14">
        <f t="shared" si="1"/>
        <v>20</v>
      </c>
    </row>
    <row r="10" spans="1:35">
      <c r="A10" s="55">
        <f>IF(D10="","",SUBTOTAL(3,$D$4:$D10))</f>
        <v>7</v>
      </c>
      <c r="B10" s="57" t="s">
        <v>422</v>
      </c>
      <c r="C10" s="58" t="s">
        <v>169</v>
      </c>
      <c r="D10" s="59" t="s">
        <v>170</v>
      </c>
      <c r="E10" s="8">
        <f>IF($D10="","",VLOOKUP($D10,'HK1'!$D$4:$AH$259,2,0)+VLOOKUP($D10,'HK2'!$D$4:$AH$258,2,0))</f>
        <v>0</v>
      </c>
      <c r="F10" s="8">
        <f>IF($D10="","",VLOOKUP($D10,'HK1'!$D$4:$AH$259,3,0)+VLOOKUP($D10,'HK2'!$D$4:$AH$258,3,0))</f>
        <v>4</v>
      </c>
      <c r="G10" s="8">
        <f>IF($D10="","",VLOOKUP($D10,'HK1'!$D$4:$AH$259,4,0)+VLOOKUP($D10,'HK2'!$D$4:$AH$258,4,0))</f>
        <v>0</v>
      </c>
      <c r="H10" s="8">
        <f>IF($D10="","",VLOOKUP($D10,'HK1'!$D$4:$AH$259,5,0)+VLOOKUP($D10,'HK2'!$D$4:$AH$258,5,0))</f>
        <v>0</v>
      </c>
      <c r="I10" s="36">
        <f>IF($D10="","",VLOOKUP($D10,'HK1'!$D$4:$AH$259,6,0)+VLOOKUP($D10,'HK2'!$D$4:$AH$258,6,0))</f>
        <v>8</v>
      </c>
      <c r="J10" s="8">
        <f>IF($D10="","",VLOOKUP($D10,'HK1'!$D$4:$AH$259,7,0)+VLOOKUP($D10,'HK2'!$D$4:$AH$258,7,0))</f>
        <v>3.5999999999999996</v>
      </c>
      <c r="K10" s="8">
        <f>IF($D10="","",VLOOKUP($D10,'HK1'!$D$4:$AH$259,8,0)+VLOOKUP($D10,'HK2'!$D$4:$AH$258,8,0))</f>
        <v>45.599999999999987</v>
      </c>
      <c r="L10" s="8">
        <f>IF($D10="","",VLOOKUP($D10,'HK1'!$D$4:$AH$259,9,0)+VLOOKUP($D10,'HK2'!$D$4:$AH$258,9,0))</f>
        <v>0</v>
      </c>
      <c r="M10" s="8">
        <f>IF($D10="","",VLOOKUP($D10,'HK1'!$D$4:$AH$259,10,0)+VLOOKUP($D10,'HK2'!$D$4:$AH$258,10,0))</f>
        <v>0</v>
      </c>
      <c r="N10" s="36">
        <f>IF($D10="","",VLOOKUP($D10,'HK1'!$D$4:$AH$259,11,0)+VLOOKUP($D10,'HK2'!$D$4:$AH$258,11,0))</f>
        <v>49.199999999999989</v>
      </c>
      <c r="O10" s="8">
        <f>IF($D10="","",VLOOKUP($D10,'HK1'!$D$4:$AH$259,12,0)+VLOOKUP($D10,'HK2'!$D$4:$AH$258,12,0))</f>
        <v>0</v>
      </c>
      <c r="P10" s="8">
        <f>IF($D10="","",VLOOKUP($D10,'HK1'!$D$4:$AH$259,13,0)+VLOOKUP($D10,'HK2'!$D$4:$AH$258,13,0))</f>
        <v>0</v>
      </c>
      <c r="Q10" s="8">
        <f>IF($D10="","",VLOOKUP($D10,'HK1'!$D$4:$AH$259,14,0)+VLOOKUP($D10,'HK2'!$D$4:$AH$258,14,0))</f>
        <v>0</v>
      </c>
      <c r="R10" s="36">
        <f>IF($D10="","",VLOOKUP($D10,'HK1'!$D$4:$AH$259,15,0)+VLOOKUP($D10,'HK2'!$D$4:$AH$258,15,0))</f>
        <v>0</v>
      </c>
      <c r="S10" s="8">
        <f>IF($D10="","",VLOOKUP($D10,'HK1'!$D$4:$AH$259,16,0)+VLOOKUP($D10,'HK2'!$D$4:$AH$258,16,0))</f>
        <v>0</v>
      </c>
      <c r="T10" s="8">
        <f>IF($D10="","",VLOOKUP($D10,'HK1'!$D$4:$AH$259,17,0)+VLOOKUP($D10,'HK2'!$D$4:$AH$258,17,0))</f>
        <v>0</v>
      </c>
      <c r="U10" s="8">
        <f>IF($D10="","",VLOOKUP($D10,'HK1'!$D$4:$AH$259,18,0)+VLOOKUP($D10,'HK2'!$D$4:$AH$258,18,0))</f>
        <v>0</v>
      </c>
      <c r="V10" s="36">
        <f>IF($D10="","",VLOOKUP($D10,'HK1'!$D$4:$AH$259,19,0)+VLOOKUP($D10,'HK2'!$D$4:$AH$258,19,0))</f>
        <v>0</v>
      </c>
      <c r="W10" s="8">
        <f>IF($D10="","",VLOOKUP($D10,'HK1'!$D$4:$AH$259,20,0)+VLOOKUP($D10,'HK2'!$D$4:$AH$258,20,0))</f>
        <v>0</v>
      </c>
      <c r="X10" s="8">
        <f>IF($D10="","",VLOOKUP($D10,'HK1'!$D$4:$AH$259,21,0)+VLOOKUP($D10,'HK2'!$D$4:$AH$258,21,0))</f>
        <v>0</v>
      </c>
      <c r="Y10" s="36">
        <f>IF($D10="","",VLOOKUP($D10,'HK1'!$D$4:$AH$259,22,0)+VLOOKUP($D10,'HK2'!$D$4:$AH$258,22,0))</f>
        <v>0</v>
      </c>
      <c r="Z10" s="8">
        <f>IF($D10="","",VLOOKUP($D10,'HK1'!$D$4:$AH$259,23,0)+VLOOKUP($D10,'HK2'!$D$4:$AH$258,23,0))</f>
        <v>0</v>
      </c>
      <c r="AA10" s="8">
        <f>IF($D10="","",VLOOKUP($D10,'HK1'!$D$4:$AH$259,24,0)+VLOOKUP($D10,'HK2'!$D$4:$AH$258,24,0))</f>
        <v>0</v>
      </c>
      <c r="AB10" s="36">
        <f>IF($D10="","",VLOOKUP($D10,'HK1'!$D$4:$AH$259,25,0)+VLOOKUP($D10,'HK2'!$D$4:$AH$258,25,0))</f>
        <v>0</v>
      </c>
      <c r="AC10" s="8">
        <f>IF($D10="","",VLOOKUP($D10,'HK1'!$D$4:$AH$259,26,0)+VLOOKUP($D10,'HK2'!$D$4:$AH$258,26,0))</f>
        <v>0</v>
      </c>
      <c r="AD10" s="8">
        <f>IF($D10="","",VLOOKUP($D10,'HK1'!$D$4:$AH$259,27,0)+VLOOKUP($D10,'HK2'!$D$4:$AH$258,27,0))</f>
        <v>0</v>
      </c>
      <c r="AE10" s="36">
        <f>IF($D10="","",VLOOKUP($D10,'HK1'!$D$4:$AH$259,28,0)+VLOOKUP($D10,'HK2'!$D$4:$AH$258,28,0))</f>
        <v>0</v>
      </c>
      <c r="AF10" s="8">
        <f>IF($D10="","",VLOOKUP($D10,'HK1'!$D$4:$AH$259,29,0)+VLOOKUP($D10,'HK2'!$D$4:$AH$258,29,0))</f>
        <v>3.5999999999999996</v>
      </c>
      <c r="AG10" s="8">
        <f>IF($D10="","",VLOOKUP($D10,'HK1'!$D$4:$AH$259,30,0)+VLOOKUP($D10,'HK2'!$D$4:$AH$258,30,0))</f>
        <v>0</v>
      </c>
      <c r="AH10" s="64">
        <f t="shared" si="0"/>
        <v>60.8</v>
      </c>
      <c r="AI10" s="14">
        <f t="shared" si="1"/>
        <v>202.7</v>
      </c>
    </row>
    <row r="11" spans="1:35">
      <c r="A11" s="55">
        <f>IF(D11="","",SUBTOTAL(3,$D$4:$D11))</f>
        <v>8</v>
      </c>
      <c r="B11" s="57" t="s">
        <v>454</v>
      </c>
      <c r="C11" s="58" t="s">
        <v>169</v>
      </c>
      <c r="D11" s="59" t="s">
        <v>208</v>
      </c>
      <c r="E11" s="8">
        <f>IF($D11="","",VLOOKUP($D11,'HK1'!$D$4:$AH$259,2,0)+VLOOKUP($D11,'HK2'!$D$4:$AH$258,2,0))</f>
        <v>0</v>
      </c>
      <c r="F11" s="8">
        <f>IF($D11="","",VLOOKUP($D11,'HK1'!$D$4:$AH$259,3,0)+VLOOKUP($D11,'HK2'!$D$4:$AH$258,3,0))</f>
        <v>0</v>
      </c>
      <c r="G11" s="8">
        <f>IF($D11="","",VLOOKUP($D11,'HK1'!$D$4:$AH$259,4,0)+VLOOKUP($D11,'HK2'!$D$4:$AH$258,4,0))</f>
        <v>0</v>
      </c>
      <c r="H11" s="8">
        <f>IF($D11="","",VLOOKUP($D11,'HK1'!$D$4:$AH$259,5,0)+VLOOKUP($D11,'HK2'!$D$4:$AH$258,5,0))</f>
        <v>0</v>
      </c>
      <c r="I11" s="36">
        <f>IF($D11="","",VLOOKUP($D11,'HK1'!$D$4:$AH$259,6,0)+VLOOKUP($D11,'HK2'!$D$4:$AH$258,6,0))</f>
        <v>0</v>
      </c>
      <c r="J11" s="8">
        <f>IF($D11="","",VLOOKUP($D11,'HK1'!$D$4:$AH$259,7,0)+VLOOKUP($D11,'HK2'!$D$4:$AH$258,7,0))</f>
        <v>0</v>
      </c>
      <c r="K11" s="8">
        <f>IF($D11="","",VLOOKUP($D11,'HK1'!$D$4:$AH$259,8,0)+VLOOKUP($D11,'HK2'!$D$4:$AH$258,8,0))</f>
        <v>0</v>
      </c>
      <c r="L11" s="8">
        <f>IF($D11="","",VLOOKUP($D11,'HK1'!$D$4:$AH$259,9,0)+VLOOKUP($D11,'HK2'!$D$4:$AH$258,9,0))</f>
        <v>0</v>
      </c>
      <c r="M11" s="8">
        <f>IF($D11="","",VLOOKUP($D11,'HK1'!$D$4:$AH$259,10,0)+VLOOKUP($D11,'HK2'!$D$4:$AH$258,10,0))</f>
        <v>0</v>
      </c>
      <c r="N11" s="36">
        <f>IF($D11="","",VLOOKUP($D11,'HK1'!$D$4:$AH$259,11,0)+VLOOKUP($D11,'HK2'!$D$4:$AH$258,11,0))</f>
        <v>0</v>
      </c>
      <c r="O11" s="8">
        <f>IF($D11="","",VLOOKUP($D11,'HK1'!$D$4:$AH$259,12,0)+VLOOKUP($D11,'HK2'!$D$4:$AH$258,12,0))</f>
        <v>0</v>
      </c>
      <c r="P11" s="8">
        <f>IF($D11="","",VLOOKUP($D11,'HK1'!$D$4:$AH$259,13,0)+VLOOKUP($D11,'HK2'!$D$4:$AH$258,13,0))</f>
        <v>0</v>
      </c>
      <c r="Q11" s="8">
        <f>IF($D11="","",VLOOKUP($D11,'HK1'!$D$4:$AH$259,14,0)+VLOOKUP($D11,'HK2'!$D$4:$AH$258,14,0))</f>
        <v>0</v>
      </c>
      <c r="R11" s="36">
        <f>IF($D11="","",VLOOKUP($D11,'HK1'!$D$4:$AH$259,15,0)+VLOOKUP($D11,'HK2'!$D$4:$AH$258,15,0))</f>
        <v>0</v>
      </c>
      <c r="S11" s="8">
        <f>IF($D11="","",VLOOKUP($D11,'HK1'!$D$4:$AH$259,16,0)+VLOOKUP($D11,'HK2'!$D$4:$AH$258,16,0))</f>
        <v>0</v>
      </c>
      <c r="T11" s="8">
        <f>IF($D11="","",VLOOKUP($D11,'HK1'!$D$4:$AH$259,17,0)+VLOOKUP($D11,'HK2'!$D$4:$AH$258,17,0))</f>
        <v>0</v>
      </c>
      <c r="U11" s="8">
        <f>IF($D11="","",VLOOKUP($D11,'HK1'!$D$4:$AH$259,18,0)+VLOOKUP($D11,'HK2'!$D$4:$AH$258,18,0))</f>
        <v>0</v>
      </c>
      <c r="V11" s="36">
        <f>IF($D11="","",VLOOKUP($D11,'HK1'!$D$4:$AH$259,19,0)+VLOOKUP($D11,'HK2'!$D$4:$AH$258,19,0))</f>
        <v>0</v>
      </c>
      <c r="W11" s="8">
        <f>IF($D11="","",VLOOKUP($D11,'HK1'!$D$4:$AH$259,20,0)+VLOOKUP($D11,'HK2'!$D$4:$AH$258,20,0))</f>
        <v>0</v>
      </c>
      <c r="X11" s="8">
        <f>IF($D11="","",VLOOKUP($D11,'HK1'!$D$4:$AH$259,21,0)+VLOOKUP($D11,'HK2'!$D$4:$AH$258,21,0))</f>
        <v>0</v>
      </c>
      <c r="Y11" s="36">
        <f>IF($D11="","",VLOOKUP($D11,'HK1'!$D$4:$AH$259,22,0)+VLOOKUP($D11,'HK2'!$D$4:$AH$258,22,0))</f>
        <v>0</v>
      </c>
      <c r="Z11" s="8">
        <f>IF($D11="","",VLOOKUP($D11,'HK1'!$D$4:$AH$259,23,0)+VLOOKUP($D11,'HK2'!$D$4:$AH$258,23,0))</f>
        <v>0</v>
      </c>
      <c r="AA11" s="8">
        <f>IF($D11="","",VLOOKUP($D11,'HK1'!$D$4:$AH$259,24,0)+VLOOKUP($D11,'HK2'!$D$4:$AH$258,24,0))</f>
        <v>0</v>
      </c>
      <c r="AB11" s="36">
        <f>IF($D11="","",VLOOKUP($D11,'HK1'!$D$4:$AH$259,25,0)+VLOOKUP($D11,'HK2'!$D$4:$AH$258,25,0))</f>
        <v>0</v>
      </c>
      <c r="AC11" s="8">
        <f>IF($D11="","",VLOOKUP($D11,'HK1'!$D$4:$AH$259,26,0)+VLOOKUP($D11,'HK2'!$D$4:$AH$258,26,0))</f>
        <v>0</v>
      </c>
      <c r="AD11" s="8">
        <f>IF($D11="","",VLOOKUP($D11,'HK1'!$D$4:$AH$259,27,0)+VLOOKUP($D11,'HK2'!$D$4:$AH$258,27,0))</f>
        <v>0</v>
      </c>
      <c r="AE11" s="36">
        <f>IF($D11="","",VLOOKUP($D11,'HK1'!$D$4:$AH$259,28,0)+VLOOKUP($D11,'HK2'!$D$4:$AH$258,28,0))</f>
        <v>0</v>
      </c>
      <c r="AF11" s="8">
        <f>IF($D11="","",VLOOKUP($D11,'HK1'!$D$4:$AH$259,29,0)+VLOOKUP($D11,'HK2'!$D$4:$AH$258,29,0))</f>
        <v>0</v>
      </c>
      <c r="AG11" s="8">
        <f>IF($D11="","",VLOOKUP($D11,'HK1'!$D$4:$AH$259,30,0)+VLOOKUP($D11,'HK2'!$D$4:$AH$258,30,0))</f>
        <v>0</v>
      </c>
      <c r="AH11" s="64">
        <f t="shared" si="0"/>
        <v>0</v>
      </c>
      <c r="AI11" s="14">
        <f t="shared" si="1"/>
        <v>0</v>
      </c>
    </row>
    <row r="12" spans="1:35">
      <c r="A12" s="55">
        <f>IF(D12="","",SUBTOTAL(3,$D$4:$D12))</f>
        <v>9</v>
      </c>
      <c r="B12" s="57" t="s">
        <v>462</v>
      </c>
      <c r="C12" s="58" t="s">
        <v>169</v>
      </c>
      <c r="D12" s="59" t="s">
        <v>216</v>
      </c>
      <c r="E12" s="8">
        <f>IF($D12="","",VLOOKUP($D12,'HK1'!$D$4:$AH$259,2,0)+VLOOKUP($D12,'HK2'!$D$4:$AH$258,2,0))</f>
        <v>0</v>
      </c>
      <c r="F12" s="8">
        <f>IF($D12="","",VLOOKUP($D12,'HK1'!$D$4:$AH$259,3,0)+VLOOKUP($D12,'HK2'!$D$4:$AH$258,3,0))</f>
        <v>0</v>
      </c>
      <c r="G12" s="8">
        <f>IF($D12="","",VLOOKUP($D12,'HK1'!$D$4:$AH$259,4,0)+VLOOKUP($D12,'HK2'!$D$4:$AH$258,4,0))</f>
        <v>0</v>
      </c>
      <c r="H12" s="8">
        <f>IF($D12="","",VLOOKUP($D12,'HK1'!$D$4:$AH$259,5,0)+VLOOKUP($D12,'HK2'!$D$4:$AH$258,5,0))</f>
        <v>0</v>
      </c>
      <c r="I12" s="36">
        <f>IF($D12="","",VLOOKUP($D12,'HK1'!$D$4:$AH$259,6,0)+VLOOKUP($D12,'HK2'!$D$4:$AH$258,6,0))</f>
        <v>0</v>
      </c>
      <c r="J12" s="8">
        <f>IF($D12="","",VLOOKUP($D12,'HK1'!$D$4:$AH$259,7,0)+VLOOKUP($D12,'HK2'!$D$4:$AH$258,7,0))</f>
        <v>0</v>
      </c>
      <c r="K12" s="8">
        <f>IF($D12="","",VLOOKUP($D12,'HK1'!$D$4:$AH$259,8,0)+VLOOKUP($D12,'HK2'!$D$4:$AH$258,8,0))</f>
        <v>0</v>
      </c>
      <c r="L12" s="8">
        <f>IF($D12="","",VLOOKUP($D12,'HK1'!$D$4:$AH$259,9,0)+VLOOKUP($D12,'HK2'!$D$4:$AH$258,9,0))</f>
        <v>0</v>
      </c>
      <c r="M12" s="8">
        <f>IF($D12="","",VLOOKUP($D12,'HK1'!$D$4:$AH$259,10,0)+VLOOKUP($D12,'HK2'!$D$4:$AH$258,10,0))</f>
        <v>0</v>
      </c>
      <c r="N12" s="36">
        <f>IF($D12="","",VLOOKUP($D12,'HK1'!$D$4:$AH$259,11,0)+VLOOKUP($D12,'HK2'!$D$4:$AH$258,11,0))</f>
        <v>0</v>
      </c>
      <c r="O12" s="8">
        <f>IF($D12="","",VLOOKUP($D12,'HK1'!$D$4:$AH$259,12,0)+VLOOKUP($D12,'HK2'!$D$4:$AH$258,12,0))</f>
        <v>319</v>
      </c>
      <c r="P12" s="8">
        <f>IF($D12="","",VLOOKUP($D12,'HK1'!$D$4:$AH$259,13,0)+VLOOKUP($D12,'HK2'!$D$4:$AH$258,13,0))</f>
        <v>245</v>
      </c>
      <c r="Q12" s="8">
        <f>IF($D12="","",VLOOKUP($D12,'HK1'!$D$4:$AH$259,14,0)+VLOOKUP($D12,'HK2'!$D$4:$AH$258,14,0))</f>
        <v>302</v>
      </c>
      <c r="R12" s="36">
        <f>IF($D12="","",VLOOKUP($D12,'HK1'!$D$4:$AH$259,15,0)+VLOOKUP($D12,'HK2'!$D$4:$AH$258,15,0))</f>
        <v>13.1</v>
      </c>
      <c r="S12" s="8">
        <f>IF($D12="","",VLOOKUP($D12,'HK1'!$D$4:$AH$259,16,0)+VLOOKUP($D12,'HK2'!$D$4:$AH$258,16,0))</f>
        <v>0</v>
      </c>
      <c r="T12" s="8">
        <f>IF($D12="","",VLOOKUP($D12,'HK1'!$D$4:$AH$259,17,0)+VLOOKUP($D12,'HK2'!$D$4:$AH$258,17,0))</f>
        <v>0</v>
      </c>
      <c r="U12" s="8">
        <f>IF($D12="","",VLOOKUP($D12,'HK1'!$D$4:$AH$259,18,0)+VLOOKUP($D12,'HK2'!$D$4:$AH$258,18,0))</f>
        <v>0</v>
      </c>
      <c r="V12" s="36">
        <f>IF($D12="","",VLOOKUP($D12,'HK1'!$D$4:$AH$259,19,0)+VLOOKUP($D12,'HK2'!$D$4:$AH$258,19,0))</f>
        <v>0</v>
      </c>
      <c r="W12" s="8">
        <f>IF($D12="","",VLOOKUP($D12,'HK1'!$D$4:$AH$259,20,0)+VLOOKUP($D12,'HK2'!$D$4:$AH$258,20,0))</f>
        <v>0</v>
      </c>
      <c r="X12" s="8">
        <f>IF($D12="","",VLOOKUP($D12,'HK1'!$D$4:$AH$259,21,0)+VLOOKUP($D12,'HK2'!$D$4:$AH$258,21,0))</f>
        <v>0</v>
      </c>
      <c r="Y12" s="36">
        <f>IF($D12="","",VLOOKUP($D12,'HK1'!$D$4:$AH$259,22,0)+VLOOKUP($D12,'HK2'!$D$4:$AH$258,22,0))</f>
        <v>0</v>
      </c>
      <c r="Z12" s="8">
        <f>IF($D12="","",VLOOKUP($D12,'HK1'!$D$4:$AH$259,23,0)+VLOOKUP($D12,'HK2'!$D$4:$AH$258,23,0))</f>
        <v>0</v>
      </c>
      <c r="AA12" s="8">
        <f>IF($D12="","",VLOOKUP($D12,'HK1'!$D$4:$AH$259,24,0)+VLOOKUP($D12,'HK2'!$D$4:$AH$258,24,0))</f>
        <v>0</v>
      </c>
      <c r="AB12" s="36">
        <f>IF($D12="","",VLOOKUP($D12,'HK1'!$D$4:$AH$259,25,0)+VLOOKUP($D12,'HK2'!$D$4:$AH$258,25,0))</f>
        <v>0</v>
      </c>
      <c r="AC12" s="8">
        <f>IF($D12="","",VLOOKUP($D12,'HK1'!$D$4:$AH$259,26,0)+VLOOKUP($D12,'HK2'!$D$4:$AH$258,26,0))</f>
        <v>0</v>
      </c>
      <c r="AD12" s="8">
        <f>IF($D12="","",VLOOKUP($D12,'HK1'!$D$4:$AH$259,27,0)+VLOOKUP($D12,'HK2'!$D$4:$AH$258,27,0))</f>
        <v>0</v>
      </c>
      <c r="AE12" s="36">
        <f>IF($D12="","",VLOOKUP($D12,'HK1'!$D$4:$AH$259,28,0)+VLOOKUP($D12,'HK2'!$D$4:$AH$258,28,0))</f>
        <v>0</v>
      </c>
      <c r="AF12" s="8">
        <f>IF($D12="","",VLOOKUP($D12,'HK1'!$D$4:$AH$259,29,0)+VLOOKUP($D12,'HK2'!$D$4:$AH$258,29,0))</f>
        <v>0</v>
      </c>
      <c r="AG12" s="8">
        <f>IF($D12="","",VLOOKUP($D12,'HK1'!$D$4:$AH$259,30,0)+VLOOKUP($D12,'HK2'!$D$4:$AH$258,30,0))</f>
        <v>0</v>
      </c>
      <c r="AH12" s="64">
        <f t="shared" si="0"/>
        <v>13.1</v>
      </c>
      <c r="AI12" s="14">
        <f t="shared" si="1"/>
        <v>43.7</v>
      </c>
    </row>
    <row r="13" spans="1:35">
      <c r="A13" s="55">
        <f>IF(D13="","",SUBTOTAL(3,$D$4:$D13))</f>
        <v>10</v>
      </c>
      <c r="B13" s="57" t="s">
        <v>468</v>
      </c>
      <c r="C13" s="58" t="s">
        <v>169</v>
      </c>
      <c r="D13" s="59" t="s">
        <v>201</v>
      </c>
      <c r="E13" s="8">
        <f>IF($D13="","",VLOOKUP($D13,'HK1'!$D$4:$AH$259,2,0)+VLOOKUP($D13,'HK2'!$D$4:$AH$258,2,0))</f>
        <v>4</v>
      </c>
      <c r="F13" s="8">
        <f>IF($D13="","",VLOOKUP($D13,'HK1'!$D$4:$AH$259,3,0)+VLOOKUP($D13,'HK2'!$D$4:$AH$258,3,0))</f>
        <v>0</v>
      </c>
      <c r="G13" s="8">
        <f>IF($D13="","",VLOOKUP($D13,'HK1'!$D$4:$AH$259,4,0)+VLOOKUP($D13,'HK2'!$D$4:$AH$258,4,0))</f>
        <v>0</v>
      </c>
      <c r="H13" s="8">
        <f>IF($D13="","",VLOOKUP($D13,'HK1'!$D$4:$AH$259,5,0)+VLOOKUP($D13,'HK2'!$D$4:$AH$258,5,0))</f>
        <v>0</v>
      </c>
      <c r="I13" s="36">
        <f>IF($D13="","",VLOOKUP($D13,'HK1'!$D$4:$AH$259,6,0)+VLOOKUP($D13,'HK2'!$D$4:$AH$258,6,0))</f>
        <v>4</v>
      </c>
      <c r="J13" s="8">
        <f>IF($D13="","",VLOOKUP($D13,'HK1'!$D$4:$AH$259,7,0)+VLOOKUP($D13,'HK2'!$D$4:$AH$258,7,0))</f>
        <v>20.399999999999999</v>
      </c>
      <c r="K13" s="8">
        <f>IF($D13="","",VLOOKUP($D13,'HK1'!$D$4:$AH$259,8,0)+VLOOKUP($D13,'HK2'!$D$4:$AH$258,8,0))</f>
        <v>18.799999999999997</v>
      </c>
      <c r="L13" s="8">
        <f>IF($D13="","",VLOOKUP($D13,'HK1'!$D$4:$AH$259,9,0)+VLOOKUP($D13,'HK2'!$D$4:$AH$258,9,0))</f>
        <v>0</v>
      </c>
      <c r="M13" s="8">
        <f>IF($D13="","",VLOOKUP($D13,'HK1'!$D$4:$AH$259,10,0)+VLOOKUP($D13,'HK2'!$D$4:$AH$258,10,0))</f>
        <v>0</v>
      </c>
      <c r="N13" s="36">
        <f>IF($D13="","",VLOOKUP($D13,'HK1'!$D$4:$AH$259,11,0)+VLOOKUP($D13,'HK2'!$D$4:$AH$258,11,0))</f>
        <v>39.199999999999996</v>
      </c>
      <c r="O13" s="8">
        <f>IF($D13="","",VLOOKUP($D13,'HK1'!$D$4:$AH$259,12,0)+VLOOKUP($D13,'HK2'!$D$4:$AH$258,12,0))</f>
        <v>775</v>
      </c>
      <c r="P13" s="8">
        <f>IF($D13="","",VLOOKUP($D13,'HK1'!$D$4:$AH$259,13,0)+VLOOKUP($D13,'HK2'!$D$4:$AH$258,13,0))</f>
        <v>747</v>
      </c>
      <c r="Q13" s="8">
        <f>IF($D13="","",VLOOKUP($D13,'HK1'!$D$4:$AH$259,14,0)+VLOOKUP($D13,'HK2'!$D$4:$AH$258,14,0))</f>
        <v>632</v>
      </c>
      <c r="R13" s="36">
        <f>IF($D13="","",VLOOKUP($D13,'HK1'!$D$4:$AH$259,15,0)+VLOOKUP($D13,'HK2'!$D$4:$AH$258,15,0))</f>
        <v>44.5</v>
      </c>
      <c r="S13" s="8">
        <f>IF($D13="","",VLOOKUP($D13,'HK1'!$D$4:$AH$259,16,0)+VLOOKUP($D13,'HK2'!$D$4:$AH$258,16,0))</f>
        <v>0</v>
      </c>
      <c r="T13" s="8">
        <f>IF($D13="","",VLOOKUP($D13,'HK1'!$D$4:$AH$259,17,0)+VLOOKUP($D13,'HK2'!$D$4:$AH$258,17,0))</f>
        <v>0</v>
      </c>
      <c r="U13" s="8">
        <f>IF($D13="","",VLOOKUP($D13,'HK1'!$D$4:$AH$259,18,0)+VLOOKUP($D13,'HK2'!$D$4:$AH$258,18,0))</f>
        <v>0</v>
      </c>
      <c r="V13" s="36">
        <f>IF($D13="","",VLOOKUP($D13,'HK1'!$D$4:$AH$259,19,0)+VLOOKUP($D13,'HK2'!$D$4:$AH$258,19,0))</f>
        <v>0</v>
      </c>
      <c r="W13" s="8">
        <f>IF($D13="","",VLOOKUP($D13,'HK1'!$D$4:$AH$259,20,0)+VLOOKUP($D13,'HK2'!$D$4:$AH$258,20,0))</f>
        <v>0</v>
      </c>
      <c r="X13" s="8">
        <f>IF($D13="","",VLOOKUP($D13,'HK1'!$D$4:$AH$259,21,0)+VLOOKUP($D13,'HK2'!$D$4:$AH$258,21,0))</f>
        <v>0</v>
      </c>
      <c r="Y13" s="36">
        <f>IF($D13="","",VLOOKUP($D13,'HK1'!$D$4:$AH$259,22,0)+VLOOKUP($D13,'HK2'!$D$4:$AH$258,22,0))</f>
        <v>0</v>
      </c>
      <c r="Z13" s="8">
        <f>IF($D13="","",VLOOKUP($D13,'HK1'!$D$4:$AH$259,23,0)+VLOOKUP($D13,'HK2'!$D$4:$AH$258,23,0))</f>
        <v>0</v>
      </c>
      <c r="AA13" s="8">
        <f>IF($D13="","",VLOOKUP($D13,'HK1'!$D$4:$AH$259,24,0)+VLOOKUP($D13,'HK2'!$D$4:$AH$258,24,0))</f>
        <v>0</v>
      </c>
      <c r="AB13" s="36">
        <f>IF($D13="","",VLOOKUP($D13,'HK1'!$D$4:$AH$259,25,0)+VLOOKUP($D13,'HK2'!$D$4:$AH$258,25,0))</f>
        <v>0</v>
      </c>
      <c r="AC13" s="8">
        <f>IF($D13="","",VLOOKUP($D13,'HK1'!$D$4:$AH$259,26,0)+VLOOKUP($D13,'HK2'!$D$4:$AH$258,26,0))</f>
        <v>0</v>
      </c>
      <c r="AD13" s="8">
        <f>IF($D13="","",VLOOKUP($D13,'HK1'!$D$4:$AH$259,27,0)+VLOOKUP($D13,'HK2'!$D$4:$AH$258,27,0))</f>
        <v>0</v>
      </c>
      <c r="AE13" s="36">
        <f>IF($D13="","",VLOOKUP($D13,'HK1'!$D$4:$AH$259,28,0)+VLOOKUP($D13,'HK2'!$D$4:$AH$258,28,0))</f>
        <v>0</v>
      </c>
      <c r="AF13" s="8">
        <f>IF($D13="","",VLOOKUP($D13,'HK1'!$D$4:$AH$259,29,0)+VLOOKUP($D13,'HK2'!$D$4:$AH$258,29,0))</f>
        <v>2.4</v>
      </c>
      <c r="AG13" s="8">
        <f>IF($D13="","",VLOOKUP($D13,'HK1'!$D$4:$AH$259,30,0)+VLOOKUP($D13,'HK2'!$D$4:$AH$258,30,0))</f>
        <v>0</v>
      </c>
      <c r="AH13" s="64">
        <f t="shared" si="0"/>
        <v>90.1</v>
      </c>
      <c r="AI13" s="14">
        <f t="shared" si="1"/>
        <v>300.3</v>
      </c>
    </row>
    <row r="14" spans="1:35">
      <c r="A14" s="55">
        <f>IF(D14="","",SUBTOTAL(3,$D$4:$D14))</f>
        <v>11</v>
      </c>
      <c r="B14" s="57" t="s">
        <v>436</v>
      </c>
      <c r="C14" s="58" t="s">
        <v>169</v>
      </c>
      <c r="D14" s="59" t="s">
        <v>181</v>
      </c>
      <c r="E14" s="8">
        <f>IF($D14="","",VLOOKUP($D14,'HK1'!$D$4:$AH$259,2,0)+VLOOKUP($D14,'HK2'!$D$4:$AH$258,2,0))</f>
        <v>0</v>
      </c>
      <c r="F14" s="8">
        <f>IF($D14="","",VLOOKUP($D14,'HK1'!$D$4:$AH$259,3,0)+VLOOKUP($D14,'HK2'!$D$4:$AH$258,3,0))</f>
        <v>0</v>
      </c>
      <c r="G14" s="8">
        <f>IF($D14="","",VLOOKUP($D14,'HK1'!$D$4:$AH$259,4,0)+VLOOKUP($D14,'HK2'!$D$4:$AH$258,4,0))</f>
        <v>0</v>
      </c>
      <c r="H14" s="8">
        <f>IF($D14="","",VLOOKUP($D14,'HK1'!$D$4:$AH$259,5,0)+VLOOKUP($D14,'HK2'!$D$4:$AH$258,5,0))</f>
        <v>0</v>
      </c>
      <c r="I14" s="36">
        <f>IF($D14="","",VLOOKUP($D14,'HK1'!$D$4:$AH$259,6,0)+VLOOKUP($D14,'HK2'!$D$4:$AH$258,6,0))</f>
        <v>0</v>
      </c>
      <c r="J14" s="8">
        <f>IF($D14="","",VLOOKUP($D14,'HK1'!$D$4:$AH$259,7,0)+VLOOKUP($D14,'HK2'!$D$4:$AH$258,7,0))</f>
        <v>0</v>
      </c>
      <c r="K14" s="8">
        <f>IF($D14="","",VLOOKUP($D14,'HK1'!$D$4:$AH$259,8,0)+VLOOKUP($D14,'HK2'!$D$4:$AH$258,8,0))</f>
        <v>0</v>
      </c>
      <c r="L14" s="8">
        <f>IF($D14="","",VLOOKUP($D14,'HK1'!$D$4:$AH$259,9,0)+VLOOKUP($D14,'HK2'!$D$4:$AH$258,9,0))</f>
        <v>0</v>
      </c>
      <c r="M14" s="8">
        <f>IF($D14="","",VLOOKUP($D14,'HK1'!$D$4:$AH$259,10,0)+VLOOKUP($D14,'HK2'!$D$4:$AH$258,10,0))</f>
        <v>0</v>
      </c>
      <c r="N14" s="36">
        <f>IF($D14="","",VLOOKUP($D14,'HK1'!$D$4:$AH$259,11,0)+VLOOKUP($D14,'HK2'!$D$4:$AH$258,11,0))</f>
        <v>0</v>
      </c>
      <c r="O14" s="8">
        <f>IF($D14="","",VLOOKUP($D14,'HK1'!$D$4:$AH$259,12,0)+VLOOKUP($D14,'HK2'!$D$4:$AH$258,12,0))</f>
        <v>0</v>
      </c>
      <c r="P14" s="8">
        <f>IF($D14="","",VLOOKUP($D14,'HK1'!$D$4:$AH$259,13,0)+VLOOKUP($D14,'HK2'!$D$4:$AH$258,13,0))</f>
        <v>0</v>
      </c>
      <c r="Q14" s="8">
        <f>IF($D14="","",VLOOKUP($D14,'HK1'!$D$4:$AH$259,14,0)+VLOOKUP($D14,'HK2'!$D$4:$AH$258,14,0))</f>
        <v>0</v>
      </c>
      <c r="R14" s="36">
        <f>IF($D14="","",VLOOKUP($D14,'HK1'!$D$4:$AH$259,15,0)+VLOOKUP($D14,'HK2'!$D$4:$AH$258,15,0))</f>
        <v>0</v>
      </c>
      <c r="S14" s="8">
        <f>IF($D14="","",VLOOKUP($D14,'HK1'!$D$4:$AH$259,16,0)+VLOOKUP($D14,'HK2'!$D$4:$AH$258,16,0))</f>
        <v>0</v>
      </c>
      <c r="T14" s="8">
        <f>IF($D14="","",VLOOKUP($D14,'HK1'!$D$4:$AH$259,17,0)+VLOOKUP($D14,'HK2'!$D$4:$AH$258,17,0))</f>
        <v>0</v>
      </c>
      <c r="U14" s="8">
        <f>IF($D14="","",VLOOKUP($D14,'HK1'!$D$4:$AH$259,18,0)+VLOOKUP($D14,'HK2'!$D$4:$AH$258,18,0))</f>
        <v>0</v>
      </c>
      <c r="V14" s="36">
        <f>IF($D14="","",VLOOKUP($D14,'HK1'!$D$4:$AH$259,19,0)+VLOOKUP($D14,'HK2'!$D$4:$AH$258,19,0))</f>
        <v>0</v>
      </c>
      <c r="W14" s="8">
        <f>IF($D14="","",VLOOKUP($D14,'HK1'!$D$4:$AH$259,20,0)+VLOOKUP($D14,'HK2'!$D$4:$AH$258,20,0))</f>
        <v>0</v>
      </c>
      <c r="X14" s="8">
        <f>IF($D14="","",VLOOKUP($D14,'HK1'!$D$4:$AH$259,21,0)+VLOOKUP($D14,'HK2'!$D$4:$AH$258,21,0))</f>
        <v>0</v>
      </c>
      <c r="Y14" s="36">
        <f>IF($D14="","",VLOOKUP($D14,'HK1'!$D$4:$AH$259,22,0)+VLOOKUP($D14,'HK2'!$D$4:$AH$258,22,0))</f>
        <v>0</v>
      </c>
      <c r="Z14" s="8">
        <f>IF($D14="","",VLOOKUP($D14,'HK1'!$D$4:$AH$259,23,0)+VLOOKUP($D14,'HK2'!$D$4:$AH$258,23,0))</f>
        <v>0</v>
      </c>
      <c r="AA14" s="8">
        <f>IF($D14="","",VLOOKUP($D14,'HK1'!$D$4:$AH$259,24,0)+VLOOKUP($D14,'HK2'!$D$4:$AH$258,24,0))</f>
        <v>0</v>
      </c>
      <c r="AB14" s="36">
        <f>IF($D14="","",VLOOKUP($D14,'HK1'!$D$4:$AH$259,25,0)+VLOOKUP($D14,'HK2'!$D$4:$AH$258,25,0))</f>
        <v>0</v>
      </c>
      <c r="AC14" s="8">
        <f>IF($D14="","",VLOOKUP($D14,'HK1'!$D$4:$AH$259,26,0)+VLOOKUP($D14,'HK2'!$D$4:$AH$258,26,0))</f>
        <v>0</v>
      </c>
      <c r="AD14" s="8">
        <f>IF($D14="","",VLOOKUP($D14,'HK1'!$D$4:$AH$259,27,0)+VLOOKUP($D14,'HK2'!$D$4:$AH$258,27,0))</f>
        <v>0</v>
      </c>
      <c r="AE14" s="36">
        <f>IF($D14="","",VLOOKUP($D14,'HK1'!$D$4:$AH$259,28,0)+VLOOKUP($D14,'HK2'!$D$4:$AH$258,28,0))</f>
        <v>0</v>
      </c>
      <c r="AF14" s="8">
        <f>IF($D14="","",VLOOKUP($D14,'HK1'!$D$4:$AH$259,29,0)+VLOOKUP($D14,'HK2'!$D$4:$AH$258,29,0))</f>
        <v>0</v>
      </c>
      <c r="AG14" s="8">
        <f>IF($D14="","",VLOOKUP($D14,'HK1'!$D$4:$AH$259,30,0)+VLOOKUP($D14,'HK2'!$D$4:$AH$258,30,0))</f>
        <v>0</v>
      </c>
      <c r="AH14" s="64">
        <f t="shared" si="0"/>
        <v>0</v>
      </c>
      <c r="AI14" s="14">
        <f t="shared" si="1"/>
        <v>0</v>
      </c>
    </row>
    <row r="15" spans="1:35">
      <c r="A15" s="55">
        <f>IF(D15="","",SUBTOTAL(3,$D$4:$D15))</f>
        <v>12</v>
      </c>
      <c r="B15" s="57" t="s">
        <v>469</v>
      </c>
      <c r="C15" s="58" t="s">
        <v>169</v>
      </c>
      <c r="D15" s="59" t="s">
        <v>202</v>
      </c>
      <c r="E15" s="8">
        <f>IF($D15="","",VLOOKUP($D15,'HK1'!$D$4:$AH$259,2,0)+VLOOKUP($D15,'HK2'!$D$4:$AH$258,2,0))</f>
        <v>6</v>
      </c>
      <c r="F15" s="8">
        <f>IF($D15="","",VLOOKUP($D15,'HK1'!$D$4:$AH$259,3,0)+VLOOKUP($D15,'HK2'!$D$4:$AH$258,3,0))</f>
        <v>0</v>
      </c>
      <c r="G15" s="8">
        <f>IF($D15="","",VLOOKUP($D15,'HK1'!$D$4:$AH$259,4,0)+VLOOKUP($D15,'HK2'!$D$4:$AH$258,4,0))</f>
        <v>0</v>
      </c>
      <c r="H15" s="8">
        <f>IF($D15="","",VLOOKUP($D15,'HK1'!$D$4:$AH$259,5,0)+VLOOKUP($D15,'HK2'!$D$4:$AH$258,5,0))</f>
        <v>0</v>
      </c>
      <c r="I15" s="36">
        <f>IF($D15="","",VLOOKUP($D15,'HK1'!$D$4:$AH$259,6,0)+VLOOKUP($D15,'HK2'!$D$4:$AH$258,6,0))</f>
        <v>6</v>
      </c>
      <c r="J15" s="8">
        <f>IF($D15="","",VLOOKUP($D15,'HK1'!$D$4:$AH$259,7,0)+VLOOKUP($D15,'HK2'!$D$4:$AH$258,7,0))</f>
        <v>23.199999999999996</v>
      </c>
      <c r="K15" s="8">
        <f>IF($D15="","",VLOOKUP($D15,'HK1'!$D$4:$AH$259,8,0)+VLOOKUP($D15,'HK2'!$D$4:$AH$258,8,0))</f>
        <v>1.2</v>
      </c>
      <c r="L15" s="8">
        <f>IF($D15="","",VLOOKUP($D15,'HK1'!$D$4:$AH$259,9,0)+VLOOKUP($D15,'HK2'!$D$4:$AH$258,9,0))</f>
        <v>0</v>
      </c>
      <c r="M15" s="8">
        <f>IF($D15="","",VLOOKUP($D15,'HK1'!$D$4:$AH$259,10,0)+VLOOKUP($D15,'HK2'!$D$4:$AH$258,10,0))</f>
        <v>0</v>
      </c>
      <c r="N15" s="36">
        <f>IF($D15="","",VLOOKUP($D15,'HK1'!$D$4:$AH$259,11,0)+VLOOKUP($D15,'HK2'!$D$4:$AH$258,11,0))</f>
        <v>24.4</v>
      </c>
      <c r="O15" s="8">
        <f>IF($D15="","",VLOOKUP($D15,'HK1'!$D$4:$AH$259,12,0)+VLOOKUP($D15,'HK2'!$D$4:$AH$258,12,0))</f>
        <v>703</v>
      </c>
      <c r="P15" s="8">
        <f>IF($D15="","",VLOOKUP($D15,'HK1'!$D$4:$AH$259,13,0)+VLOOKUP($D15,'HK2'!$D$4:$AH$258,13,0))</f>
        <v>662</v>
      </c>
      <c r="Q15" s="8">
        <f>IF($D15="","",VLOOKUP($D15,'HK1'!$D$4:$AH$259,14,0)+VLOOKUP($D15,'HK2'!$D$4:$AH$258,14,0))</f>
        <v>622</v>
      </c>
      <c r="R15" s="36">
        <f>IF($D15="","",VLOOKUP($D15,'HK1'!$D$4:$AH$259,15,0)+VLOOKUP($D15,'HK2'!$D$4:$AH$258,15,0))</f>
        <v>37.150000000000006</v>
      </c>
      <c r="S15" s="8">
        <f>IF($D15="","",VLOOKUP($D15,'HK1'!$D$4:$AH$259,16,0)+VLOOKUP($D15,'HK2'!$D$4:$AH$258,16,0))</f>
        <v>0</v>
      </c>
      <c r="T15" s="8">
        <f>IF($D15="","",VLOOKUP($D15,'HK1'!$D$4:$AH$259,17,0)+VLOOKUP($D15,'HK2'!$D$4:$AH$258,17,0))</f>
        <v>0</v>
      </c>
      <c r="U15" s="8">
        <f>IF($D15="","",VLOOKUP($D15,'HK1'!$D$4:$AH$259,18,0)+VLOOKUP($D15,'HK2'!$D$4:$AH$258,18,0))</f>
        <v>0</v>
      </c>
      <c r="V15" s="36">
        <f>IF($D15="","",VLOOKUP($D15,'HK1'!$D$4:$AH$259,19,0)+VLOOKUP($D15,'HK2'!$D$4:$AH$258,19,0))</f>
        <v>0</v>
      </c>
      <c r="W15" s="8">
        <f>IF($D15="","",VLOOKUP($D15,'HK1'!$D$4:$AH$259,20,0)+VLOOKUP($D15,'HK2'!$D$4:$AH$258,20,0))</f>
        <v>0</v>
      </c>
      <c r="X15" s="8">
        <f>IF($D15="","",VLOOKUP($D15,'HK1'!$D$4:$AH$259,21,0)+VLOOKUP($D15,'HK2'!$D$4:$AH$258,21,0))</f>
        <v>0</v>
      </c>
      <c r="Y15" s="36">
        <f>IF($D15="","",VLOOKUP($D15,'HK1'!$D$4:$AH$259,22,0)+VLOOKUP($D15,'HK2'!$D$4:$AH$258,22,0))</f>
        <v>0</v>
      </c>
      <c r="Z15" s="8">
        <f>IF($D15="","",VLOOKUP($D15,'HK1'!$D$4:$AH$259,23,0)+VLOOKUP($D15,'HK2'!$D$4:$AH$258,23,0))</f>
        <v>0</v>
      </c>
      <c r="AA15" s="8">
        <f>IF($D15="","",VLOOKUP($D15,'HK1'!$D$4:$AH$259,24,0)+VLOOKUP($D15,'HK2'!$D$4:$AH$258,24,0))</f>
        <v>0</v>
      </c>
      <c r="AB15" s="36">
        <f>IF($D15="","",VLOOKUP($D15,'HK1'!$D$4:$AH$259,25,0)+VLOOKUP($D15,'HK2'!$D$4:$AH$258,25,0))</f>
        <v>0</v>
      </c>
      <c r="AC15" s="8">
        <f>IF($D15="","",VLOOKUP($D15,'HK1'!$D$4:$AH$259,26,0)+VLOOKUP($D15,'HK2'!$D$4:$AH$258,26,0))</f>
        <v>0</v>
      </c>
      <c r="AD15" s="8">
        <f>IF($D15="","",VLOOKUP($D15,'HK1'!$D$4:$AH$259,27,0)+VLOOKUP($D15,'HK2'!$D$4:$AH$258,27,0))</f>
        <v>0</v>
      </c>
      <c r="AE15" s="36">
        <f>IF($D15="","",VLOOKUP($D15,'HK1'!$D$4:$AH$259,28,0)+VLOOKUP($D15,'HK2'!$D$4:$AH$258,28,0))</f>
        <v>0</v>
      </c>
      <c r="AF15" s="8">
        <f>IF($D15="","",VLOOKUP($D15,'HK1'!$D$4:$AH$259,29,0)+VLOOKUP($D15,'HK2'!$D$4:$AH$258,29,0))</f>
        <v>4.8</v>
      </c>
      <c r="AG15" s="8">
        <f>IF($D15="","",VLOOKUP($D15,'HK1'!$D$4:$AH$259,30,0)+VLOOKUP($D15,'HK2'!$D$4:$AH$258,30,0))</f>
        <v>0</v>
      </c>
      <c r="AH15" s="64">
        <f t="shared" si="0"/>
        <v>72.400000000000006</v>
      </c>
      <c r="AI15" s="14">
        <f t="shared" si="1"/>
        <v>241.3</v>
      </c>
    </row>
    <row r="16" spans="1:35">
      <c r="A16" s="55">
        <f>IF(D16="","",SUBTOTAL(3,$D$4:$D16))</f>
        <v>13</v>
      </c>
      <c r="B16" s="57" t="s">
        <v>470</v>
      </c>
      <c r="C16" s="58" t="s">
        <v>169</v>
      </c>
      <c r="D16" s="31" t="s">
        <v>561</v>
      </c>
      <c r="E16" s="8">
        <f>IF($D16="","",VLOOKUP($D16,'HK1'!$D$4:$AH$259,2,0)+VLOOKUP($D16,'HK2'!$D$4:$AH$258,2,0))</f>
        <v>0</v>
      </c>
      <c r="F16" s="8">
        <f>IF($D16="","",VLOOKUP($D16,'HK1'!$D$4:$AH$259,3,0)+VLOOKUP($D16,'HK2'!$D$4:$AH$258,3,0))</f>
        <v>0</v>
      </c>
      <c r="G16" s="8">
        <f>IF($D16="","",VLOOKUP($D16,'HK1'!$D$4:$AH$259,4,0)+VLOOKUP($D16,'HK2'!$D$4:$AH$258,4,0))</f>
        <v>0</v>
      </c>
      <c r="H16" s="8">
        <f>IF($D16="","",VLOOKUP($D16,'HK1'!$D$4:$AH$259,5,0)+VLOOKUP($D16,'HK2'!$D$4:$AH$258,5,0))</f>
        <v>0</v>
      </c>
      <c r="I16" s="36">
        <f>IF($D16="","",VLOOKUP($D16,'HK1'!$D$4:$AH$259,6,0)+VLOOKUP($D16,'HK2'!$D$4:$AH$258,6,0))</f>
        <v>0</v>
      </c>
      <c r="J16" s="8">
        <f>IF($D16="","",VLOOKUP($D16,'HK1'!$D$4:$AH$259,7,0)+VLOOKUP($D16,'HK2'!$D$4:$AH$258,7,0))</f>
        <v>0</v>
      </c>
      <c r="K16" s="8">
        <f>IF($D16="","",VLOOKUP($D16,'HK1'!$D$4:$AH$259,8,0)+VLOOKUP($D16,'HK2'!$D$4:$AH$258,8,0))</f>
        <v>0</v>
      </c>
      <c r="L16" s="8">
        <f>IF($D16="","",VLOOKUP($D16,'HK1'!$D$4:$AH$259,9,0)+VLOOKUP($D16,'HK2'!$D$4:$AH$258,9,0))</f>
        <v>0</v>
      </c>
      <c r="M16" s="8">
        <f>IF($D16="","",VLOOKUP($D16,'HK1'!$D$4:$AH$259,10,0)+VLOOKUP($D16,'HK2'!$D$4:$AH$258,10,0))</f>
        <v>0</v>
      </c>
      <c r="N16" s="36">
        <f>IF($D16="","",VLOOKUP($D16,'HK1'!$D$4:$AH$259,11,0)+VLOOKUP($D16,'HK2'!$D$4:$AH$258,11,0))</f>
        <v>0</v>
      </c>
      <c r="O16" s="8">
        <f>IF($D16="","",VLOOKUP($D16,'HK1'!$D$4:$AH$259,12,0)+VLOOKUP($D16,'HK2'!$D$4:$AH$258,12,0))</f>
        <v>168</v>
      </c>
      <c r="P16" s="8">
        <f>IF($D16="","",VLOOKUP($D16,'HK1'!$D$4:$AH$259,13,0)+VLOOKUP($D16,'HK2'!$D$4:$AH$258,13,0))</f>
        <v>194</v>
      </c>
      <c r="Q16" s="8">
        <f>IF($D16="","",VLOOKUP($D16,'HK1'!$D$4:$AH$259,14,0)+VLOOKUP($D16,'HK2'!$D$4:$AH$258,14,0))</f>
        <v>190</v>
      </c>
      <c r="R16" s="36">
        <f>IF($D16="","",VLOOKUP($D16,'HK1'!$D$4:$AH$259,15,0)+VLOOKUP($D16,'HK2'!$D$4:$AH$258,15,0))</f>
        <v>8.6</v>
      </c>
      <c r="S16" s="8">
        <f>IF($D16="","",VLOOKUP($D16,'HK1'!$D$4:$AH$259,16,0)+VLOOKUP($D16,'HK2'!$D$4:$AH$258,16,0))</f>
        <v>0</v>
      </c>
      <c r="T16" s="8">
        <f>IF($D16="","",VLOOKUP($D16,'HK1'!$D$4:$AH$259,17,0)+VLOOKUP($D16,'HK2'!$D$4:$AH$258,17,0))</f>
        <v>0</v>
      </c>
      <c r="U16" s="8">
        <f>IF($D16="","",VLOOKUP($D16,'HK1'!$D$4:$AH$259,18,0)+VLOOKUP($D16,'HK2'!$D$4:$AH$258,18,0))</f>
        <v>0</v>
      </c>
      <c r="V16" s="36">
        <f>IF($D16="","",VLOOKUP($D16,'HK1'!$D$4:$AH$259,19,0)+VLOOKUP($D16,'HK2'!$D$4:$AH$258,19,0))</f>
        <v>0</v>
      </c>
      <c r="W16" s="8">
        <f>IF($D16="","",VLOOKUP($D16,'HK1'!$D$4:$AH$259,20,0)+VLOOKUP($D16,'HK2'!$D$4:$AH$258,20,0))</f>
        <v>0</v>
      </c>
      <c r="X16" s="8">
        <f>IF($D16="","",VLOOKUP($D16,'HK1'!$D$4:$AH$259,21,0)+VLOOKUP($D16,'HK2'!$D$4:$AH$258,21,0))</f>
        <v>0</v>
      </c>
      <c r="Y16" s="36">
        <f>IF($D16="","",VLOOKUP($D16,'HK1'!$D$4:$AH$259,22,0)+VLOOKUP($D16,'HK2'!$D$4:$AH$258,22,0))</f>
        <v>0</v>
      </c>
      <c r="Z16" s="8">
        <f>IF($D16="","",VLOOKUP($D16,'HK1'!$D$4:$AH$259,23,0)+VLOOKUP($D16,'HK2'!$D$4:$AH$258,23,0))</f>
        <v>0</v>
      </c>
      <c r="AA16" s="8">
        <f>IF($D16="","",VLOOKUP($D16,'HK1'!$D$4:$AH$259,24,0)+VLOOKUP($D16,'HK2'!$D$4:$AH$258,24,0))</f>
        <v>0</v>
      </c>
      <c r="AB16" s="36">
        <f>IF($D16="","",VLOOKUP($D16,'HK1'!$D$4:$AH$259,25,0)+VLOOKUP($D16,'HK2'!$D$4:$AH$258,25,0))</f>
        <v>0</v>
      </c>
      <c r="AC16" s="8">
        <f>IF($D16="","",VLOOKUP($D16,'HK1'!$D$4:$AH$259,26,0)+VLOOKUP($D16,'HK2'!$D$4:$AH$258,26,0))</f>
        <v>0</v>
      </c>
      <c r="AD16" s="8">
        <f>IF($D16="","",VLOOKUP($D16,'HK1'!$D$4:$AH$259,27,0)+VLOOKUP($D16,'HK2'!$D$4:$AH$258,27,0))</f>
        <v>0</v>
      </c>
      <c r="AE16" s="36">
        <f>IF($D16="","",VLOOKUP($D16,'HK1'!$D$4:$AH$259,28,0)+VLOOKUP($D16,'HK2'!$D$4:$AH$258,28,0))</f>
        <v>0</v>
      </c>
      <c r="AF16" s="8">
        <f>IF($D16="","",VLOOKUP($D16,'HK1'!$D$4:$AH$259,29,0)+VLOOKUP($D16,'HK2'!$D$4:$AH$258,29,0))</f>
        <v>0</v>
      </c>
      <c r="AG16" s="8">
        <f>IF($D16="","",VLOOKUP($D16,'HK1'!$D$4:$AH$259,30,0)+VLOOKUP($D16,'HK2'!$D$4:$AH$258,30,0))</f>
        <v>0</v>
      </c>
      <c r="AH16" s="64">
        <f t="shared" si="0"/>
        <v>8.6</v>
      </c>
      <c r="AI16" s="14">
        <f t="shared" si="1"/>
        <v>28.7</v>
      </c>
    </row>
    <row r="17" spans="1:35">
      <c r="A17" s="55">
        <f>IF(D17="","",SUBTOTAL(3,$D$4:$D17))</f>
        <v>14</v>
      </c>
      <c r="B17" s="24" t="s">
        <v>471</v>
      </c>
      <c r="C17" s="24" t="s">
        <v>169</v>
      </c>
      <c r="D17" s="24" t="s">
        <v>557</v>
      </c>
      <c r="E17" s="8">
        <f>IF($D17="","",VLOOKUP($D17,'HK1'!$D$4:$AH$259,2,0)+VLOOKUP($D17,'HK2'!$D$4:$AH$258,2,0))</f>
        <v>0</v>
      </c>
      <c r="F17" s="8">
        <f>IF($D17="","",VLOOKUP($D17,'HK1'!$D$4:$AH$259,3,0)+VLOOKUP($D17,'HK2'!$D$4:$AH$258,3,0))</f>
        <v>0</v>
      </c>
      <c r="G17" s="8">
        <f>IF($D17="","",VLOOKUP($D17,'HK1'!$D$4:$AH$259,4,0)+VLOOKUP($D17,'HK2'!$D$4:$AH$258,4,0))</f>
        <v>0</v>
      </c>
      <c r="H17" s="8">
        <f>IF($D17="","",VLOOKUP($D17,'HK1'!$D$4:$AH$259,5,0)+VLOOKUP($D17,'HK2'!$D$4:$AH$258,5,0))</f>
        <v>0</v>
      </c>
      <c r="I17" s="36">
        <f>IF($D17="","",VLOOKUP($D17,'HK1'!$D$4:$AH$259,6,0)+VLOOKUP($D17,'HK2'!$D$4:$AH$258,6,0))</f>
        <v>0</v>
      </c>
      <c r="J17" s="8">
        <f>IF($D17="","",VLOOKUP($D17,'HK1'!$D$4:$AH$259,7,0)+VLOOKUP($D17,'HK2'!$D$4:$AH$258,7,0))</f>
        <v>0</v>
      </c>
      <c r="K17" s="8">
        <f>IF($D17="","",VLOOKUP($D17,'HK1'!$D$4:$AH$259,8,0)+VLOOKUP($D17,'HK2'!$D$4:$AH$258,8,0))</f>
        <v>0</v>
      </c>
      <c r="L17" s="8">
        <f>IF($D17="","",VLOOKUP($D17,'HK1'!$D$4:$AH$259,9,0)+VLOOKUP($D17,'HK2'!$D$4:$AH$258,9,0))</f>
        <v>0</v>
      </c>
      <c r="M17" s="8">
        <f>IF($D17="","",VLOOKUP($D17,'HK1'!$D$4:$AH$259,10,0)+VLOOKUP($D17,'HK2'!$D$4:$AH$258,10,0))</f>
        <v>0</v>
      </c>
      <c r="N17" s="36">
        <f>IF($D17="","",VLOOKUP($D17,'HK1'!$D$4:$AH$259,11,0)+VLOOKUP($D17,'HK2'!$D$4:$AH$258,11,0))</f>
        <v>0</v>
      </c>
      <c r="O17" s="8">
        <f>IF($D17="","",VLOOKUP($D17,'HK1'!$D$4:$AH$259,12,0)+VLOOKUP($D17,'HK2'!$D$4:$AH$258,12,0))</f>
        <v>155</v>
      </c>
      <c r="P17" s="8">
        <f>IF($D17="","",VLOOKUP($D17,'HK1'!$D$4:$AH$259,13,0)+VLOOKUP($D17,'HK2'!$D$4:$AH$258,13,0))</f>
        <v>127</v>
      </c>
      <c r="Q17" s="8">
        <f>IF($D17="","",VLOOKUP($D17,'HK1'!$D$4:$AH$259,14,0)+VLOOKUP($D17,'HK2'!$D$4:$AH$258,14,0))</f>
        <v>167</v>
      </c>
      <c r="R17" s="36">
        <f>IF($D17="","",VLOOKUP($D17,'HK1'!$D$4:$AH$259,15,0)+VLOOKUP($D17,'HK2'!$D$4:$AH$258,15,0))</f>
        <v>5.75</v>
      </c>
      <c r="S17" s="8">
        <f>IF($D17="","",VLOOKUP($D17,'HK1'!$D$4:$AH$259,16,0)+VLOOKUP($D17,'HK2'!$D$4:$AH$258,16,0))</f>
        <v>0</v>
      </c>
      <c r="T17" s="8">
        <f>IF($D17="","",VLOOKUP($D17,'HK1'!$D$4:$AH$259,17,0)+VLOOKUP($D17,'HK2'!$D$4:$AH$258,17,0))</f>
        <v>0</v>
      </c>
      <c r="U17" s="8">
        <f>IF($D17="","",VLOOKUP($D17,'HK1'!$D$4:$AH$259,18,0)+VLOOKUP($D17,'HK2'!$D$4:$AH$258,18,0))</f>
        <v>0</v>
      </c>
      <c r="V17" s="36">
        <f>IF($D17="","",VLOOKUP($D17,'HK1'!$D$4:$AH$259,19,0)+VLOOKUP($D17,'HK2'!$D$4:$AH$258,19,0))</f>
        <v>0</v>
      </c>
      <c r="W17" s="8">
        <f>IF($D17="","",VLOOKUP($D17,'HK1'!$D$4:$AH$259,20,0)+VLOOKUP($D17,'HK2'!$D$4:$AH$258,20,0))</f>
        <v>0</v>
      </c>
      <c r="X17" s="8">
        <f>IF($D17="","",VLOOKUP($D17,'HK1'!$D$4:$AH$259,21,0)+VLOOKUP($D17,'HK2'!$D$4:$AH$258,21,0))</f>
        <v>0</v>
      </c>
      <c r="Y17" s="36">
        <f>IF($D17="","",VLOOKUP($D17,'HK1'!$D$4:$AH$259,22,0)+VLOOKUP($D17,'HK2'!$D$4:$AH$258,22,0))</f>
        <v>0</v>
      </c>
      <c r="Z17" s="8">
        <f>IF($D17="","",VLOOKUP($D17,'HK1'!$D$4:$AH$259,23,0)+VLOOKUP($D17,'HK2'!$D$4:$AH$258,23,0))</f>
        <v>0</v>
      </c>
      <c r="AA17" s="8">
        <f>IF($D17="","",VLOOKUP($D17,'HK1'!$D$4:$AH$259,24,0)+VLOOKUP($D17,'HK2'!$D$4:$AH$258,24,0))</f>
        <v>0</v>
      </c>
      <c r="AB17" s="36">
        <f>IF($D17="","",VLOOKUP($D17,'HK1'!$D$4:$AH$259,25,0)+VLOOKUP($D17,'HK2'!$D$4:$AH$258,25,0))</f>
        <v>0</v>
      </c>
      <c r="AC17" s="8">
        <f>IF($D17="","",VLOOKUP($D17,'HK1'!$D$4:$AH$259,26,0)+VLOOKUP($D17,'HK2'!$D$4:$AH$258,26,0))</f>
        <v>0</v>
      </c>
      <c r="AD17" s="8">
        <f>IF($D17="","",VLOOKUP($D17,'HK1'!$D$4:$AH$259,27,0)+VLOOKUP($D17,'HK2'!$D$4:$AH$258,27,0))</f>
        <v>0</v>
      </c>
      <c r="AE17" s="36">
        <f>IF($D17="","",VLOOKUP($D17,'HK1'!$D$4:$AH$259,28,0)+VLOOKUP($D17,'HK2'!$D$4:$AH$258,28,0))</f>
        <v>0</v>
      </c>
      <c r="AF17" s="8">
        <f>IF($D17="","",VLOOKUP($D17,'HK1'!$D$4:$AH$259,29,0)+VLOOKUP($D17,'HK2'!$D$4:$AH$258,29,0))</f>
        <v>0</v>
      </c>
      <c r="AG17" s="8">
        <f>IF($D17="","",VLOOKUP($D17,'HK1'!$D$4:$AH$259,30,0)+VLOOKUP($D17,'HK2'!$D$4:$AH$258,30,0))</f>
        <v>0</v>
      </c>
      <c r="AH17" s="64">
        <f t="shared" si="0"/>
        <v>5.8</v>
      </c>
      <c r="AI17" s="14">
        <f t="shared" si="1"/>
        <v>19.3</v>
      </c>
    </row>
    <row r="18" spans="1:35">
      <c r="A18" s="55">
        <f>IF(D18="","",SUBTOTAL(3,$D$4:$D18))</f>
        <v>15</v>
      </c>
      <c r="B18" s="49" t="s">
        <v>455</v>
      </c>
      <c r="C18" s="50" t="s">
        <v>169</v>
      </c>
      <c r="D18" s="50" t="s">
        <v>555</v>
      </c>
      <c r="E18" s="8">
        <f>IF($D18="","",VLOOKUP($D18,'HK1'!$D$4:$AH$259,2,0)+VLOOKUP($D18,'HK2'!$D$4:$AH$258,2,0))</f>
        <v>0</v>
      </c>
      <c r="F18" s="8">
        <f>IF($D18="","",VLOOKUP($D18,'HK1'!$D$4:$AH$259,3,0)+VLOOKUP($D18,'HK2'!$D$4:$AH$258,3,0))</f>
        <v>0</v>
      </c>
      <c r="G18" s="8">
        <f>IF($D18="","",VLOOKUP($D18,'HK1'!$D$4:$AH$259,4,0)+VLOOKUP($D18,'HK2'!$D$4:$AH$258,4,0))</f>
        <v>0</v>
      </c>
      <c r="H18" s="8">
        <f>IF($D18="","",VLOOKUP($D18,'HK1'!$D$4:$AH$259,5,0)+VLOOKUP($D18,'HK2'!$D$4:$AH$258,5,0))</f>
        <v>0</v>
      </c>
      <c r="I18" s="36">
        <f>IF($D18="","",VLOOKUP($D18,'HK1'!$D$4:$AH$259,6,0)+VLOOKUP($D18,'HK2'!$D$4:$AH$258,6,0))</f>
        <v>0</v>
      </c>
      <c r="J18" s="8">
        <f>IF($D18="","",VLOOKUP($D18,'HK1'!$D$4:$AH$259,7,0)+VLOOKUP($D18,'HK2'!$D$4:$AH$258,7,0))</f>
        <v>0</v>
      </c>
      <c r="K18" s="8">
        <f>IF($D18="","",VLOOKUP($D18,'HK1'!$D$4:$AH$259,8,0)+VLOOKUP($D18,'HK2'!$D$4:$AH$258,8,0))</f>
        <v>0</v>
      </c>
      <c r="L18" s="8">
        <f>IF($D18="","",VLOOKUP($D18,'HK1'!$D$4:$AH$259,9,0)+VLOOKUP($D18,'HK2'!$D$4:$AH$258,9,0))</f>
        <v>0</v>
      </c>
      <c r="M18" s="8">
        <f>IF($D18="","",VLOOKUP($D18,'HK1'!$D$4:$AH$259,10,0)+VLOOKUP($D18,'HK2'!$D$4:$AH$258,10,0))</f>
        <v>0</v>
      </c>
      <c r="N18" s="36">
        <f>IF($D18="","",VLOOKUP($D18,'HK1'!$D$4:$AH$259,11,0)+VLOOKUP($D18,'HK2'!$D$4:$AH$258,11,0))</f>
        <v>0</v>
      </c>
      <c r="O18" s="8">
        <f>IF($D18="","",VLOOKUP($D18,'HK1'!$D$4:$AH$259,12,0)+VLOOKUP($D18,'HK2'!$D$4:$AH$258,12,0))</f>
        <v>137</v>
      </c>
      <c r="P18" s="8">
        <f>IF($D18="","",VLOOKUP($D18,'HK1'!$D$4:$AH$259,13,0)+VLOOKUP($D18,'HK2'!$D$4:$AH$258,13,0))</f>
        <v>0</v>
      </c>
      <c r="Q18" s="8">
        <f>IF($D18="","",VLOOKUP($D18,'HK1'!$D$4:$AH$259,14,0)+VLOOKUP($D18,'HK2'!$D$4:$AH$258,14,0))</f>
        <v>117</v>
      </c>
      <c r="R18" s="36">
        <f>IF($D18="","",VLOOKUP($D18,'HK1'!$D$4:$AH$259,15,0)+VLOOKUP($D18,'HK2'!$D$4:$AH$258,15,0))</f>
        <v>1</v>
      </c>
      <c r="S18" s="8">
        <f>IF($D18="","",VLOOKUP($D18,'HK1'!$D$4:$AH$259,16,0)+VLOOKUP($D18,'HK2'!$D$4:$AH$258,16,0))</f>
        <v>0</v>
      </c>
      <c r="T18" s="8">
        <f>IF($D18="","",VLOOKUP($D18,'HK1'!$D$4:$AH$259,17,0)+VLOOKUP($D18,'HK2'!$D$4:$AH$258,17,0))</f>
        <v>0</v>
      </c>
      <c r="U18" s="8">
        <f>IF($D18="","",VLOOKUP($D18,'HK1'!$D$4:$AH$259,18,0)+VLOOKUP($D18,'HK2'!$D$4:$AH$258,18,0))</f>
        <v>0</v>
      </c>
      <c r="V18" s="36">
        <f>IF($D18="","",VLOOKUP($D18,'HK1'!$D$4:$AH$259,19,0)+VLOOKUP($D18,'HK2'!$D$4:$AH$258,19,0))</f>
        <v>0</v>
      </c>
      <c r="W18" s="8">
        <f>IF($D18="","",VLOOKUP($D18,'HK1'!$D$4:$AH$259,20,0)+VLOOKUP($D18,'HK2'!$D$4:$AH$258,20,0))</f>
        <v>0</v>
      </c>
      <c r="X18" s="8">
        <f>IF($D18="","",VLOOKUP($D18,'HK1'!$D$4:$AH$259,21,0)+VLOOKUP($D18,'HK2'!$D$4:$AH$258,21,0))</f>
        <v>0</v>
      </c>
      <c r="Y18" s="36">
        <f>IF($D18="","",VLOOKUP($D18,'HK1'!$D$4:$AH$259,22,0)+VLOOKUP($D18,'HK2'!$D$4:$AH$258,22,0))</f>
        <v>0</v>
      </c>
      <c r="Z18" s="8">
        <f>IF($D18="","",VLOOKUP($D18,'HK1'!$D$4:$AH$259,23,0)+VLOOKUP($D18,'HK2'!$D$4:$AH$258,23,0))</f>
        <v>0</v>
      </c>
      <c r="AA18" s="8">
        <f>IF($D18="","",VLOOKUP($D18,'HK1'!$D$4:$AH$259,24,0)+VLOOKUP($D18,'HK2'!$D$4:$AH$258,24,0))</f>
        <v>0</v>
      </c>
      <c r="AB18" s="36">
        <f>IF($D18="","",VLOOKUP($D18,'HK1'!$D$4:$AH$259,25,0)+VLOOKUP($D18,'HK2'!$D$4:$AH$258,25,0))</f>
        <v>0</v>
      </c>
      <c r="AC18" s="8">
        <f>IF($D18="","",VLOOKUP($D18,'HK1'!$D$4:$AH$259,26,0)+VLOOKUP($D18,'HK2'!$D$4:$AH$258,26,0))</f>
        <v>0</v>
      </c>
      <c r="AD18" s="8">
        <f>IF($D18="","",VLOOKUP($D18,'HK1'!$D$4:$AH$259,27,0)+VLOOKUP($D18,'HK2'!$D$4:$AH$258,27,0))</f>
        <v>0</v>
      </c>
      <c r="AE18" s="36">
        <f>IF($D18="","",VLOOKUP($D18,'HK1'!$D$4:$AH$259,28,0)+VLOOKUP($D18,'HK2'!$D$4:$AH$258,28,0))</f>
        <v>0</v>
      </c>
      <c r="AF18" s="8">
        <f>IF($D18="","",VLOOKUP($D18,'HK1'!$D$4:$AH$259,29,0)+VLOOKUP($D18,'HK2'!$D$4:$AH$258,29,0))</f>
        <v>0</v>
      </c>
      <c r="AG18" s="8">
        <f>IF($D18="","",VLOOKUP($D18,'HK1'!$D$4:$AH$259,30,0)+VLOOKUP($D18,'HK2'!$D$4:$AH$258,30,0))</f>
        <v>0</v>
      </c>
      <c r="AH18" s="64">
        <f t="shared" si="0"/>
        <v>1</v>
      </c>
      <c r="AI18" s="14">
        <f t="shared" si="1"/>
        <v>3.3</v>
      </c>
    </row>
    <row r="19" spans="1:35">
      <c r="A19" s="55">
        <f>IF(D19="","",SUBTOTAL(3,$D$4:$D19))</f>
        <v>16</v>
      </c>
      <c r="B19" s="57" t="s">
        <v>423</v>
      </c>
      <c r="C19" s="58" t="s">
        <v>169</v>
      </c>
      <c r="D19" s="59" t="s">
        <v>171</v>
      </c>
      <c r="E19" s="8">
        <f>IF($D19="","",VLOOKUP($D19,'HK1'!$D$4:$AH$259,2,0)+VLOOKUP($D19,'HK2'!$D$4:$AH$258,2,0))</f>
        <v>0</v>
      </c>
      <c r="F19" s="8">
        <f>IF($D19="","",VLOOKUP($D19,'HK1'!$D$4:$AH$259,3,0)+VLOOKUP($D19,'HK2'!$D$4:$AH$258,3,0))</f>
        <v>0</v>
      </c>
      <c r="G19" s="8">
        <f>IF($D19="","",VLOOKUP($D19,'HK1'!$D$4:$AH$259,4,0)+VLOOKUP($D19,'HK2'!$D$4:$AH$258,4,0))</f>
        <v>0</v>
      </c>
      <c r="H19" s="8">
        <f>IF($D19="","",VLOOKUP($D19,'HK1'!$D$4:$AH$259,5,0)+VLOOKUP($D19,'HK2'!$D$4:$AH$258,5,0))</f>
        <v>0</v>
      </c>
      <c r="I19" s="36">
        <f>IF($D19="","",VLOOKUP($D19,'HK1'!$D$4:$AH$259,6,0)+VLOOKUP($D19,'HK2'!$D$4:$AH$258,6,0))</f>
        <v>0</v>
      </c>
      <c r="J19" s="8">
        <f>IF($D19="","",VLOOKUP($D19,'HK1'!$D$4:$AH$259,7,0)+VLOOKUP($D19,'HK2'!$D$4:$AH$258,7,0))</f>
        <v>27.999999999999993</v>
      </c>
      <c r="K19" s="8">
        <f>IF($D19="","",VLOOKUP($D19,'HK1'!$D$4:$AH$259,8,0)+VLOOKUP($D19,'HK2'!$D$4:$AH$258,8,0))</f>
        <v>1.2</v>
      </c>
      <c r="L19" s="8">
        <f>IF($D19="","",VLOOKUP($D19,'HK1'!$D$4:$AH$259,9,0)+VLOOKUP($D19,'HK2'!$D$4:$AH$258,9,0))</f>
        <v>0</v>
      </c>
      <c r="M19" s="8">
        <f>IF($D19="","",VLOOKUP($D19,'HK1'!$D$4:$AH$259,10,0)+VLOOKUP($D19,'HK2'!$D$4:$AH$258,10,0))</f>
        <v>0</v>
      </c>
      <c r="N19" s="36">
        <f>IF($D19="","",VLOOKUP($D19,'HK1'!$D$4:$AH$259,11,0)+VLOOKUP($D19,'HK2'!$D$4:$AH$258,11,0))</f>
        <v>29.199999999999996</v>
      </c>
      <c r="O19" s="8">
        <f>IF($D19="","",VLOOKUP($D19,'HK1'!$D$4:$AH$259,12,0)+VLOOKUP($D19,'HK2'!$D$4:$AH$258,12,0))</f>
        <v>0</v>
      </c>
      <c r="P19" s="8">
        <f>IF($D19="","",VLOOKUP($D19,'HK1'!$D$4:$AH$259,13,0)+VLOOKUP($D19,'HK2'!$D$4:$AH$258,13,0))</f>
        <v>0</v>
      </c>
      <c r="Q19" s="8">
        <f>IF($D19="","",VLOOKUP($D19,'HK1'!$D$4:$AH$259,14,0)+VLOOKUP($D19,'HK2'!$D$4:$AH$258,14,0))</f>
        <v>0</v>
      </c>
      <c r="R19" s="36">
        <f>IF($D19="","",VLOOKUP($D19,'HK1'!$D$4:$AH$259,15,0)+VLOOKUP($D19,'HK2'!$D$4:$AH$258,15,0))</f>
        <v>0</v>
      </c>
      <c r="S19" s="8">
        <f>IF($D19="","",VLOOKUP($D19,'HK1'!$D$4:$AH$259,16,0)+VLOOKUP($D19,'HK2'!$D$4:$AH$258,16,0))</f>
        <v>0</v>
      </c>
      <c r="T19" s="8">
        <f>IF($D19="","",VLOOKUP($D19,'HK1'!$D$4:$AH$259,17,0)+VLOOKUP($D19,'HK2'!$D$4:$AH$258,17,0))</f>
        <v>0</v>
      </c>
      <c r="U19" s="8">
        <f>IF($D19="","",VLOOKUP($D19,'HK1'!$D$4:$AH$259,18,0)+VLOOKUP($D19,'HK2'!$D$4:$AH$258,18,0))</f>
        <v>0</v>
      </c>
      <c r="V19" s="36">
        <f>IF($D19="","",VLOOKUP($D19,'HK1'!$D$4:$AH$259,19,0)+VLOOKUP($D19,'HK2'!$D$4:$AH$258,19,0))</f>
        <v>0</v>
      </c>
      <c r="W19" s="8">
        <f>IF($D19="","",VLOOKUP($D19,'HK1'!$D$4:$AH$259,20,0)+VLOOKUP($D19,'HK2'!$D$4:$AH$258,20,0))</f>
        <v>0</v>
      </c>
      <c r="X19" s="8">
        <f>IF($D19="","",VLOOKUP($D19,'HK1'!$D$4:$AH$259,21,0)+VLOOKUP($D19,'HK2'!$D$4:$AH$258,21,0))</f>
        <v>0</v>
      </c>
      <c r="Y19" s="36">
        <f>IF($D19="","",VLOOKUP($D19,'HK1'!$D$4:$AH$259,22,0)+VLOOKUP($D19,'HK2'!$D$4:$AH$258,22,0))</f>
        <v>0</v>
      </c>
      <c r="Z19" s="8">
        <f>IF($D19="","",VLOOKUP($D19,'HK1'!$D$4:$AH$259,23,0)+VLOOKUP($D19,'HK2'!$D$4:$AH$258,23,0))</f>
        <v>0</v>
      </c>
      <c r="AA19" s="8">
        <f>IF($D19="","",VLOOKUP($D19,'HK1'!$D$4:$AH$259,24,0)+VLOOKUP($D19,'HK2'!$D$4:$AH$258,24,0))</f>
        <v>0</v>
      </c>
      <c r="AB19" s="36">
        <f>IF($D19="","",VLOOKUP($D19,'HK1'!$D$4:$AH$259,25,0)+VLOOKUP($D19,'HK2'!$D$4:$AH$258,25,0))</f>
        <v>0</v>
      </c>
      <c r="AC19" s="8">
        <f>IF($D19="","",VLOOKUP($D19,'HK1'!$D$4:$AH$259,26,0)+VLOOKUP($D19,'HK2'!$D$4:$AH$258,26,0))</f>
        <v>0</v>
      </c>
      <c r="AD19" s="8">
        <f>IF($D19="","",VLOOKUP($D19,'HK1'!$D$4:$AH$259,27,0)+VLOOKUP($D19,'HK2'!$D$4:$AH$258,27,0))</f>
        <v>0</v>
      </c>
      <c r="AE19" s="36">
        <f>IF($D19="","",VLOOKUP($D19,'HK1'!$D$4:$AH$259,28,0)+VLOOKUP($D19,'HK2'!$D$4:$AH$258,28,0))</f>
        <v>0</v>
      </c>
      <c r="AF19" s="8">
        <f>IF($D19="","",VLOOKUP($D19,'HK1'!$D$4:$AH$259,29,0)+VLOOKUP($D19,'HK2'!$D$4:$AH$258,29,0))</f>
        <v>2.4</v>
      </c>
      <c r="AG19" s="8">
        <f>IF($D19="","",VLOOKUP($D19,'HK1'!$D$4:$AH$259,30,0)+VLOOKUP($D19,'HK2'!$D$4:$AH$258,30,0))</f>
        <v>0</v>
      </c>
      <c r="AH19" s="64">
        <f t="shared" si="0"/>
        <v>31.6</v>
      </c>
      <c r="AI19" s="14">
        <f t="shared" si="1"/>
        <v>105.3</v>
      </c>
    </row>
    <row r="20" spans="1:35">
      <c r="A20" s="55">
        <f>IF(D20="","",SUBTOTAL(3,$D$4:$D20))</f>
        <v>17</v>
      </c>
      <c r="B20" s="57" t="s">
        <v>480</v>
      </c>
      <c r="C20" s="58" t="s">
        <v>169</v>
      </c>
      <c r="D20" s="59" t="s">
        <v>280</v>
      </c>
      <c r="E20" s="8">
        <f>IF($D20="","",VLOOKUP($D20,'HK1'!$D$4:$AH$259,2,0)+VLOOKUP($D20,'HK2'!$D$4:$AH$258,2,0))</f>
        <v>0</v>
      </c>
      <c r="F20" s="8">
        <f>IF($D20="","",VLOOKUP($D20,'HK1'!$D$4:$AH$259,3,0)+VLOOKUP($D20,'HK2'!$D$4:$AH$258,3,0))</f>
        <v>0</v>
      </c>
      <c r="G20" s="8">
        <f>IF($D20="","",VLOOKUP($D20,'HK1'!$D$4:$AH$259,4,0)+VLOOKUP($D20,'HK2'!$D$4:$AH$258,4,0))</f>
        <v>0</v>
      </c>
      <c r="H20" s="8">
        <f>IF($D20="","",VLOOKUP($D20,'HK1'!$D$4:$AH$259,5,0)+VLOOKUP($D20,'HK2'!$D$4:$AH$258,5,0))</f>
        <v>0</v>
      </c>
      <c r="I20" s="36">
        <f>IF($D20="","",VLOOKUP($D20,'HK1'!$D$4:$AH$259,6,0)+VLOOKUP($D20,'HK2'!$D$4:$AH$258,6,0))</f>
        <v>0</v>
      </c>
      <c r="J20" s="8">
        <f>IF($D20="","",VLOOKUP($D20,'HK1'!$D$4:$AH$259,7,0)+VLOOKUP($D20,'HK2'!$D$4:$AH$258,7,0))</f>
        <v>0</v>
      </c>
      <c r="K20" s="8">
        <f>IF($D20="","",VLOOKUP($D20,'HK1'!$D$4:$AH$259,8,0)+VLOOKUP($D20,'HK2'!$D$4:$AH$258,8,0))</f>
        <v>0</v>
      </c>
      <c r="L20" s="8">
        <f>IF($D20="","",VLOOKUP($D20,'HK1'!$D$4:$AH$259,9,0)+VLOOKUP($D20,'HK2'!$D$4:$AH$258,9,0))</f>
        <v>0</v>
      </c>
      <c r="M20" s="8">
        <f>IF($D20="","",VLOOKUP($D20,'HK1'!$D$4:$AH$259,10,0)+VLOOKUP($D20,'HK2'!$D$4:$AH$258,10,0))</f>
        <v>0</v>
      </c>
      <c r="N20" s="36">
        <f>IF($D20="","",VLOOKUP($D20,'HK1'!$D$4:$AH$259,11,0)+VLOOKUP($D20,'HK2'!$D$4:$AH$258,11,0))</f>
        <v>0</v>
      </c>
      <c r="O20" s="8">
        <f>IF($D20="","",VLOOKUP($D20,'HK1'!$D$4:$AH$259,12,0)+VLOOKUP($D20,'HK2'!$D$4:$AH$258,12,0))</f>
        <v>0</v>
      </c>
      <c r="P20" s="8">
        <f>IF($D20="","",VLOOKUP($D20,'HK1'!$D$4:$AH$259,13,0)+VLOOKUP($D20,'HK2'!$D$4:$AH$258,13,0))</f>
        <v>0</v>
      </c>
      <c r="Q20" s="8">
        <f>IF($D20="","",VLOOKUP($D20,'HK1'!$D$4:$AH$259,14,0)+VLOOKUP($D20,'HK2'!$D$4:$AH$258,14,0))</f>
        <v>0</v>
      </c>
      <c r="R20" s="36">
        <f>IF($D20="","",VLOOKUP($D20,'HK1'!$D$4:$AH$259,15,0)+VLOOKUP($D20,'HK2'!$D$4:$AH$258,15,0))</f>
        <v>0</v>
      </c>
      <c r="S20" s="8">
        <f>IF($D20="","",VLOOKUP($D20,'HK1'!$D$4:$AH$259,16,0)+VLOOKUP($D20,'HK2'!$D$4:$AH$258,16,0))</f>
        <v>0</v>
      </c>
      <c r="T20" s="8">
        <f>IF($D20="","",VLOOKUP($D20,'HK1'!$D$4:$AH$259,17,0)+VLOOKUP($D20,'HK2'!$D$4:$AH$258,17,0))</f>
        <v>0</v>
      </c>
      <c r="U20" s="8">
        <f>IF($D20="","",VLOOKUP($D20,'HK1'!$D$4:$AH$259,18,0)+VLOOKUP($D20,'HK2'!$D$4:$AH$258,18,0))</f>
        <v>0</v>
      </c>
      <c r="V20" s="36">
        <f>IF($D20="","",VLOOKUP($D20,'HK1'!$D$4:$AH$259,19,0)+VLOOKUP($D20,'HK2'!$D$4:$AH$258,19,0))</f>
        <v>0</v>
      </c>
      <c r="W20" s="8">
        <f>IF($D20="","",VLOOKUP($D20,'HK1'!$D$4:$AH$259,20,0)+VLOOKUP($D20,'HK2'!$D$4:$AH$258,20,0))</f>
        <v>0</v>
      </c>
      <c r="X20" s="8">
        <f>IF($D20="","",VLOOKUP($D20,'HK1'!$D$4:$AH$259,21,0)+VLOOKUP($D20,'HK2'!$D$4:$AH$258,21,0))</f>
        <v>0</v>
      </c>
      <c r="Y20" s="36">
        <f>IF($D20="","",VLOOKUP($D20,'HK1'!$D$4:$AH$259,22,0)+VLOOKUP($D20,'HK2'!$D$4:$AH$258,22,0))</f>
        <v>0</v>
      </c>
      <c r="Z20" s="8">
        <f>IF($D20="","",VLOOKUP($D20,'HK1'!$D$4:$AH$259,23,0)+VLOOKUP($D20,'HK2'!$D$4:$AH$258,23,0))</f>
        <v>0</v>
      </c>
      <c r="AA20" s="8">
        <f>IF($D20="","",VLOOKUP($D20,'HK1'!$D$4:$AH$259,24,0)+VLOOKUP($D20,'HK2'!$D$4:$AH$258,24,0))</f>
        <v>0</v>
      </c>
      <c r="AB20" s="36">
        <f>IF($D20="","",VLOOKUP($D20,'HK1'!$D$4:$AH$259,25,0)+VLOOKUP($D20,'HK2'!$D$4:$AH$258,25,0))</f>
        <v>0</v>
      </c>
      <c r="AC20" s="8">
        <f>IF($D20="","",VLOOKUP($D20,'HK1'!$D$4:$AH$259,26,0)+VLOOKUP($D20,'HK2'!$D$4:$AH$258,26,0))</f>
        <v>0</v>
      </c>
      <c r="AD20" s="8">
        <f>IF($D20="","",VLOOKUP($D20,'HK1'!$D$4:$AH$259,27,0)+VLOOKUP($D20,'HK2'!$D$4:$AH$258,27,0))</f>
        <v>0</v>
      </c>
      <c r="AE20" s="36">
        <f>IF($D20="","",VLOOKUP($D20,'HK1'!$D$4:$AH$259,28,0)+VLOOKUP($D20,'HK2'!$D$4:$AH$258,28,0))</f>
        <v>0</v>
      </c>
      <c r="AF20" s="8">
        <f>IF($D20="","",VLOOKUP($D20,'HK1'!$D$4:$AH$259,29,0)+VLOOKUP($D20,'HK2'!$D$4:$AH$258,29,0))</f>
        <v>0</v>
      </c>
      <c r="AG20" s="8">
        <f>IF($D20="","",VLOOKUP($D20,'HK1'!$D$4:$AH$259,30,0)+VLOOKUP($D20,'HK2'!$D$4:$AH$258,30,0))</f>
        <v>0</v>
      </c>
      <c r="AH20" s="64">
        <f t="shared" si="0"/>
        <v>0</v>
      </c>
      <c r="AI20" s="14">
        <f t="shared" si="1"/>
        <v>0</v>
      </c>
    </row>
    <row r="21" spans="1:35">
      <c r="A21" s="55">
        <f>IF(D21="","",SUBTOTAL(3,$D$4:$D21))</f>
        <v>18</v>
      </c>
      <c r="B21" s="57" t="s">
        <v>437</v>
      </c>
      <c r="C21" s="58" t="s">
        <v>169</v>
      </c>
      <c r="D21" s="59" t="s">
        <v>553</v>
      </c>
      <c r="E21" s="8">
        <f>IF($D21="","",VLOOKUP($D21,'HK1'!$D$4:$AH$259,2,0)+VLOOKUP($D21,'HK2'!$D$4:$AH$258,2,0))</f>
        <v>0</v>
      </c>
      <c r="F21" s="8">
        <f>IF($D21="","",VLOOKUP($D21,'HK1'!$D$4:$AH$259,3,0)+VLOOKUP($D21,'HK2'!$D$4:$AH$258,3,0))</f>
        <v>0</v>
      </c>
      <c r="G21" s="8">
        <f>IF($D21="","",VLOOKUP($D21,'HK1'!$D$4:$AH$259,4,0)+VLOOKUP($D21,'HK2'!$D$4:$AH$258,4,0))</f>
        <v>0</v>
      </c>
      <c r="H21" s="8">
        <f>IF($D21="","",VLOOKUP($D21,'HK1'!$D$4:$AH$259,5,0)+VLOOKUP($D21,'HK2'!$D$4:$AH$258,5,0))</f>
        <v>0</v>
      </c>
      <c r="I21" s="36">
        <f>IF($D21="","",VLOOKUP($D21,'HK1'!$D$4:$AH$259,6,0)+VLOOKUP($D21,'HK2'!$D$4:$AH$258,6,0))</f>
        <v>0</v>
      </c>
      <c r="J21" s="8">
        <f>IF($D21="","",VLOOKUP($D21,'HK1'!$D$4:$AH$259,7,0)+VLOOKUP($D21,'HK2'!$D$4:$AH$258,7,0))</f>
        <v>0</v>
      </c>
      <c r="K21" s="8">
        <f>IF($D21="","",VLOOKUP($D21,'HK1'!$D$4:$AH$259,8,0)+VLOOKUP($D21,'HK2'!$D$4:$AH$258,8,0))</f>
        <v>0</v>
      </c>
      <c r="L21" s="8">
        <f>IF($D21="","",VLOOKUP($D21,'HK1'!$D$4:$AH$259,9,0)+VLOOKUP($D21,'HK2'!$D$4:$AH$258,9,0))</f>
        <v>0</v>
      </c>
      <c r="M21" s="8">
        <f>IF($D21="","",VLOOKUP($D21,'HK1'!$D$4:$AH$259,10,0)+VLOOKUP($D21,'HK2'!$D$4:$AH$258,10,0))</f>
        <v>0</v>
      </c>
      <c r="N21" s="36">
        <f>IF($D21="","",VLOOKUP($D21,'HK1'!$D$4:$AH$259,11,0)+VLOOKUP($D21,'HK2'!$D$4:$AH$258,11,0))</f>
        <v>0</v>
      </c>
      <c r="O21" s="8">
        <f>IF($D21="","",VLOOKUP($D21,'HK1'!$D$4:$AH$259,12,0)+VLOOKUP($D21,'HK2'!$D$4:$AH$258,12,0))</f>
        <v>0</v>
      </c>
      <c r="P21" s="8">
        <f>IF($D21="","",VLOOKUP($D21,'HK1'!$D$4:$AH$259,13,0)+VLOOKUP($D21,'HK2'!$D$4:$AH$258,13,0))</f>
        <v>0</v>
      </c>
      <c r="Q21" s="8">
        <f>IF($D21="","",VLOOKUP($D21,'HK1'!$D$4:$AH$259,14,0)+VLOOKUP($D21,'HK2'!$D$4:$AH$258,14,0))</f>
        <v>0</v>
      </c>
      <c r="R21" s="36">
        <f>IF($D21="","",VLOOKUP($D21,'HK1'!$D$4:$AH$259,15,0)+VLOOKUP($D21,'HK2'!$D$4:$AH$258,15,0))</f>
        <v>0</v>
      </c>
      <c r="S21" s="8">
        <f>IF($D21="","",VLOOKUP($D21,'HK1'!$D$4:$AH$259,16,0)+VLOOKUP($D21,'HK2'!$D$4:$AH$258,16,0))</f>
        <v>0</v>
      </c>
      <c r="T21" s="8">
        <f>IF($D21="","",VLOOKUP($D21,'HK1'!$D$4:$AH$259,17,0)+VLOOKUP($D21,'HK2'!$D$4:$AH$258,17,0))</f>
        <v>0</v>
      </c>
      <c r="U21" s="8">
        <f>IF($D21="","",VLOOKUP($D21,'HK1'!$D$4:$AH$259,18,0)+VLOOKUP($D21,'HK2'!$D$4:$AH$258,18,0))</f>
        <v>0</v>
      </c>
      <c r="V21" s="36">
        <f>IF($D21="","",VLOOKUP($D21,'HK1'!$D$4:$AH$259,19,0)+VLOOKUP($D21,'HK2'!$D$4:$AH$258,19,0))</f>
        <v>0</v>
      </c>
      <c r="W21" s="8">
        <f>IF($D21="","",VLOOKUP($D21,'HK1'!$D$4:$AH$259,20,0)+VLOOKUP($D21,'HK2'!$D$4:$AH$258,20,0))</f>
        <v>0</v>
      </c>
      <c r="X21" s="8">
        <f>IF($D21="","",VLOOKUP($D21,'HK1'!$D$4:$AH$259,21,0)+VLOOKUP($D21,'HK2'!$D$4:$AH$258,21,0))</f>
        <v>0</v>
      </c>
      <c r="Y21" s="36">
        <f>IF($D21="","",VLOOKUP($D21,'HK1'!$D$4:$AH$259,22,0)+VLOOKUP($D21,'HK2'!$D$4:$AH$258,22,0))</f>
        <v>0</v>
      </c>
      <c r="Z21" s="8">
        <f>IF($D21="","",VLOOKUP($D21,'HK1'!$D$4:$AH$259,23,0)+VLOOKUP($D21,'HK2'!$D$4:$AH$258,23,0))</f>
        <v>0</v>
      </c>
      <c r="AA21" s="8">
        <f>IF($D21="","",VLOOKUP($D21,'HK1'!$D$4:$AH$259,24,0)+VLOOKUP($D21,'HK2'!$D$4:$AH$258,24,0))</f>
        <v>0</v>
      </c>
      <c r="AB21" s="36">
        <f>IF($D21="","",VLOOKUP($D21,'HK1'!$D$4:$AH$259,25,0)+VLOOKUP($D21,'HK2'!$D$4:$AH$258,25,0))</f>
        <v>0</v>
      </c>
      <c r="AC21" s="8">
        <f>IF($D21="","",VLOOKUP($D21,'HK1'!$D$4:$AH$259,26,0)+VLOOKUP($D21,'HK2'!$D$4:$AH$258,26,0))</f>
        <v>0</v>
      </c>
      <c r="AD21" s="8">
        <f>IF($D21="","",VLOOKUP($D21,'HK1'!$D$4:$AH$259,27,0)+VLOOKUP($D21,'HK2'!$D$4:$AH$258,27,0))</f>
        <v>0</v>
      </c>
      <c r="AE21" s="36">
        <f>IF($D21="","",VLOOKUP($D21,'HK1'!$D$4:$AH$259,28,0)+VLOOKUP($D21,'HK2'!$D$4:$AH$258,28,0))</f>
        <v>0</v>
      </c>
      <c r="AF21" s="8">
        <f>IF($D21="","",VLOOKUP($D21,'HK1'!$D$4:$AH$259,29,0)+VLOOKUP($D21,'HK2'!$D$4:$AH$258,29,0))</f>
        <v>0</v>
      </c>
      <c r="AG21" s="8">
        <f>IF($D21="","",VLOOKUP($D21,'HK1'!$D$4:$AH$259,30,0)+VLOOKUP($D21,'HK2'!$D$4:$AH$258,30,0))</f>
        <v>0</v>
      </c>
      <c r="AH21" s="64">
        <f t="shared" si="0"/>
        <v>0</v>
      </c>
      <c r="AI21" s="14">
        <f t="shared" si="1"/>
        <v>0</v>
      </c>
    </row>
    <row r="22" spans="1:35">
      <c r="A22" s="55">
        <f>IF(D22="","",SUBTOTAL(3,$D$4:$D22))</f>
        <v>19</v>
      </c>
      <c r="B22" s="57" t="s">
        <v>442</v>
      </c>
      <c r="C22" s="58" t="s">
        <v>169</v>
      </c>
      <c r="D22" s="59" t="s">
        <v>182</v>
      </c>
      <c r="E22" s="8">
        <f>IF($D22="","",VLOOKUP($D22,'HK1'!$D$4:$AH$259,2,0)+VLOOKUP($D22,'HK2'!$D$4:$AH$258,2,0))</f>
        <v>0</v>
      </c>
      <c r="F22" s="8">
        <f>IF($D22="","",VLOOKUP($D22,'HK1'!$D$4:$AH$259,3,0)+VLOOKUP($D22,'HK2'!$D$4:$AH$258,3,0))</f>
        <v>0</v>
      </c>
      <c r="G22" s="8">
        <f>IF($D22="","",VLOOKUP($D22,'HK1'!$D$4:$AH$259,4,0)+VLOOKUP($D22,'HK2'!$D$4:$AH$258,4,0))</f>
        <v>0</v>
      </c>
      <c r="H22" s="8">
        <f>IF($D22="","",VLOOKUP($D22,'HK1'!$D$4:$AH$259,5,0)+VLOOKUP($D22,'HK2'!$D$4:$AH$258,5,0))</f>
        <v>0</v>
      </c>
      <c r="I22" s="36">
        <f>IF($D22="","",VLOOKUP($D22,'HK1'!$D$4:$AH$259,6,0)+VLOOKUP($D22,'HK2'!$D$4:$AH$258,6,0))</f>
        <v>0</v>
      </c>
      <c r="J22" s="8">
        <f>IF($D22="","",VLOOKUP($D22,'HK1'!$D$4:$AH$259,7,0)+VLOOKUP($D22,'HK2'!$D$4:$AH$258,7,0))</f>
        <v>0</v>
      </c>
      <c r="K22" s="8">
        <f>IF($D22="","",VLOOKUP($D22,'HK1'!$D$4:$AH$259,8,0)+VLOOKUP($D22,'HK2'!$D$4:$AH$258,8,0))</f>
        <v>0</v>
      </c>
      <c r="L22" s="8">
        <f>IF($D22="","",VLOOKUP($D22,'HK1'!$D$4:$AH$259,9,0)+VLOOKUP($D22,'HK2'!$D$4:$AH$258,9,0))</f>
        <v>0</v>
      </c>
      <c r="M22" s="8">
        <f>IF($D22="","",VLOOKUP($D22,'HK1'!$D$4:$AH$259,10,0)+VLOOKUP($D22,'HK2'!$D$4:$AH$258,10,0))</f>
        <v>0</v>
      </c>
      <c r="N22" s="36">
        <f>IF($D22="","",VLOOKUP($D22,'HK1'!$D$4:$AH$259,11,0)+VLOOKUP($D22,'HK2'!$D$4:$AH$258,11,0))</f>
        <v>0</v>
      </c>
      <c r="O22" s="8">
        <f>IF($D22="","",VLOOKUP($D22,'HK1'!$D$4:$AH$259,12,0)+VLOOKUP($D22,'HK2'!$D$4:$AH$258,12,0))</f>
        <v>0</v>
      </c>
      <c r="P22" s="8">
        <f>IF($D22="","",VLOOKUP($D22,'HK1'!$D$4:$AH$259,13,0)+VLOOKUP($D22,'HK2'!$D$4:$AH$258,13,0))</f>
        <v>0</v>
      </c>
      <c r="Q22" s="8">
        <f>IF($D22="","",VLOOKUP($D22,'HK1'!$D$4:$AH$259,14,0)+VLOOKUP($D22,'HK2'!$D$4:$AH$258,14,0))</f>
        <v>0</v>
      </c>
      <c r="R22" s="36">
        <f>IF($D22="","",VLOOKUP($D22,'HK1'!$D$4:$AH$259,15,0)+VLOOKUP($D22,'HK2'!$D$4:$AH$258,15,0))</f>
        <v>0</v>
      </c>
      <c r="S22" s="8">
        <f>IF($D22="","",VLOOKUP($D22,'HK1'!$D$4:$AH$259,16,0)+VLOOKUP($D22,'HK2'!$D$4:$AH$258,16,0))</f>
        <v>0</v>
      </c>
      <c r="T22" s="8">
        <f>IF($D22="","",VLOOKUP($D22,'HK1'!$D$4:$AH$259,17,0)+VLOOKUP($D22,'HK2'!$D$4:$AH$258,17,0))</f>
        <v>0</v>
      </c>
      <c r="U22" s="8">
        <f>IF($D22="","",VLOOKUP($D22,'HK1'!$D$4:$AH$259,18,0)+VLOOKUP($D22,'HK2'!$D$4:$AH$258,18,0))</f>
        <v>0</v>
      </c>
      <c r="V22" s="36">
        <f>IF($D22="","",VLOOKUP($D22,'HK1'!$D$4:$AH$259,19,0)+VLOOKUP($D22,'HK2'!$D$4:$AH$258,19,0))</f>
        <v>0</v>
      </c>
      <c r="W22" s="8">
        <f>IF($D22="","",VLOOKUP($D22,'HK1'!$D$4:$AH$259,20,0)+VLOOKUP($D22,'HK2'!$D$4:$AH$258,20,0))</f>
        <v>0</v>
      </c>
      <c r="X22" s="8">
        <f>IF($D22="","",VLOOKUP($D22,'HK1'!$D$4:$AH$259,21,0)+VLOOKUP($D22,'HK2'!$D$4:$AH$258,21,0))</f>
        <v>0</v>
      </c>
      <c r="Y22" s="36">
        <f>IF($D22="","",VLOOKUP($D22,'HK1'!$D$4:$AH$259,22,0)+VLOOKUP($D22,'HK2'!$D$4:$AH$258,22,0))</f>
        <v>0</v>
      </c>
      <c r="Z22" s="8">
        <f>IF($D22="","",VLOOKUP($D22,'HK1'!$D$4:$AH$259,23,0)+VLOOKUP($D22,'HK2'!$D$4:$AH$258,23,0))</f>
        <v>0</v>
      </c>
      <c r="AA22" s="8">
        <f>IF($D22="","",VLOOKUP($D22,'HK1'!$D$4:$AH$259,24,0)+VLOOKUP($D22,'HK2'!$D$4:$AH$258,24,0))</f>
        <v>0</v>
      </c>
      <c r="AB22" s="36">
        <f>IF($D22="","",VLOOKUP($D22,'HK1'!$D$4:$AH$259,25,0)+VLOOKUP($D22,'HK2'!$D$4:$AH$258,25,0))</f>
        <v>0</v>
      </c>
      <c r="AC22" s="8">
        <f>IF($D22="","",VLOOKUP($D22,'HK1'!$D$4:$AH$259,26,0)+VLOOKUP($D22,'HK2'!$D$4:$AH$258,26,0))</f>
        <v>0</v>
      </c>
      <c r="AD22" s="8">
        <f>IF($D22="","",VLOOKUP($D22,'HK1'!$D$4:$AH$259,27,0)+VLOOKUP($D22,'HK2'!$D$4:$AH$258,27,0))</f>
        <v>0</v>
      </c>
      <c r="AE22" s="36">
        <f>IF($D22="","",VLOOKUP($D22,'HK1'!$D$4:$AH$259,28,0)+VLOOKUP($D22,'HK2'!$D$4:$AH$258,28,0))</f>
        <v>0</v>
      </c>
      <c r="AF22" s="8">
        <f>IF($D22="","",VLOOKUP($D22,'HK1'!$D$4:$AH$259,29,0)+VLOOKUP($D22,'HK2'!$D$4:$AH$258,29,0))</f>
        <v>0</v>
      </c>
      <c r="AG22" s="8">
        <f>IF($D22="","",VLOOKUP($D22,'HK1'!$D$4:$AH$259,30,0)+VLOOKUP($D22,'HK2'!$D$4:$AH$258,30,0))</f>
        <v>0</v>
      </c>
      <c r="AH22" s="64">
        <f t="shared" si="0"/>
        <v>0</v>
      </c>
      <c r="AI22" s="14">
        <f t="shared" si="1"/>
        <v>0</v>
      </c>
    </row>
    <row r="23" spans="1:35">
      <c r="A23" s="55">
        <f>IF(D23="","",SUBTOTAL(3,$D$4:$D23))</f>
        <v>20</v>
      </c>
      <c r="B23" s="57" t="s">
        <v>443</v>
      </c>
      <c r="C23" s="58" t="s">
        <v>169</v>
      </c>
      <c r="D23" s="59" t="s">
        <v>281</v>
      </c>
      <c r="E23" s="8">
        <f>IF($D23="","",VLOOKUP($D23,'HK1'!$D$4:$AH$259,2,0)+VLOOKUP($D23,'HK2'!$D$4:$AH$258,2,0))</f>
        <v>0</v>
      </c>
      <c r="F23" s="8">
        <f>IF($D23="","",VLOOKUP($D23,'HK1'!$D$4:$AH$259,3,0)+VLOOKUP($D23,'HK2'!$D$4:$AH$258,3,0))</f>
        <v>0</v>
      </c>
      <c r="G23" s="8">
        <f>IF($D23="","",VLOOKUP($D23,'HK1'!$D$4:$AH$259,4,0)+VLOOKUP($D23,'HK2'!$D$4:$AH$258,4,0))</f>
        <v>0</v>
      </c>
      <c r="H23" s="8">
        <f>IF($D23="","",VLOOKUP($D23,'HK1'!$D$4:$AH$259,5,0)+VLOOKUP($D23,'HK2'!$D$4:$AH$258,5,0))</f>
        <v>0</v>
      </c>
      <c r="I23" s="36">
        <f>IF($D23="","",VLOOKUP($D23,'HK1'!$D$4:$AH$259,6,0)+VLOOKUP($D23,'HK2'!$D$4:$AH$258,6,0))</f>
        <v>0</v>
      </c>
      <c r="J23" s="8">
        <f>IF($D23="","",VLOOKUP($D23,'HK1'!$D$4:$AH$259,7,0)+VLOOKUP($D23,'HK2'!$D$4:$AH$258,7,0))</f>
        <v>1.2</v>
      </c>
      <c r="K23" s="8">
        <f>IF($D23="","",VLOOKUP($D23,'HK1'!$D$4:$AH$259,8,0)+VLOOKUP($D23,'HK2'!$D$4:$AH$258,8,0))</f>
        <v>29.599999999999994</v>
      </c>
      <c r="L23" s="8">
        <f>IF($D23="","",VLOOKUP($D23,'HK1'!$D$4:$AH$259,9,0)+VLOOKUP($D23,'HK2'!$D$4:$AH$258,9,0))</f>
        <v>0</v>
      </c>
      <c r="M23" s="8">
        <f>IF($D23="","",VLOOKUP($D23,'HK1'!$D$4:$AH$259,10,0)+VLOOKUP($D23,'HK2'!$D$4:$AH$258,10,0))</f>
        <v>0</v>
      </c>
      <c r="N23" s="36">
        <f>IF($D23="","",VLOOKUP($D23,'HK1'!$D$4:$AH$259,11,0)+VLOOKUP($D23,'HK2'!$D$4:$AH$258,11,0))</f>
        <v>30.799999999999997</v>
      </c>
      <c r="O23" s="8">
        <f>IF($D23="","",VLOOKUP($D23,'HK1'!$D$4:$AH$259,12,0)+VLOOKUP($D23,'HK2'!$D$4:$AH$258,12,0))</f>
        <v>315</v>
      </c>
      <c r="P23" s="8">
        <f>IF($D23="","",VLOOKUP($D23,'HK1'!$D$4:$AH$259,13,0)+VLOOKUP($D23,'HK2'!$D$4:$AH$258,13,0))</f>
        <v>93</v>
      </c>
      <c r="Q23" s="8">
        <f>IF($D23="","",VLOOKUP($D23,'HK1'!$D$4:$AH$259,14,0)+VLOOKUP($D23,'HK2'!$D$4:$AH$258,14,0))</f>
        <v>170</v>
      </c>
      <c r="R23" s="36">
        <f>IF($D23="","",VLOOKUP($D23,'HK1'!$D$4:$AH$259,15,0)+VLOOKUP($D23,'HK2'!$D$4:$AH$258,15,0))</f>
        <v>11.9</v>
      </c>
      <c r="S23" s="8">
        <f>IF($D23="","",VLOOKUP($D23,'HK1'!$D$4:$AH$259,16,0)+VLOOKUP($D23,'HK2'!$D$4:$AH$258,16,0))</f>
        <v>0</v>
      </c>
      <c r="T23" s="8">
        <f>IF($D23="","",VLOOKUP($D23,'HK1'!$D$4:$AH$259,17,0)+VLOOKUP($D23,'HK2'!$D$4:$AH$258,17,0))</f>
        <v>0</v>
      </c>
      <c r="U23" s="8">
        <f>IF($D23="","",VLOOKUP($D23,'HK1'!$D$4:$AH$259,18,0)+VLOOKUP($D23,'HK2'!$D$4:$AH$258,18,0))</f>
        <v>0</v>
      </c>
      <c r="V23" s="36">
        <f>IF($D23="","",VLOOKUP($D23,'HK1'!$D$4:$AH$259,19,0)+VLOOKUP($D23,'HK2'!$D$4:$AH$258,19,0))</f>
        <v>0</v>
      </c>
      <c r="W23" s="8">
        <f>IF($D23="","",VLOOKUP($D23,'HK1'!$D$4:$AH$259,20,0)+VLOOKUP($D23,'HK2'!$D$4:$AH$258,20,0))</f>
        <v>0</v>
      </c>
      <c r="X23" s="8">
        <f>IF($D23="","",VLOOKUP($D23,'HK1'!$D$4:$AH$259,21,0)+VLOOKUP($D23,'HK2'!$D$4:$AH$258,21,0))</f>
        <v>0</v>
      </c>
      <c r="Y23" s="36">
        <f>IF($D23="","",VLOOKUP($D23,'HK1'!$D$4:$AH$259,22,0)+VLOOKUP($D23,'HK2'!$D$4:$AH$258,22,0))</f>
        <v>0</v>
      </c>
      <c r="Z23" s="8">
        <f>IF($D23="","",VLOOKUP($D23,'HK1'!$D$4:$AH$259,23,0)+VLOOKUP($D23,'HK2'!$D$4:$AH$258,23,0))</f>
        <v>0</v>
      </c>
      <c r="AA23" s="8">
        <f>IF($D23="","",VLOOKUP($D23,'HK1'!$D$4:$AH$259,24,0)+VLOOKUP($D23,'HK2'!$D$4:$AH$258,24,0))</f>
        <v>0</v>
      </c>
      <c r="AB23" s="36">
        <f>IF($D23="","",VLOOKUP($D23,'HK1'!$D$4:$AH$259,25,0)+VLOOKUP($D23,'HK2'!$D$4:$AH$258,25,0))</f>
        <v>0</v>
      </c>
      <c r="AC23" s="8">
        <f>IF($D23="","",VLOOKUP($D23,'HK1'!$D$4:$AH$259,26,0)+VLOOKUP($D23,'HK2'!$D$4:$AH$258,26,0))</f>
        <v>0</v>
      </c>
      <c r="AD23" s="8">
        <f>IF($D23="","",VLOOKUP($D23,'HK1'!$D$4:$AH$259,27,0)+VLOOKUP($D23,'HK2'!$D$4:$AH$258,27,0))</f>
        <v>0</v>
      </c>
      <c r="AE23" s="36">
        <f>IF($D23="","",VLOOKUP($D23,'HK1'!$D$4:$AH$259,28,0)+VLOOKUP($D23,'HK2'!$D$4:$AH$258,28,0))</f>
        <v>0</v>
      </c>
      <c r="AF23" s="8">
        <f>IF($D23="","",VLOOKUP($D23,'HK1'!$D$4:$AH$259,29,0)+VLOOKUP($D23,'HK2'!$D$4:$AH$258,29,0))</f>
        <v>1.2</v>
      </c>
      <c r="AG23" s="8">
        <f>IF($D23="","",VLOOKUP($D23,'HK1'!$D$4:$AH$259,30,0)+VLOOKUP($D23,'HK2'!$D$4:$AH$258,30,0))</f>
        <v>0</v>
      </c>
      <c r="AH23" s="64">
        <f t="shared" si="0"/>
        <v>43.9</v>
      </c>
      <c r="AI23" s="14">
        <f t="shared" si="1"/>
        <v>146.30000000000001</v>
      </c>
    </row>
    <row r="24" spans="1:35">
      <c r="A24" s="55">
        <f>IF(D24="","",SUBTOTAL(3,$D$4:$D24))</f>
        <v>21</v>
      </c>
      <c r="B24" s="57" t="s">
        <v>444</v>
      </c>
      <c r="C24" s="58" t="s">
        <v>169</v>
      </c>
      <c r="D24" s="59" t="s">
        <v>209</v>
      </c>
      <c r="E24" s="8">
        <f>IF($D24="","",VLOOKUP($D24,'HK1'!$D$4:$AH$259,2,0)+VLOOKUP($D24,'HK2'!$D$4:$AH$258,2,0))</f>
        <v>2</v>
      </c>
      <c r="F24" s="8">
        <f>IF($D24="","",VLOOKUP($D24,'HK1'!$D$4:$AH$259,3,0)+VLOOKUP($D24,'HK2'!$D$4:$AH$258,3,0))</f>
        <v>0</v>
      </c>
      <c r="G24" s="8">
        <f>IF($D24="","",VLOOKUP($D24,'HK1'!$D$4:$AH$259,4,0)+VLOOKUP($D24,'HK2'!$D$4:$AH$258,4,0))</f>
        <v>0</v>
      </c>
      <c r="H24" s="8">
        <f>IF($D24="","",VLOOKUP($D24,'HK1'!$D$4:$AH$259,5,0)+VLOOKUP($D24,'HK2'!$D$4:$AH$258,5,0))</f>
        <v>0</v>
      </c>
      <c r="I24" s="36">
        <f>IF($D24="","",VLOOKUP($D24,'HK1'!$D$4:$AH$259,6,0)+VLOOKUP($D24,'HK2'!$D$4:$AH$258,6,0))</f>
        <v>2</v>
      </c>
      <c r="J24" s="8">
        <f>IF($D24="","",VLOOKUP($D24,'HK1'!$D$4:$AH$259,7,0)+VLOOKUP($D24,'HK2'!$D$4:$AH$258,7,0))</f>
        <v>0</v>
      </c>
      <c r="K24" s="8">
        <f>IF($D24="","",VLOOKUP($D24,'HK1'!$D$4:$AH$259,8,0)+VLOOKUP($D24,'HK2'!$D$4:$AH$258,8,0))</f>
        <v>31.199999999999996</v>
      </c>
      <c r="L24" s="8">
        <f>IF($D24="","",VLOOKUP($D24,'HK1'!$D$4:$AH$259,9,0)+VLOOKUP($D24,'HK2'!$D$4:$AH$258,9,0))</f>
        <v>0</v>
      </c>
      <c r="M24" s="8">
        <f>IF($D24="","",VLOOKUP($D24,'HK1'!$D$4:$AH$259,10,0)+VLOOKUP($D24,'HK2'!$D$4:$AH$258,10,0))</f>
        <v>0</v>
      </c>
      <c r="N24" s="36">
        <f>IF($D24="","",VLOOKUP($D24,'HK1'!$D$4:$AH$259,11,0)+VLOOKUP($D24,'HK2'!$D$4:$AH$258,11,0))</f>
        <v>31.199999999999996</v>
      </c>
      <c r="O24" s="8">
        <f>IF($D24="","",VLOOKUP($D24,'HK1'!$D$4:$AH$259,12,0)+VLOOKUP($D24,'HK2'!$D$4:$AH$258,12,0))</f>
        <v>429</v>
      </c>
      <c r="P24" s="8">
        <f>IF($D24="","",VLOOKUP($D24,'HK1'!$D$4:$AH$259,13,0)+VLOOKUP($D24,'HK2'!$D$4:$AH$258,13,0))</f>
        <v>0</v>
      </c>
      <c r="Q24" s="8">
        <f>IF($D24="","",VLOOKUP($D24,'HK1'!$D$4:$AH$259,14,0)+VLOOKUP($D24,'HK2'!$D$4:$AH$258,14,0))</f>
        <v>230</v>
      </c>
      <c r="R24" s="36">
        <f>IF($D24="","",VLOOKUP($D24,'HK1'!$D$4:$AH$259,15,0)+VLOOKUP($D24,'HK2'!$D$4:$AH$258,15,0))</f>
        <v>9.9499999999999993</v>
      </c>
      <c r="S24" s="8">
        <f>IF($D24="","",VLOOKUP($D24,'HK1'!$D$4:$AH$259,16,0)+VLOOKUP($D24,'HK2'!$D$4:$AH$258,16,0))</f>
        <v>0</v>
      </c>
      <c r="T24" s="8">
        <f>IF($D24="","",VLOOKUP($D24,'HK1'!$D$4:$AH$259,17,0)+VLOOKUP($D24,'HK2'!$D$4:$AH$258,17,0))</f>
        <v>0</v>
      </c>
      <c r="U24" s="8">
        <f>IF($D24="","",VLOOKUP($D24,'HK1'!$D$4:$AH$259,18,0)+VLOOKUP($D24,'HK2'!$D$4:$AH$258,18,0))</f>
        <v>0</v>
      </c>
      <c r="V24" s="36">
        <f>IF($D24="","",VLOOKUP($D24,'HK1'!$D$4:$AH$259,19,0)+VLOOKUP($D24,'HK2'!$D$4:$AH$258,19,0))</f>
        <v>0</v>
      </c>
      <c r="W24" s="8">
        <f>IF($D24="","",VLOOKUP($D24,'HK1'!$D$4:$AH$259,20,0)+VLOOKUP($D24,'HK2'!$D$4:$AH$258,20,0))</f>
        <v>0</v>
      </c>
      <c r="X24" s="8">
        <f>IF($D24="","",VLOOKUP($D24,'HK1'!$D$4:$AH$259,21,0)+VLOOKUP($D24,'HK2'!$D$4:$AH$258,21,0))</f>
        <v>0</v>
      </c>
      <c r="Y24" s="36">
        <f>IF($D24="","",VLOOKUP($D24,'HK1'!$D$4:$AH$259,22,0)+VLOOKUP($D24,'HK2'!$D$4:$AH$258,22,0))</f>
        <v>0</v>
      </c>
      <c r="Z24" s="8">
        <f>IF($D24="","",VLOOKUP($D24,'HK1'!$D$4:$AH$259,23,0)+VLOOKUP($D24,'HK2'!$D$4:$AH$258,23,0))</f>
        <v>0</v>
      </c>
      <c r="AA24" s="8">
        <f>IF($D24="","",VLOOKUP($D24,'HK1'!$D$4:$AH$259,24,0)+VLOOKUP($D24,'HK2'!$D$4:$AH$258,24,0))</f>
        <v>0</v>
      </c>
      <c r="AB24" s="36">
        <f>IF($D24="","",VLOOKUP($D24,'HK1'!$D$4:$AH$259,25,0)+VLOOKUP($D24,'HK2'!$D$4:$AH$258,25,0))</f>
        <v>0</v>
      </c>
      <c r="AC24" s="8">
        <f>IF($D24="","",VLOOKUP($D24,'HK1'!$D$4:$AH$259,26,0)+VLOOKUP($D24,'HK2'!$D$4:$AH$258,26,0))</f>
        <v>0</v>
      </c>
      <c r="AD24" s="8">
        <f>IF($D24="","",VLOOKUP($D24,'HK1'!$D$4:$AH$259,27,0)+VLOOKUP($D24,'HK2'!$D$4:$AH$258,27,0))</f>
        <v>0</v>
      </c>
      <c r="AE24" s="36">
        <f>IF($D24="","",VLOOKUP($D24,'HK1'!$D$4:$AH$259,28,0)+VLOOKUP($D24,'HK2'!$D$4:$AH$258,28,0))</f>
        <v>0</v>
      </c>
      <c r="AF24" s="8">
        <f>IF($D24="","",VLOOKUP($D24,'HK1'!$D$4:$AH$259,29,0)+VLOOKUP($D24,'HK2'!$D$4:$AH$258,29,0))</f>
        <v>0</v>
      </c>
      <c r="AG24" s="8">
        <f>IF($D24="","",VLOOKUP($D24,'HK1'!$D$4:$AH$259,30,0)+VLOOKUP($D24,'HK2'!$D$4:$AH$258,30,0))</f>
        <v>0</v>
      </c>
      <c r="AH24" s="64">
        <f t="shared" si="0"/>
        <v>43.2</v>
      </c>
      <c r="AI24" s="14">
        <f t="shared" si="1"/>
        <v>144</v>
      </c>
    </row>
    <row r="25" spans="1:35">
      <c r="A25" s="55">
        <f>IF(D25="","",SUBTOTAL(3,$D$4:$D25))</f>
        <v>22</v>
      </c>
      <c r="B25" s="57" t="s">
        <v>438</v>
      </c>
      <c r="C25" s="58" t="s">
        <v>169</v>
      </c>
      <c r="D25" s="59" t="s">
        <v>282</v>
      </c>
      <c r="E25" s="8">
        <f>IF($D25="","",VLOOKUP($D25,'HK1'!$D$4:$AH$259,2,0)+VLOOKUP($D25,'HK2'!$D$4:$AH$258,2,0))</f>
        <v>0</v>
      </c>
      <c r="F25" s="8">
        <f>IF($D25="","",VLOOKUP($D25,'HK1'!$D$4:$AH$259,3,0)+VLOOKUP($D25,'HK2'!$D$4:$AH$258,3,0))</f>
        <v>0</v>
      </c>
      <c r="G25" s="8">
        <f>IF($D25="","",VLOOKUP($D25,'HK1'!$D$4:$AH$259,4,0)+VLOOKUP($D25,'HK2'!$D$4:$AH$258,4,0))</f>
        <v>0</v>
      </c>
      <c r="H25" s="8">
        <f>IF($D25="","",VLOOKUP($D25,'HK1'!$D$4:$AH$259,5,0)+VLOOKUP($D25,'HK2'!$D$4:$AH$258,5,0))</f>
        <v>0</v>
      </c>
      <c r="I25" s="36">
        <f>IF($D25="","",VLOOKUP($D25,'HK1'!$D$4:$AH$259,6,0)+VLOOKUP($D25,'HK2'!$D$4:$AH$258,6,0))</f>
        <v>0</v>
      </c>
      <c r="J25" s="8">
        <f>IF($D25="","",VLOOKUP($D25,'HK1'!$D$4:$AH$259,7,0)+VLOOKUP($D25,'HK2'!$D$4:$AH$258,7,0))</f>
        <v>0</v>
      </c>
      <c r="K25" s="8">
        <f>IF($D25="","",VLOOKUP($D25,'HK1'!$D$4:$AH$259,8,0)+VLOOKUP($D25,'HK2'!$D$4:$AH$258,8,0))</f>
        <v>0</v>
      </c>
      <c r="L25" s="8">
        <f>IF($D25="","",VLOOKUP($D25,'HK1'!$D$4:$AH$259,9,0)+VLOOKUP($D25,'HK2'!$D$4:$AH$258,9,0))</f>
        <v>0</v>
      </c>
      <c r="M25" s="8">
        <f>IF($D25="","",VLOOKUP($D25,'HK1'!$D$4:$AH$259,10,0)+VLOOKUP($D25,'HK2'!$D$4:$AH$258,10,0))</f>
        <v>0</v>
      </c>
      <c r="N25" s="36">
        <f>IF($D25="","",VLOOKUP($D25,'HK1'!$D$4:$AH$259,11,0)+VLOOKUP($D25,'HK2'!$D$4:$AH$258,11,0))</f>
        <v>0</v>
      </c>
      <c r="O25" s="8">
        <f>IF($D25="","",VLOOKUP($D25,'HK1'!$D$4:$AH$259,12,0)+VLOOKUP($D25,'HK2'!$D$4:$AH$258,12,0))</f>
        <v>0</v>
      </c>
      <c r="P25" s="8">
        <f>IF($D25="","",VLOOKUP($D25,'HK1'!$D$4:$AH$259,13,0)+VLOOKUP($D25,'HK2'!$D$4:$AH$258,13,0))</f>
        <v>0</v>
      </c>
      <c r="Q25" s="8">
        <f>IF($D25="","",VLOOKUP($D25,'HK1'!$D$4:$AH$259,14,0)+VLOOKUP($D25,'HK2'!$D$4:$AH$258,14,0))</f>
        <v>0</v>
      </c>
      <c r="R25" s="36">
        <f>IF($D25="","",VLOOKUP($D25,'HK1'!$D$4:$AH$259,15,0)+VLOOKUP($D25,'HK2'!$D$4:$AH$258,15,0))</f>
        <v>0</v>
      </c>
      <c r="S25" s="8">
        <f>IF($D25="","",VLOOKUP($D25,'HK1'!$D$4:$AH$259,16,0)+VLOOKUP($D25,'HK2'!$D$4:$AH$258,16,0))</f>
        <v>0</v>
      </c>
      <c r="T25" s="8">
        <f>IF($D25="","",VLOOKUP($D25,'HK1'!$D$4:$AH$259,17,0)+VLOOKUP($D25,'HK2'!$D$4:$AH$258,17,0))</f>
        <v>0</v>
      </c>
      <c r="U25" s="8">
        <f>IF($D25="","",VLOOKUP($D25,'HK1'!$D$4:$AH$259,18,0)+VLOOKUP($D25,'HK2'!$D$4:$AH$258,18,0))</f>
        <v>0</v>
      </c>
      <c r="V25" s="36">
        <f>IF($D25="","",VLOOKUP($D25,'HK1'!$D$4:$AH$259,19,0)+VLOOKUP($D25,'HK2'!$D$4:$AH$258,19,0))</f>
        <v>0</v>
      </c>
      <c r="W25" s="8">
        <f>IF($D25="","",VLOOKUP($D25,'HK1'!$D$4:$AH$259,20,0)+VLOOKUP($D25,'HK2'!$D$4:$AH$258,20,0))</f>
        <v>0</v>
      </c>
      <c r="X25" s="8">
        <f>IF($D25="","",VLOOKUP($D25,'HK1'!$D$4:$AH$259,21,0)+VLOOKUP($D25,'HK2'!$D$4:$AH$258,21,0))</f>
        <v>0</v>
      </c>
      <c r="Y25" s="36">
        <f>IF($D25="","",VLOOKUP($D25,'HK1'!$D$4:$AH$259,22,0)+VLOOKUP($D25,'HK2'!$D$4:$AH$258,22,0))</f>
        <v>0</v>
      </c>
      <c r="Z25" s="8">
        <f>IF($D25="","",VLOOKUP($D25,'HK1'!$D$4:$AH$259,23,0)+VLOOKUP($D25,'HK2'!$D$4:$AH$258,23,0))</f>
        <v>0</v>
      </c>
      <c r="AA25" s="8">
        <f>IF($D25="","",VLOOKUP($D25,'HK1'!$D$4:$AH$259,24,0)+VLOOKUP($D25,'HK2'!$D$4:$AH$258,24,0))</f>
        <v>0</v>
      </c>
      <c r="AB25" s="36">
        <f>IF($D25="","",VLOOKUP($D25,'HK1'!$D$4:$AH$259,25,0)+VLOOKUP($D25,'HK2'!$D$4:$AH$258,25,0))</f>
        <v>0</v>
      </c>
      <c r="AC25" s="8">
        <f>IF($D25="","",VLOOKUP($D25,'HK1'!$D$4:$AH$259,26,0)+VLOOKUP($D25,'HK2'!$D$4:$AH$258,26,0))</f>
        <v>0</v>
      </c>
      <c r="AD25" s="8">
        <f>IF($D25="","",VLOOKUP($D25,'HK1'!$D$4:$AH$259,27,0)+VLOOKUP($D25,'HK2'!$D$4:$AH$258,27,0))</f>
        <v>0</v>
      </c>
      <c r="AE25" s="36">
        <f>IF($D25="","",VLOOKUP($D25,'HK1'!$D$4:$AH$259,28,0)+VLOOKUP($D25,'HK2'!$D$4:$AH$258,28,0))</f>
        <v>0</v>
      </c>
      <c r="AF25" s="8">
        <f>IF($D25="","",VLOOKUP($D25,'HK1'!$D$4:$AH$259,29,0)+VLOOKUP($D25,'HK2'!$D$4:$AH$258,29,0))</f>
        <v>0</v>
      </c>
      <c r="AG25" s="8">
        <f>IF($D25="","",VLOOKUP($D25,'HK1'!$D$4:$AH$259,30,0)+VLOOKUP($D25,'HK2'!$D$4:$AH$258,30,0))</f>
        <v>0</v>
      </c>
      <c r="AH25" s="64">
        <f t="shared" si="0"/>
        <v>0</v>
      </c>
      <c r="AI25" s="14">
        <f t="shared" si="1"/>
        <v>0</v>
      </c>
    </row>
    <row r="26" spans="1:35">
      <c r="A26" s="55">
        <f>IF(D26="","",SUBTOTAL(3,$D$4:$D26))</f>
        <v>23</v>
      </c>
      <c r="B26" s="57" t="s">
        <v>439</v>
      </c>
      <c r="C26" s="58" t="s">
        <v>169</v>
      </c>
      <c r="D26" s="59" t="s">
        <v>183</v>
      </c>
      <c r="E26" s="8">
        <f>IF($D26="","",VLOOKUP($D26,'HK1'!$D$4:$AH$259,2,0)+VLOOKUP($D26,'HK2'!$D$4:$AH$258,2,0))</f>
        <v>0</v>
      </c>
      <c r="F26" s="8">
        <f>IF($D26="","",VLOOKUP($D26,'HK1'!$D$4:$AH$259,3,0)+VLOOKUP($D26,'HK2'!$D$4:$AH$258,3,0))</f>
        <v>0</v>
      </c>
      <c r="G26" s="8">
        <f>IF($D26="","",VLOOKUP($D26,'HK1'!$D$4:$AH$259,4,0)+VLOOKUP($D26,'HK2'!$D$4:$AH$258,4,0))</f>
        <v>0</v>
      </c>
      <c r="H26" s="8">
        <f>IF($D26="","",VLOOKUP($D26,'HK1'!$D$4:$AH$259,5,0)+VLOOKUP($D26,'HK2'!$D$4:$AH$258,5,0))</f>
        <v>0</v>
      </c>
      <c r="I26" s="36">
        <f>IF($D26="","",VLOOKUP($D26,'HK1'!$D$4:$AH$259,6,0)+VLOOKUP($D26,'HK2'!$D$4:$AH$258,6,0))</f>
        <v>0</v>
      </c>
      <c r="J26" s="8">
        <f>IF($D26="","",VLOOKUP($D26,'HK1'!$D$4:$AH$259,7,0)+VLOOKUP($D26,'HK2'!$D$4:$AH$258,7,0))</f>
        <v>0</v>
      </c>
      <c r="K26" s="8">
        <f>IF($D26="","",VLOOKUP($D26,'HK1'!$D$4:$AH$259,8,0)+VLOOKUP($D26,'HK2'!$D$4:$AH$258,8,0))</f>
        <v>0</v>
      </c>
      <c r="L26" s="8">
        <f>IF($D26="","",VLOOKUP($D26,'HK1'!$D$4:$AH$259,9,0)+VLOOKUP($D26,'HK2'!$D$4:$AH$258,9,0))</f>
        <v>0</v>
      </c>
      <c r="M26" s="8">
        <f>IF($D26="","",VLOOKUP($D26,'HK1'!$D$4:$AH$259,10,0)+VLOOKUP($D26,'HK2'!$D$4:$AH$258,10,0))</f>
        <v>0</v>
      </c>
      <c r="N26" s="36">
        <f>IF($D26="","",VLOOKUP($D26,'HK1'!$D$4:$AH$259,11,0)+VLOOKUP($D26,'HK2'!$D$4:$AH$258,11,0))</f>
        <v>0</v>
      </c>
      <c r="O26" s="8">
        <f>IF($D26="","",VLOOKUP($D26,'HK1'!$D$4:$AH$259,12,0)+VLOOKUP($D26,'HK2'!$D$4:$AH$258,12,0))</f>
        <v>0</v>
      </c>
      <c r="P26" s="8">
        <f>IF($D26="","",VLOOKUP($D26,'HK1'!$D$4:$AH$259,13,0)+VLOOKUP($D26,'HK2'!$D$4:$AH$258,13,0))</f>
        <v>0</v>
      </c>
      <c r="Q26" s="8">
        <f>IF($D26="","",VLOOKUP($D26,'HK1'!$D$4:$AH$259,14,0)+VLOOKUP($D26,'HK2'!$D$4:$AH$258,14,0))</f>
        <v>0</v>
      </c>
      <c r="R26" s="36">
        <f>IF($D26="","",VLOOKUP($D26,'HK1'!$D$4:$AH$259,15,0)+VLOOKUP($D26,'HK2'!$D$4:$AH$258,15,0))</f>
        <v>0</v>
      </c>
      <c r="S26" s="8">
        <f>IF($D26="","",VLOOKUP($D26,'HK1'!$D$4:$AH$259,16,0)+VLOOKUP($D26,'HK2'!$D$4:$AH$258,16,0))</f>
        <v>0</v>
      </c>
      <c r="T26" s="8">
        <f>IF($D26="","",VLOOKUP($D26,'HK1'!$D$4:$AH$259,17,0)+VLOOKUP($D26,'HK2'!$D$4:$AH$258,17,0))</f>
        <v>0</v>
      </c>
      <c r="U26" s="8">
        <f>IF($D26="","",VLOOKUP($D26,'HK1'!$D$4:$AH$259,18,0)+VLOOKUP($D26,'HK2'!$D$4:$AH$258,18,0))</f>
        <v>0</v>
      </c>
      <c r="V26" s="36">
        <f>IF($D26="","",VLOOKUP($D26,'HK1'!$D$4:$AH$259,19,0)+VLOOKUP($D26,'HK2'!$D$4:$AH$258,19,0))</f>
        <v>0</v>
      </c>
      <c r="W26" s="8">
        <f>IF($D26="","",VLOOKUP($D26,'HK1'!$D$4:$AH$259,20,0)+VLOOKUP($D26,'HK2'!$D$4:$AH$258,20,0))</f>
        <v>0</v>
      </c>
      <c r="X26" s="8">
        <f>IF($D26="","",VLOOKUP($D26,'HK1'!$D$4:$AH$259,21,0)+VLOOKUP($D26,'HK2'!$D$4:$AH$258,21,0))</f>
        <v>0</v>
      </c>
      <c r="Y26" s="36">
        <f>IF($D26="","",VLOOKUP($D26,'HK1'!$D$4:$AH$259,22,0)+VLOOKUP($D26,'HK2'!$D$4:$AH$258,22,0))</f>
        <v>0</v>
      </c>
      <c r="Z26" s="8">
        <f>IF($D26="","",VLOOKUP($D26,'HK1'!$D$4:$AH$259,23,0)+VLOOKUP($D26,'HK2'!$D$4:$AH$258,23,0))</f>
        <v>0</v>
      </c>
      <c r="AA26" s="8">
        <f>IF($D26="","",VLOOKUP($D26,'HK1'!$D$4:$AH$259,24,0)+VLOOKUP($D26,'HK2'!$D$4:$AH$258,24,0))</f>
        <v>0</v>
      </c>
      <c r="AB26" s="36">
        <f>IF($D26="","",VLOOKUP($D26,'HK1'!$D$4:$AH$259,25,0)+VLOOKUP($D26,'HK2'!$D$4:$AH$258,25,0))</f>
        <v>0</v>
      </c>
      <c r="AC26" s="8">
        <f>IF($D26="","",VLOOKUP($D26,'HK1'!$D$4:$AH$259,26,0)+VLOOKUP($D26,'HK2'!$D$4:$AH$258,26,0))</f>
        <v>0</v>
      </c>
      <c r="AD26" s="8">
        <f>IF($D26="","",VLOOKUP($D26,'HK1'!$D$4:$AH$259,27,0)+VLOOKUP($D26,'HK2'!$D$4:$AH$258,27,0))</f>
        <v>0</v>
      </c>
      <c r="AE26" s="36">
        <f>IF($D26="","",VLOOKUP($D26,'HK1'!$D$4:$AH$259,28,0)+VLOOKUP($D26,'HK2'!$D$4:$AH$258,28,0))</f>
        <v>0</v>
      </c>
      <c r="AF26" s="8">
        <f>IF($D26="","",VLOOKUP($D26,'HK1'!$D$4:$AH$259,29,0)+VLOOKUP($D26,'HK2'!$D$4:$AH$258,29,0))</f>
        <v>0</v>
      </c>
      <c r="AG26" s="8">
        <f>IF($D26="","",VLOOKUP($D26,'HK1'!$D$4:$AH$259,30,0)+VLOOKUP($D26,'HK2'!$D$4:$AH$258,30,0))</f>
        <v>0</v>
      </c>
      <c r="AH26" s="64">
        <f t="shared" si="0"/>
        <v>0</v>
      </c>
      <c r="AI26" s="14">
        <f t="shared" si="1"/>
        <v>0</v>
      </c>
    </row>
    <row r="27" spans="1:35">
      <c r="A27" s="55">
        <f>IF(D27="","",SUBTOTAL(3,$D$4:$D27))</f>
        <v>24</v>
      </c>
      <c r="B27" s="57" t="s">
        <v>445</v>
      </c>
      <c r="C27" s="58" t="s">
        <v>169</v>
      </c>
      <c r="D27" s="59" t="s">
        <v>186</v>
      </c>
      <c r="E27" s="8">
        <f>IF($D27="","",VLOOKUP($D27,'HK1'!$D$4:$AH$259,2,0)+VLOOKUP($D27,'HK2'!$D$4:$AH$258,2,0))</f>
        <v>2</v>
      </c>
      <c r="F27" s="8">
        <f>IF($D27="","",VLOOKUP($D27,'HK1'!$D$4:$AH$259,3,0)+VLOOKUP($D27,'HK2'!$D$4:$AH$258,3,0))</f>
        <v>2</v>
      </c>
      <c r="G27" s="8">
        <f>IF($D27="","",VLOOKUP($D27,'HK1'!$D$4:$AH$259,4,0)+VLOOKUP($D27,'HK2'!$D$4:$AH$258,4,0))</f>
        <v>0</v>
      </c>
      <c r="H27" s="8">
        <f>IF($D27="","",VLOOKUP($D27,'HK1'!$D$4:$AH$259,5,0)+VLOOKUP($D27,'HK2'!$D$4:$AH$258,5,0))</f>
        <v>0</v>
      </c>
      <c r="I27" s="36">
        <f>IF($D27="","",VLOOKUP($D27,'HK1'!$D$4:$AH$259,6,0)+VLOOKUP($D27,'HK2'!$D$4:$AH$258,6,0))</f>
        <v>6</v>
      </c>
      <c r="J27" s="8">
        <f>IF($D27="","",VLOOKUP($D27,'HK1'!$D$4:$AH$259,7,0)+VLOOKUP($D27,'HK2'!$D$4:$AH$258,7,0))</f>
        <v>24.4</v>
      </c>
      <c r="K27" s="8">
        <f>IF($D27="","",VLOOKUP($D27,'HK1'!$D$4:$AH$259,8,0)+VLOOKUP($D27,'HK2'!$D$4:$AH$258,8,0))</f>
        <v>6</v>
      </c>
      <c r="L27" s="8">
        <f>IF($D27="","",VLOOKUP($D27,'HK1'!$D$4:$AH$259,9,0)+VLOOKUP($D27,'HK2'!$D$4:$AH$258,9,0))</f>
        <v>0</v>
      </c>
      <c r="M27" s="8">
        <f>IF($D27="","",VLOOKUP($D27,'HK1'!$D$4:$AH$259,10,0)+VLOOKUP($D27,'HK2'!$D$4:$AH$258,10,0))</f>
        <v>0</v>
      </c>
      <c r="N27" s="36">
        <f>IF($D27="","",VLOOKUP($D27,'HK1'!$D$4:$AH$259,11,0)+VLOOKUP($D27,'HK2'!$D$4:$AH$258,11,0))</f>
        <v>30.4</v>
      </c>
      <c r="O27" s="8">
        <f>IF($D27="","",VLOOKUP($D27,'HK1'!$D$4:$AH$259,12,0)+VLOOKUP($D27,'HK2'!$D$4:$AH$258,12,0))</f>
        <v>510</v>
      </c>
      <c r="P27" s="8">
        <f>IF($D27="","",VLOOKUP($D27,'HK1'!$D$4:$AH$259,13,0)+VLOOKUP($D27,'HK2'!$D$4:$AH$258,13,0))</f>
        <v>356</v>
      </c>
      <c r="Q27" s="8">
        <f>IF($D27="","",VLOOKUP($D27,'HK1'!$D$4:$AH$259,14,0)+VLOOKUP($D27,'HK2'!$D$4:$AH$258,14,0))</f>
        <v>353</v>
      </c>
      <c r="R27" s="36">
        <f>IF($D27="","",VLOOKUP($D27,'HK1'!$D$4:$AH$259,15,0)+VLOOKUP($D27,'HK2'!$D$4:$AH$258,15,0))</f>
        <v>25.65</v>
      </c>
      <c r="S27" s="8">
        <f>IF($D27="","",VLOOKUP($D27,'HK1'!$D$4:$AH$259,16,0)+VLOOKUP($D27,'HK2'!$D$4:$AH$258,16,0))</f>
        <v>0</v>
      </c>
      <c r="T27" s="8">
        <f>IF($D27="","",VLOOKUP($D27,'HK1'!$D$4:$AH$259,17,0)+VLOOKUP($D27,'HK2'!$D$4:$AH$258,17,0))</f>
        <v>0</v>
      </c>
      <c r="U27" s="8">
        <f>IF($D27="","",VLOOKUP($D27,'HK1'!$D$4:$AH$259,18,0)+VLOOKUP($D27,'HK2'!$D$4:$AH$258,18,0))</f>
        <v>0</v>
      </c>
      <c r="V27" s="36">
        <f>IF($D27="","",VLOOKUP($D27,'HK1'!$D$4:$AH$259,19,0)+VLOOKUP($D27,'HK2'!$D$4:$AH$258,19,0))</f>
        <v>0</v>
      </c>
      <c r="W27" s="8">
        <f>IF($D27="","",VLOOKUP($D27,'HK1'!$D$4:$AH$259,20,0)+VLOOKUP($D27,'HK2'!$D$4:$AH$258,20,0))</f>
        <v>0</v>
      </c>
      <c r="X27" s="8">
        <f>IF($D27="","",VLOOKUP($D27,'HK1'!$D$4:$AH$259,21,0)+VLOOKUP($D27,'HK2'!$D$4:$AH$258,21,0))</f>
        <v>0</v>
      </c>
      <c r="Y27" s="36">
        <f>IF($D27="","",VLOOKUP($D27,'HK1'!$D$4:$AH$259,22,0)+VLOOKUP($D27,'HK2'!$D$4:$AH$258,22,0))</f>
        <v>0</v>
      </c>
      <c r="Z27" s="8">
        <f>IF($D27="","",VLOOKUP($D27,'HK1'!$D$4:$AH$259,23,0)+VLOOKUP($D27,'HK2'!$D$4:$AH$258,23,0))</f>
        <v>0</v>
      </c>
      <c r="AA27" s="8">
        <f>IF($D27="","",VLOOKUP($D27,'HK1'!$D$4:$AH$259,24,0)+VLOOKUP($D27,'HK2'!$D$4:$AH$258,24,0))</f>
        <v>0</v>
      </c>
      <c r="AB27" s="36">
        <f>IF($D27="","",VLOOKUP($D27,'HK1'!$D$4:$AH$259,25,0)+VLOOKUP($D27,'HK2'!$D$4:$AH$258,25,0))</f>
        <v>0</v>
      </c>
      <c r="AC27" s="8">
        <f>IF($D27="","",VLOOKUP($D27,'HK1'!$D$4:$AH$259,26,0)+VLOOKUP($D27,'HK2'!$D$4:$AH$258,26,0))</f>
        <v>0</v>
      </c>
      <c r="AD27" s="8">
        <f>IF($D27="","",VLOOKUP($D27,'HK1'!$D$4:$AH$259,27,0)+VLOOKUP($D27,'HK2'!$D$4:$AH$258,27,0))</f>
        <v>0</v>
      </c>
      <c r="AE27" s="36">
        <f>IF($D27="","",VLOOKUP($D27,'HK1'!$D$4:$AH$259,28,0)+VLOOKUP($D27,'HK2'!$D$4:$AH$258,28,0))</f>
        <v>0</v>
      </c>
      <c r="AF27" s="8">
        <f>IF($D27="","",VLOOKUP($D27,'HK1'!$D$4:$AH$259,29,0)+VLOOKUP($D27,'HK2'!$D$4:$AH$258,29,0))</f>
        <v>1.2</v>
      </c>
      <c r="AG27" s="8">
        <f>IF($D27="","",VLOOKUP($D27,'HK1'!$D$4:$AH$259,30,0)+VLOOKUP($D27,'HK2'!$D$4:$AH$258,30,0))</f>
        <v>0</v>
      </c>
      <c r="AH27" s="64">
        <f t="shared" si="0"/>
        <v>63.3</v>
      </c>
      <c r="AI27" s="14">
        <f t="shared" si="1"/>
        <v>211</v>
      </c>
    </row>
    <row r="28" spans="1:35">
      <c r="A28" s="55">
        <f>IF(D28="","",SUBTOTAL(3,$D$4:$D28))</f>
        <v>25</v>
      </c>
      <c r="B28" s="57" t="s">
        <v>440</v>
      </c>
      <c r="C28" s="58" t="s">
        <v>169</v>
      </c>
      <c r="D28" s="59" t="s">
        <v>184</v>
      </c>
      <c r="E28" s="8">
        <f>IF($D28="","",VLOOKUP($D28,'HK1'!$D$4:$AH$259,2,0)+VLOOKUP($D28,'HK2'!$D$4:$AH$258,2,0))</f>
        <v>0</v>
      </c>
      <c r="F28" s="8">
        <f>IF($D28="","",VLOOKUP($D28,'HK1'!$D$4:$AH$259,3,0)+VLOOKUP($D28,'HK2'!$D$4:$AH$258,3,0))</f>
        <v>0</v>
      </c>
      <c r="G28" s="8">
        <f>IF($D28="","",VLOOKUP($D28,'HK1'!$D$4:$AH$259,4,0)+VLOOKUP($D28,'HK2'!$D$4:$AH$258,4,0))</f>
        <v>0</v>
      </c>
      <c r="H28" s="8">
        <f>IF($D28="","",VLOOKUP($D28,'HK1'!$D$4:$AH$259,5,0)+VLOOKUP($D28,'HK2'!$D$4:$AH$258,5,0))</f>
        <v>0</v>
      </c>
      <c r="I28" s="36">
        <f>IF($D28="","",VLOOKUP($D28,'HK1'!$D$4:$AH$259,6,0)+VLOOKUP($D28,'HK2'!$D$4:$AH$258,6,0))</f>
        <v>0</v>
      </c>
      <c r="J28" s="8">
        <f>IF($D28="","",VLOOKUP($D28,'HK1'!$D$4:$AH$259,7,0)+VLOOKUP($D28,'HK2'!$D$4:$AH$258,7,0))</f>
        <v>0</v>
      </c>
      <c r="K28" s="8">
        <f>IF($D28="","",VLOOKUP($D28,'HK1'!$D$4:$AH$259,8,0)+VLOOKUP($D28,'HK2'!$D$4:$AH$258,8,0))</f>
        <v>0</v>
      </c>
      <c r="L28" s="8">
        <f>IF($D28="","",VLOOKUP($D28,'HK1'!$D$4:$AH$259,9,0)+VLOOKUP($D28,'HK2'!$D$4:$AH$258,9,0))</f>
        <v>0</v>
      </c>
      <c r="M28" s="8">
        <f>IF($D28="","",VLOOKUP($D28,'HK1'!$D$4:$AH$259,10,0)+VLOOKUP($D28,'HK2'!$D$4:$AH$258,10,0))</f>
        <v>0</v>
      </c>
      <c r="N28" s="36">
        <f>IF($D28="","",VLOOKUP($D28,'HK1'!$D$4:$AH$259,11,0)+VLOOKUP($D28,'HK2'!$D$4:$AH$258,11,0))</f>
        <v>0</v>
      </c>
      <c r="O28" s="8">
        <f>IF($D28="","",VLOOKUP($D28,'HK1'!$D$4:$AH$259,12,0)+VLOOKUP($D28,'HK2'!$D$4:$AH$258,12,0))</f>
        <v>0</v>
      </c>
      <c r="P28" s="8">
        <f>IF($D28="","",VLOOKUP($D28,'HK1'!$D$4:$AH$259,13,0)+VLOOKUP($D28,'HK2'!$D$4:$AH$258,13,0))</f>
        <v>0</v>
      </c>
      <c r="Q28" s="8">
        <f>IF($D28="","",VLOOKUP($D28,'HK1'!$D$4:$AH$259,14,0)+VLOOKUP($D28,'HK2'!$D$4:$AH$258,14,0))</f>
        <v>0</v>
      </c>
      <c r="R28" s="36">
        <f>IF($D28="","",VLOOKUP($D28,'HK1'!$D$4:$AH$259,15,0)+VLOOKUP($D28,'HK2'!$D$4:$AH$258,15,0))</f>
        <v>0</v>
      </c>
      <c r="S28" s="8">
        <f>IF($D28="","",VLOOKUP($D28,'HK1'!$D$4:$AH$259,16,0)+VLOOKUP($D28,'HK2'!$D$4:$AH$258,16,0))</f>
        <v>0</v>
      </c>
      <c r="T28" s="8">
        <f>IF($D28="","",VLOOKUP($D28,'HK1'!$D$4:$AH$259,17,0)+VLOOKUP($D28,'HK2'!$D$4:$AH$258,17,0))</f>
        <v>0</v>
      </c>
      <c r="U28" s="8">
        <f>IF($D28="","",VLOOKUP($D28,'HK1'!$D$4:$AH$259,18,0)+VLOOKUP($D28,'HK2'!$D$4:$AH$258,18,0))</f>
        <v>0</v>
      </c>
      <c r="V28" s="36">
        <f>IF($D28="","",VLOOKUP($D28,'HK1'!$D$4:$AH$259,19,0)+VLOOKUP($D28,'HK2'!$D$4:$AH$258,19,0))</f>
        <v>0</v>
      </c>
      <c r="W28" s="8">
        <f>IF($D28="","",VLOOKUP($D28,'HK1'!$D$4:$AH$259,20,0)+VLOOKUP($D28,'HK2'!$D$4:$AH$258,20,0))</f>
        <v>0</v>
      </c>
      <c r="X28" s="8">
        <f>IF($D28="","",VLOOKUP($D28,'HK1'!$D$4:$AH$259,21,0)+VLOOKUP($D28,'HK2'!$D$4:$AH$258,21,0))</f>
        <v>0</v>
      </c>
      <c r="Y28" s="36">
        <f>IF($D28="","",VLOOKUP($D28,'HK1'!$D$4:$AH$259,22,0)+VLOOKUP($D28,'HK2'!$D$4:$AH$258,22,0))</f>
        <v>0</v>
      </c>
      <c r="Z28" s="8">
        <f>IF($D28="","",VLOOKUP($D28,'HK1'!$D$4:$AH$259,23,0)+VLOOKUP($D28,'HK2'!$D$4:$AH$258,23,0))</f>
        <v>0</v>
      </c>
      <c r="AA28" s="8">
        <f>IF($D28="","",VLOOKUP($D28,'HK1'!$D$4:$AH$259,24,0)+VLOOKUP($D28,'HK2'!$D$4:$AH$258,24,0))</f>
        <v>0</v>
      </c>
      <c r="AB28" s="36">
        <f>IF($D28="","",VLOOKUP($D28,'HK1'!$D$4:$AH$259,25,0)+VLOOKUP($D28,'HK2'!$D$4:$AH$258,25,0))</f>
        <v>0</v>
      </c>
      <c r="AC28" s="8">
        <f>IF($D28="","",VLOOKUP($D28,'HK1'!$D$4:$AH$259,26,0)+VLOOKUP($D28,'HK2'!$D$4:$AH$258,26,0))</f>
        <v>0</v>
      </c>
      <c r="AD28" s="8">
        <f>IF($D28="","",VLOOKUP($D28,'HK1'!$D$4:$AH$259,27,0)+VLOOKUP($D28,'HK2'!$D$4:$AH$258,27,0))</f>
        <v>0</v>
      </c>
      <c r="AE28" s="36">
        <f>IF($D28="","",VLOOKUP($D28,'HK1'!$D$4:$AH$259,28,0)+VLOOKUP($D28,'HK2'!$D$4:$AH$258,28,0))</f>
        <v>0</v>
      </c>
      <c r="AF28" s="8">
        <f>IF($D28="","",VLOOKUP($D28,'HK1'!$D$4:$AH$259,29,0)+VLOOKUP($D28,'HK2'!$D$4:$AH$258,29,0))</f>
        <v>0</v>
      </c>
      <c r="AG28" s="8">
        <f>IF($D28="","",VLOOKUP($D28,'HK1'!$D$4:$AH$259,30,0)+VLOOKUP($D28,'HK2'!$D$4:$AH$258,30,0))</f>
        <v>0</v>
      </c>
      <c r="AH28" s="64">
        <f t="shared" si="0"/>
        <v>0</v>
      </c>
      <c r="AI28" s="14">
        <f t="shared" si="1"/>
        <v>0</v>
      </c>
    </row>
    <row r="29" spans="1:35">
      <c r="A29" s="55">
        <f>IF(D29="","",SUBTOTAL(3,$D$4:$D29))</f>
        <v>26</v>
      </c>
      <c r="B29" s="57" t="s">
        <v>441</v>
      </c>
      <c r="C29" s="58" t="s">
        <v>169</v>
      </c>
      <c r="D29" s="59" t="s">
        <v>185</v>
      </c>
      <c r="E29" s="8">
        <f>IF($D29="","",VLOOKUP($D29,'HK1'!$D$4:$AH$259,2,0)+VLOOKUP($D29,'HK2'!$D$4:$AH$258,2,0))</f>
        <v>0</v>
      </c>
      <c r="F29" s="8">
        <f>IF($D29="","",VLOOKUP($D29,'HK1'!$D$4:$AH$259,3,0)+VLOOKUP($D29,'HK2'!$D$4:$AH$258,3,0))</f>
        <v>0</v>
      </c>
      <c r="G29" s="8">
        <f>IF($D29="","",VLOOKUP($D29,'HK1'!$D$4:$AH$259,4,0)+VLOOKUP($D29,'HK2'!$D$4:$AH$258,4,0))</f>
        <v>0</v>
      </c>
      <c r="H29" s="8">
        <f>IF($D29="","",VLOOKUP($D29,'HK1'!$D$4:$AH$259,5,0)+VLOOKUP($D29,'HK2'!$D$4:$AH$258,5,0))</f>
        <v>0</v>
      </c>
      <c r="I29" s="36">
        <f>IF($D29="","",VLOOKUP($D29,'HK1'!$D$4:$AH$259,6,0)+VLOOKUP($D29,'HK2'!$D$4:$AH$258,6,0))</f>
        <v>0</v>
      </c>
      <c r="J29" s="8">
        <f>IF($D29="","",VLOOKUP($D29,'HK1'!$D$4:$AH$259,7,0)+VLOOKUP($D29,'HK2'!$D$4:$AH$258,7,0))</f>
        <v>0</v>
      </c>
      <c r="K29" s="8">
        <f>IF($D29="","",VLOOKUP($D29,'HK1'!$D$4:$AH$259,8,0)+VLOOKUP($D29,'HK2'!$D$4:$AH$258,8,0))</f>
        <v>0</v>
      </c>
      <c r="L29" s="8">
        <f>IF($D29="","",VLOOKUP($D29,'HK1'!$D$4:$AH$259,9,0)+VLOOKUP($D29,'HK2'!$D$4:$AH$258,9,0))</f>
        <v>0</v>
      </c>
      <c r="M29" s="8">
        <f>IF($D29="","",VLOOKUP($D29,'HK1'!$D$4:$AH$259,10,0)+VLOOKUP($D29,'HK2'!$D$4:$AH$258,10,0))</f>
        <v>0</v>
      </c>
      <c r="N29" s="36">
        <f>IF($D29="","",VLOOKUP($D29,'HK1'!$D$4:$AH$259,11,0)+VLOOKUP($D29,'HK2'!$D$4:$AH$258,11,0))</f>
        <v>0</v>
      </c>
      <c r="O29" s="8">
        <f>IF($D29="","",VLOOKUP($D29,'HK1'!$D$4:$AH$259,12,0)+VLOOKUP($D29,'HK2'!$D$4:$AH$258,12,0))</f>
        <v>0</v>
      </c>
      <c r="P29" s="8">
        <f>IF($D29="","",VLOOKUP($D29,'HK1'!$D$4:$AH$259,13,0)+VLOOKUP($D29,'HK2'!$D$4:$AH$258,13,0))</f>
        <v>0</v>
      </c>
      <c r="Q29" s="8">
        <f>IF($D29="","",VLOOKUP($D29,'HK1'!$D$4:$AH$259,14,0)+VLOOKUP($D29,'HK2'!$D$4:$AH$258,14,0))</f>
        <v>0</v>
      </c>
      <c r="R29" s="36">
        <f>IF($D29="","",VLOOKUP($D29,'HK1'!$D$4:$AH$259,15,0)+VLOOKUP($D29,'HK2'!$D$4:$AH$258,15,0))</f>
        <v>0</v>
      </c>
      <c r="S29" s="8">
        <f>IF($D29="","",VLOOKUP($D29,'HK1'!$D$4:$AH$259,16,0)+VLOOKUP($D29,'HK2'!$D$4:$AH$258,16,0))</f>
        <v>0</v>
      </c>
      <c r="T29" s="8">
        <f>IF($D29="","",VLOOKUP($D29,'HK1'!$D$4:$AH$259,17,0)+VLOOKUP($D29,'HK2'!$D$4:$AH$258,17,0))</f>
        <v>0</v>
      </c>
      <c r="U29" s="8">
        <f>IF($D29="","",VLOOKUP($D29,'HK1'!$D$4:$AH$259,18,0)+VLOOKUP($D29,'HK2'!$D$4:$AH$258,18,0))</f>
        <v>0</v>
      </c>
      <c r="V29" s="36">
        <f>IF($D29="","",VLOOKUP($D29,'HK1'!$D$4:$AH$259,19,0)+VLOOKUP($D29,'HK2'!$D$4:$AH$258,19,0))</f>
        <v>0</v>
      </c>
      <c r="W29" s="8">
        <f>IF($D29="","",VLOOKUP($D29,'HK1'!$D$4:$AH$259,20,0)+VLOOKUP($D29,'HK2'!$D$4:$AH$258,20,0))</f>
        <v>0</v>
      </c>
      <c r="X29" s="8">
        <f>IF($D29="","",VLOOKUP($D29,'HK1'!$D$4:$AH$259,21,0)+VLOOKUP($D29,'HK2'!$D$4:$AH$258,21,0))</f>
        <v>0</v>
      </c>
      <c r="Y29" s="36">
        <f>IF($D29="","",VLOOKUP($D29,'HK1'!$D$4:$AH$259,22,0)+VLOOKUP($D29,'HK2'!$D$4:$AH$258,22,0))</f>
        <v>0</v>
      </c>
      <c r="Z29" s="8">
        <f>IF($D29="","",VLOOKUP($D29,'HK1'!$D$4:$AH$259,23,0)+VLOOKUP($D29,'HK2'!$D$4:$AH$258,23,0))</f>
        <v>0</v>
      </c>
      <c r="AA29" s="8">
        <f>IF($D29="","",VLOOKUP($D29,'HK1'!$D$4:$AH$259,24,0)+VLOOKUP($D29,'HK2'!$D$4:$AH$258,24,0))</f>
        <v>0</v>
      </c>
      <c r="AB29" s="36">
        <f>IF($D29="","",VLOOKUP($D29,'HK1'!$D$4:$AH$259,25,0)+VLOOKUP($D29,'HK2'!$D$4:$AH$258,25,0))</f>
        <v>0</v>
      </c>
      <c r="AC29" s="8">
        <f>IF($D29="","",VLOOKUP($D29,'HK1'!$D$4:$AH$259,26,0)+VLOOKUP($D29,'HK2'!$D$4:$AH$258,26,0))</f>
        <v>0</v>
      </c>
      <c r="AD29" s="8">
        <f>IF($D29="","",VLOOKUP($D29,'HK1'!$D$4:$AH$259,27,0)+VLOOKUP($D29,'HK2'!$D$4:$AH$258,27,0))</f>
        <v>0</v>
      </c>
      <c r="AE29" s="36">
        <f>IF($D29="","",VLOOKUP($D29,'HK1'!$D$4:$AH$259,28,0)+VLOOKUP($D29,'HK2'!$D$4:$AH$258,28,0))</f>
        <v>0</v>
      </c>
      <c r="AF29" s="8">
        <f>IF($D29="","",VLOOKUP($D29,'HK1'!$D$4:$AH$259,29,0)+VLOOKUP($D29,'HK2'!$D$4:$AH$258,29,0))</f>
        <v>0</v>
      </c>
      <c r="AG29" s="8">
        <f>IF($D29="","",VLOOKUP($D29,'HK1'!$D$4:$AH$259,30,0)+VLOOKUP($D29,'HK2'!$D$4:$AH$258,30,0))</f>
        <v>0</v>
      </c>
      <c r="AH29" s="64">
        <f t="shared" si="0"/>
        <v>0</v>
      </c>
      <c r="AI29" s="14">
        <f t="shared" si="1"/>
        <v>0</v>
      </c>
    </row>
    <row r="30" spans="1:35">
      <c r="A30" s="55">
        <f>IF(D30="","",SUBTOTAL(3,$D$4:$D30))</f>
        <v>27</v>
      </c>
      <c r="B30" s="57" t="s">
        <v>446</v>
      </c>
      <c r="C30" s="58" t="s">
        <v>169</v>
      </c>
      <c r="D30" s="59" t="s">
        <v>190</v>
      </c>
      <c r="E30" s="8">
        <f>IF($D30="","",VLOOKUP($D30,'HK1'!$D$4:$AH$259,2,0)+VLOOKUP($D30,'HK2'!$D$4:$AH$258,2,0))</f>
        <v>2</v>
      </c>
      <c r="F30" s="8">
        <f>IF($D30="","",VLOOKUP($D30,'HK1'!$D$4:$AH$259,3,0)+VLOOKUP($D30,'HK2'!$D$4:$AH$258,3,0))</f>
        <v>2</v>
      </c>
      <c r="G30" s="8">
        <f>IF($D30="","",VLOOKUP($D30,'HK1'!$D$4:$AH$259,4,0)+VLOOKUP($D30,'HK2'!$D$4:$AH$258,4,0))</f>
        <v>0</v>
      </c>
      <c r="H30" s="8">
        <f>IF($D30="","",VLOOKUP($D30,'HK1'!$D$4:$AH$259,5,0)+VLOOKUP($D30,'HK2'!$D$4:$AH$258,5,0))</f>
        <v>0</v>
      </c>
      <c r="I30" s="36">
        <f>IF($D30="","",VLOOKUP($D30,'HK1'!$D$4:$AH$259,6,0)+VLOOKUP($D30,'HK2'!$D$4:$AH$258,6,0))</f>
        <v>6</v>
      </c>
      <c r="J30" s="8">
        <f>IF($D30="","",VLOOKUP($D30,'HK1'!$D$4:$AH$259,7,0)+VLOOKUP($D30,'HK2'!$D$4:$AH$258,7,0))</f>
        <v>24.799999999999997</v>
      </c>
      <c r="K30" s="8">
        <f>IF($D30="","",VLOOKUP($D30,'HK1'!$D$4:$AH$259,8,0)+VLOOKUP($D30,'HK2'!$D$4:$AH$258,8,0))</f>
        <v>6</v>
      </c>
      <c r="L30" s="8">
        <f>IF($D30="","",VLOOKUP($D30,'HK1'!$D$4:$AH$259,9,0)+VLOOKUP($D30,'HK2'!$D$4:$AH$258,9,0))</f>
        <v>0</v>
      </c>
      <c r="M30" s="8">
        <f>IF($D30="","",VLOOKUP($D30,'HK1'!$D$4:$AH$259,10,0)+VLOOKUP($D30,'HK2'!$D$4:$AH$258,10,0))</f>
        <v>0</v>
      </c>
      <c r="N30" s="36">
        <f>IF($D30="","",VLOOKUP($D30,'HK1'!$D$4:$AH$259,11,0)+VLOOKUP($D30,'HK2'!$D$4:$AH$258,11,0))</f>
        <v>30.799999999999997</v>
      </c>
      <c r="O30" s="8">
        <f>IF($D30="","",VLOOKUP($D30,'HK1'!$D$4:$AH$259,12,0)+VLOOKUP($D30,'HK2'!$D$4:$AH$258,12,0))</f>
        <v>359</v>
      </c>
      <c r="P30" s="8">
        <f>IF($D30="","",VLOOKUP($D30,'HK1'!$D$4:$AH$259,13,0)+VLOOKUP($D30,'HK2'!$D$4:$AH$258,13,0))</f>
        <v>0</v>
      </c>
      <c r="Q30" s="8">
        <f>IF($D30="","",VLOOKUP($D30,'HK1'!$D$4:$AH$259,14,0)+VLOOKUP($D30,'HK2'!$D$4:$AH$258,14,0))</f>
        <v>371</v>
      </c>
      <c r="R30" s="36">
        <f>IF($D30="","",VLOOKUP($D30,'HK1'!$D$4:$AH$259,15,0)+VLOOKUP($D30,'HK2'!$D$4:$AH$258,15,0))</f>
        <v>-0.6</v>
      </c>
      <c r="S30" s="8">
        <f>IF($D30="","",VLOOKUP($D30,'HK1'!$D$4:$AH$259,16,0)+VLOOKUP($D30,'HK2'!$D$4:$AH$258,16,0))</f>
        <v>0</v>
      </c>
      <c r="T30" s="8">
        <f>IF($D30="","",VLOOKUP($D30,'HK1'!$D$4:$AH$259,17,0)+VLOOKUP($D30,'HK2'!$D$4:$AH$258,17,0))</f>
        <v>0</v>
      </c>
      <c r="U30" s="8">
        <f>IF($D30="","",VLOOKUP($D30,'HK1'!$D$4:$AH$259,18,0)+VLOOKUP($D30,'HK2'!$D$4:$AH$258,18,0))</f>
        <v>0</v>
      </c>
      <c r="V30" s="36">
        <f>IF($D30="","",VLOOKUP($D30,'HK1'!$D$4:$AH$259,19,0)+VLOOKUP($D30,'HK2'!$D$4:$AH$258,19,0))</f>
        <v>0</v>
      </c>
      <c r="W30" s="8">
        <f>IF($D30="","",VLOOKUP($D30,'HK1'!$D$4:$AH$259,20,0)+VLOOKUP($D30,'HK2'!$D$4:$AH$258,20,0))</f>
        <v>0</v>
      </c>
      <c r="X30" s="8">
        <f>IF($D30="","",VLOOKUP($D30,'HK1'!$D$4:$AH$259,21,0)+VLOOKUP($D30,'HK2'!$D$4:$AH$258,21,0))</f>
        <v>0</v>
      </c>
      <c r="Y30" s="36">
        <f>IF($D30="","",VLOOKUP($D30,'HK1'!$D$4:$AH$259,22,0)+VLOOKUP($D30,'HK2'!$D$4:$AH$258,22,0))</f>
        <v>0</v>
      </c>
      <c r="Z30" s="8">
        <f>IF($D30="","",VLOOKUP($D30,'HK1'!$D$4:$AH$259,23,0)+VLOOKUP($D30,'HK2'!$D$4:$AH$258,23,0))</f>
        <v>0</v>
      </c>
      <c r="AA30" s="8">
        <f>IF($D30="","",VLOOKUP($D30,'HK1'!$D$4:$AH$259,24,0)+VLOOKUP($D30,'HK2'!$D$4:$AH$258,24,0))</f>
        <v>0</v>
      </c>
      <c r="AB30" s="36">
        <f>IF($D30="","",VLOOKUP($D30,'HK1'!$D$4:$AH$259,25,0)+VLOOKUP($D30,'HK2'!$D$4:$AH$258,25,0))</f>
        <v>0</v>
      </c>
      <c r="AC30" s="8">
        <f>IF($D30="","",VLOOKUP($D30,'HK1'!$D$4:$AH$259,26,0)+VLOOKUP($D30,'HK2'!$D$4:$AH$258,26,0))</f>
        <v>0</v>
      </c>
      <c r="AD30" s="8">
        <f>IF($D30="","",VLOOKUP($D30,'HK1'!$D$4:$AH$259,27,0)+VLOOKUP($D30,'HK2'!$D$4:$AH$258,27,0))</f>
        <v>0</v>
      </c>
      <c r="AE30" s="36">
        <f>IF($D30="","",VLOOKUP($D30,'HK1'!$D$4:$AH$259,28,0)+VLOOKUP($D30,'HK2'!$D$4:$AH$258,28,0))</f>
        <v>0</v>
      </c>
      <c r="AF30" s="8">
        <f>IF($D30="","",VLOOKUP($D30,'HK1'!$D$4:$AH$259,29,0)+VLOOKUP($D30,'HK2'!$D$4:$AH$258,29,0))</f>
        <v>2.4</v>
      </c>
      <c r="AG30" s="8">
        <f>IF($D30="","",VLOOKUP($D30,'HK1'!$D$4:$AH$259,30,0)+VLOOKUP($D30,'HK2'!$D$4:$AH$258,30,0))</f>
        <v>0</v>
      </c>
      <c r="AH30" s="64">
        <f t="shared" si="0"/>
        <v>38.6</v>
      </c>
      <c r="AI30" s="14">
        <f t="shared" si="1"/>
        <v>128.69999999999999</v>
      </c>
    </row>
    <row r="31" spans="1:35">
      <c r="A31" s="55">
        <f>IF(D31="","",SUBTOTAL(3,$D$4:$D31))</f>
        <v>28</v>
      </c>
      <c r="B31" s="57" t="s">
        <v>460</v>
      </c>
      <c r="C31" s="58" t="s">
        <v>169</v>
      </c>
      <c r="D31" s="59" t="s">
        <v>193</v>
      </c>
      <c r="E31" s="8">
        <f>IF($D31="","",VLOOKUP($D31,'HK1'!$D$4:$AH$259,2,0)+VLOOKUP($D31,'HK2'!$D$4:$AH$258,2,0))</f>
        <v>0</v>
      </c>
      <c r="F31" s="8">
        <f>IF($D31="","",VLOOKUP($D31,'HK1'!$D$4:$AH$259,3,0)+VLOOKUP($D31,'HK2'!$D$4:$AH$258,3,0))</f>
        <v>0</v>
      </c>
      <c r="G31" s="8">
        <f>IF($D31="","",VLOOKUP($D31,'HK1'!$D$4:$AH$259,4,0)+VLOOKUP($D31,'HK2'!$D$4:$AH$258,4,0))</f>
        <v>0</v>
      </c>
      <c r="H31" s="8">
        <f>IF($D31="","",VLOOKUP($D31,'HK1'!$D$4:$AH$259,5,0)+VLOOKUP($D31,'HK2'!$D$4:$AH$258,5,0))</f>
        <v>0</v>
      </c>
      <c r="I31" s="36">
        <f>IF($D31="","",VLOOKUP($D31,'HK1'!$D$4:$AH$259,6,0)+VLOOKUP($D31,'HK2'!$D$4:$AH$258,6,0))</f>
        <v>0</v>
      </c>
      <c r="J31" s="8">
        <f>IF($D31="","",VLOOKUP($D31,'HK1'!$D$4:$AH$259,7,0)+VLOOKUP($D31,'HK2'!$D$4:$AH$258,7,0))</f>
        <v>0</v>
      </c>
      <c r="K31" s="8">
        <f>IF($D31="","",VLOOKUP($D31,'HK1'!$D$4:$AH$259,8,0)+VLOOKUP($D31,'HK2'!$D$4:$AH$258,8,0))</f>
        <v>0</v>
      </c>
      <c r="L31" s="8">
        <f>IF($D31="","",VLOOKUP($D31,'HK1'!$D$4:$AH$259,9,0)+VLOOKUP($D31,'HK2'!$D$4:$AH$258,9,0))</f>
        <v>0</v>
      </c>
      <c r="M31" s="8">
        <f>IF($D31="","",VLOOKUP($D31,'HK1'!$D$4:$AH$259,10,0)+VLOOKUP($D31,'HK2'!$D$4:$AH$258,10,0))</f>
        <v>0</v>
      </c>
      <c r="N31" s="36">
        <f>IF($D31="","",VLOOKUP($D31,'HK1'!$D$4:$AH$259,11,0)+VLOOKUP($D31,'HK2'!$D$4:$AH$258,11,0))</f>
        <v>0</v>
      </c>
      <c r="O31" s="8">
        <f>IF($D31="","",VLOOKUP($D31,'HK1'!$D$4:$AH$259,12,0)+VLOOKUP($D31,'HK2'!$D$4:$AH$258,12,0))</f>
        <v>374</v>
      </c>
      <c r="P31" s="8">
        <f>IF($D31="","",VLOOKUP($D31,'HK1'!$D$4:$AH$259,13,0)+VLOOKUP($D31,'HK2'!$D$4:$AH$258,13,0))</f>
        <v>0</v>
      </c>
      <c r="Q31" s="8">
        <f>IF($D31="","",VLOOKUP($D31,'HK1'!$D$4:$AH$259,14,0)+VLOOKUP($D31,'HK2'!$D$4:$AH$258,14,0))</f>
        <v>285</v>
      </c>
      <c r="R31" s="36">
        <f>IF($D31="","",VLOOKUP($D31,'HK1'!$D$4:$AH$259,15,0)+VLOOKUP($D31,'HK2'!$D$4:$AH$258,15,0))</f>
        <v>4.4499999999999993</v>
      </c>
      <c r="S31" s="8">
        <f>IF($D31="","",VLOOKUP($D31,'HK1'!$D$4:$AH$259,16,0)+VLOOKUP($D31,'HK2'!$D$4:$AH$258,16,0))</f>
        <v>0</v>
      </c>
      <c r="T31" s="8">
        <f>IF($D31="","",VLOOKUP($D31,'HK1'!$D$4:$AH$259,17,0)+VLOOKUP($D31,'HK2'!$D$4:$AH$258,17,0))</f>
        <v>0</v>
      </c>
      <c r="U31" s="8">
        <f>IF($D31="","",VLOOKUP($D31,'HK1'!$D$4:$AH$259,18,0)+VLOOKUP($D31,'HK2'!$D$4:$AH$258,18,0))</f>
        <v>0</v>
      </c>
      <c r="V31" s="36">
        <f>IF($D31="","",VLOOKUP($D31,'HK1'!$D$4:$AH$259,19,0)+VLOOKUP($D31,'HK2'!$D$4:$AH$258,19,0))</f>
        <v>0</v>
      </c>
      <c r="W31" s="8">
        <f>IF($D31="","",VLOOKUP($D31,'HK1'!$D$4:$AH$259,20,0)+VLOOKUP($D31,'HK2'!$D$4:$AH$258,20,0))</f>
        <v>0</v>
      </c>
      <c r="X31" s="8">
        <f>IF($D31="","",VLOOKUP($D31,'HK1'!$D$4:$AH$259,21,0)+VLOOKUP($D31,'HK2'!$D$4:$AH$258,21,0))</f>
        <v>0</v>
      </c>
      <c r="Y31" s="36">
        <f>IF($D31="","",VLOOKUP($D31,'HK1'!$D$4:$AH$259,22,0)+VLOOKUP($D31,'HK2'!$D$4:$AH$258,22,0))</f>
        <v>0</v>
      </c>
      <c r="Z31" s="8">
        <f>IF($D31="","",VLOOKUP($D31,'HK1'!$D$4:$AH$259,23,0)+VLOOKUP($D31,'HK2'!$D$4:$AH$258,23,0))</f>
        <v>0</v>
      </c>
      <c r="AA31" s="8">
        <f>IF($D31="","",VLOOKUP($D31,'HK1'!$D$4:$AH$259,24,0)+VLOOKUP($D31,'HK2'!$D$4:$AH$258,24,0))</f>
        <v>0</v>
      </c>
      <c r="AB31" s="36">
        <f>IF($D31="","",VLOOKUP($D31,'HK1'!$D$4:$AH$259,25,0)+VLOOKUP($D31,'HK2'!$D$4:$AH$258,25,0))</f>
        <v>0</v>
      </c>
      <c r="AC31" s="8">
        <f>IF($D31="","",VLOOKUP($D31,'HK1'!$D$4:$AH$259,26,0)+VLOOKUP($D31,'HK2'!$D$4:$AH$258,26,0))</f>
        <v>0</v>
      </c>
      <c r="AD31" s="8">
        <f>IF($D31="","",VLOOKUP($D31,'HK1'!$D$4:$AH$259,27,0)+VLOOKUP($D31,'HK2'!$D$4:$AH$258,27,0))</f>
        <v>0</v>
      </c>
      <c r="AE31" s="36">
        <f>IF($D31="","",VLOOKUP($D31,'HK1'!$D$4:$AH$259,28,0)+VLOOKUP($D31,'HK2'!$D$4:$AH$258,28,0))</f>
        <v>0</v>
      </c>
      <c r="AF31" s="8">
        <f>IF($D31="","",VLOOKUP($D31,'HK1'!$D$4:$AH$259,29,0)+VLOOKUP($D31,'HK2'!$D$4:$AH$258,29,0))</f>
        <v>0</v>
      </c>
      <c r="AG31" s="8">
        <f>IF($D31="","",VLOOKUP($D31,'HK1'!$D$4:$AH$259,30,0)+VLOOKUP($D31,'HK2'!$D$4:$AH$258,30,0))</f>
        <v>0</v>
      </c>
      <c r="AH31" s="64">
        <f t="shared" si="0"/>
        <v>4.5</v>
      </c>
      <c r="AI31" s="14">
        <f t="shared" si="1"/>
        <v>15</v>
      </c>
    </row>
    <row r="32" spans="1:35">
      <c r="A32" s="55">
        <f>IF(D32="","",SUBTOTAL(3,$D$4:$D32))</f>
        <v>29</v>
      </c>
      <c r="B32" s="57" t="s">
        <v>456</v>
      </c>
      <c r="C32" s="58" t="s">
        <v>169</v>
      </c>
      <c r="D32" s="59" t="s">
        <v>194</v>
      </c>
      <c r="E32" s="8">
        <f>IF($D32="","",VLOOKUP($D32,'HK1'!$D$4:$AH$259,2,0)+VLOOKUP($D32,'HK2'!$D$4:$AH$258,2,0))</f>
        <v>16</v>
      </c>
      <c r="F32" s="8">
        <f>IF($D32="","",VLOOKUP($D32,'HK1'!$D$4:$AH$259,3,0)+VLOOKUP($D32,'HK2'!$D$4:$AH$258,3,0))</f>
        <v>0</v>
      </c>
      <c r="G32" s="8">
        <f>IF($D32="","",VLOOKUP($D32,'HK1'!$D$4:$AH$259,4,0)+VLOOKUP($D32,'HK2'!$D$4:$AH$258,4,0))</f>
        <v>0</v>
      </c>
      <c r="H32" s="8">
        <f>IF($D32="","",VLOOKUP($D32,'HK1'!$D$4:$AH$259,5,0)+VLOOKUP($D32,'HK2'!$D$4:$AH$258,5,0))</f>
        <v>0</v>
      </c>
      <c r="I32" s="36">
        <f>IF($D32="","",VLOOKUP($D32,'HK1'!$D$4:$AH$259,6,0)+VLOOKUP($D32,'HK2'!$D$4:$AH$258,6,0))</f>
        <v>16</v>
      </c>
      <c r="J32" s="8">
        <f>IF($D32="","",VLOOKUP($D32,'HK1'!$D$4:$AH$259,7,0)+VLOOKUP($D32,'HK2'!$D$4:$AH$258,7,0))</f>
        <v>8.3999999999999986</v>
      </c>
      <c r="K32" s="8">
        <f>IF($D32="","",VLOOKUP($D32,'HK1'!$D$4:$AH$259,8,0)+VLOOKUP($D32,'HK2'!$D$4:$AH$258,8,0))</f>
        <v>2.4</v>
      </c>
      <c r="L32" s="8">
        <f>IF($D32="","",VLOOKUP($D32,'HK1'!$D$4:$AH$259,9,0)+VLOOKUP($D32,'HK2'!$D$4:$AH$258,9,0))</f>
        <v>0</v>
      </c>
      <c r="M32" s="8">
        <f>IF($D32="","",VLOOKUP($D32,'HK1'!$D$4:$AH$259,10,0)+VLOOKUP($D32,'HK2'!$D$4:$AH$258,10,0))</f>
        <v>0</v>
      </c>
      <c r="N32" s="36">
        <f>IF($D32="","",VLOOKUP($D32,'HK1'!$D$4:$AH$259,11,0)+VLOOKUP($D32,'HK2'!$D$4:$AH$258,11,0))</f>
        <v>10.799999999999999</v>
      </c>
      <c r="O32" s="8">
        <f>IF($D32="","",VLOOKUP($D32,'HK1'!$D$4:$AH$259,12,0)+VLOOKUP($D32,'HK2'!$D$4:$AH$258,12,0))</f>
        <v>955</v>
      </c>
      <c r="P32" s="8">
        <f>IF($D32="","",VLOOKUP($D32,'HK1'!$D$4:$AH$259,13,0)+VLOOKUP($D32,'HK2'!$D$4:$AH$258,13,0))</f>
        <v>580</v>
      </c>
      <c r="Q32" s="8">
        <f>IF($D32="","",VLOOKUP($D32,'HK1'!$D$4:$AH$259,14,0)+VLOOKUP($D32,'HK2'!$D$4:$AH$258,14,0))</f>
        <v>570</v>
      </c>
      <c r="R32" s="36">
        <f>IF($D32="","",VLOOKUP($D32,'HK1'!$D$4:$AH$259,15,0)+VLOOKUP($D32,'HK2'!$D$4:$AH$258,15,0))</f>
        <v>48.25</v>
      </c>
      <c r="S32" s="8">
        <f>IF($D32="","",VLOOKUP($D32,'HK1'!$D$4:$AH$259,16,0)+VLOOKUP($D32,'HK2'!$D$4:$AH$258,16,0))</f>
        <v>0</v>
      </c>
      <c r="T32" s="8">
        <f>IF($D32="","",VLOOKUP($D32,'HK1'!$D$4:$AH$259,17,0)+VLOOKUP($D32,'HK2'!$D$4:$AH$258,17,0))</f>
        <v>0</v>
      </c>
      <c r="U32" s="8">
        <f>IF($D32="","",VLOOKUP($D32,'HK1'!$D$4:$AH$259,18,0)+VLOOKUP($D32,'HK2'!$D$4:$AH$258,18,0))</f>
        <v>0</v>
      </c>
      <c r="V32" s="36">
        <f>IF($D32="","",VLOOKUP($D32,'HK1'!$D$4:$AH$259,19,0)+VLOOKUP($D32,'HK2'!$D$4:$AH$258,19,0))</f>
        <v>0</v>
      </c>
      <c r="W32" s="8">
        <f>IF($D32="","",VLOOKUP($D32,'HK1'!$D$4:$AH$259,20,0)+VLOOKUP($D32,'HK2'!$D$4:$AH$258,20,0))</f>
        <v>0</v>
      </c>
      <c r="X32" s="8">
        <f>IF($D32="","",VLOOKUP($D32,'HK1'!$D$4:$AH$259,21,0)+VLOOKUP($D32,'HK2'!$D$4:$AH$258,21,0))</f>
        <v>0</v>
      </c>
      <c r="Y32" s="36">
        <f>IF($D32="","",VLOOKUP($D32,'HK1'!$D$4:$AH$259,22,0)+VLOOKUP($D32,'HK2'!$D$4:$AH$258,22,0))</f>
        <v>0</v>
      </c>
      <c r="Z32" s="8">
        <f>IF($D32="","",VLOOKUP($D32,'HK1'!$D$4:$AH$259,23,0)+VLOOKUP($D32,'HK2'!$D$4:$AH$258,23,0))</f>
        <v>0</v>
      </c>
      <c r="AA32" s="8">
        <f>IF($D32="","",VLOOKUP($D32,'HK1'!$D$4:$AH$259,24,0)+VLOOKUP($D32,'HK2'!$D$4:$AH$258,24,0))</f>
        <v>0</v>
      </c>
      <c r="AB32" s="36">
        <f>IF($D32="","",VLOOKUP($D32,'HK1'!$D$4:$AH$259,25,0)+VLOOKUP($D32,'HK2'!$D$4:$AH$258,25,0))</f>
        <v>0</v>
      </c>
      <c r="AC32" s="8">
        <f>IF($D32="","",VLOOKUP($D32,'HK1'!$D$4:$AH$259,26,0)+VLOOKUP($D32,'HK2'!$D$4:$AH$258,26,0))</f>
        <v>0</v>
      </c>
      <c r="AD32" s="8">
        <f>IF($D32="","",VLOOKUP($D32,'HK1'!$D$4:$AH$259,27,0)+VLOOKUP($D32,'HK2'!$D$4:$AH$258,27,0))</f>
        <v>0</v>
      </c>
      <c r="AE32" s="36">
        <f>IF($D32="","",VLOOKUP($D32,'HK1'!$D$4:$AH$259,28,0)+VLOOKUP($D32,'HK2'!$D$4:$AH$258,28,0))</f>
        <v>0</v>
      </c>
      <c r="AF32" s="8">
        <f>IF($D32="","",VLOOKUP($D32,'HK1'!$D$4:$AH$259,29,0)+VLOOKUP($D32,'HK2'!$D$4:$AH$258,29,0))</f>
        <v>6</v>
      </c>
      <c r="AG32" s="8">
        <f>IF($D32="","",VLOOKUP($D32,'HK1'!$D$4:$AH$259,30,0)+VLOOKUP($D32,'HK2'!$D$4:$AH$258,30,0))</f>
        <v>19.2</v>
      </c>
      <c r="AH32" s="64">
        <f t="shared" si="0"/>
        <v>100.3</v>
      </c>
      <c r="AI32" s="14">
        <f t="shared" si="1"/>
        <v>334.3</v>
      </c>
    </row>
    <row r="33" spans="1:35">
      <c r="A33" s="55">
        <f>IF(D33="","",SUBTOTAL(3,$D$4:$D33))</f>
        <v>30</v>
      </c>
      <c r="B33" s="57" t="s">
        <v>424</v>
      </c>
      <c r="C33" s="58" t="s">
        <v>169</v>
      </c>
      <c r="D33" s="59" t="s">
        <v>172</v>
      </c>
      <c r="E33" s="8">
        <f>IF($D33="","",VLOOKUP($D33,'HK1'!$D$4:$AH$259,2,0)+VLOOKUP($D33,'HK2'!$D$4:$AH$258,2,0))</f>
        <v>0</v>
      </c>
      <c r="F33" s="8">
        <f>IF($D33="","",VLOOKUP($D33,'HK1'!$D$4:$AH$259,3,0)+VLOOKUP($D33,'HK2'!$D$4:$AH$258,3,0))</f>
        <v>2</v>
      </c>
      <c r="G33" s="8">
        <f>IF($D33="","",VLOOKUP($D33,'HK1'!$D$4:$AH$259,4,0)+VLOOKUP($D33,'HK2'!$D$4:$AH$258,4,0))</f>
        <v>0</v>
      </c>
      <c r="H33" s="8">
        <f>IF($D33="","",VLOOKUP($D33,'HK1'!$D$4:$AH$259,5,0)+VLOOKUP($D33,'HK2'!$D$4:$AH$258,5,0))</f>
        <v>0</v>
      </c>
      <c r="I33" s="36">
        <f>IF($D33="","",VLOOKUP($D33,'HK1'!$D$4:$AH$259,6,0)+VLOOKUP($D33,'HK2'!$D$4:$AH$258,6,0))</f>
        <v>4</v>
      </c>
      <c r="J33" s="8">
        <f>IF($D33="","",VLOOKUP($D33,'HK1'!$D$4:$AH$259,7,0)+VLOOKUP($D33,'HK2'!$D$4:$AH$258,7,0))</f>
        <v>4.8</v>
      </c>
      <c r="K33" s="8">
        <f>IF($D33="","",VLOOKUP($D33,'HK1'!$D$4:$AH$259,8,0)+VLOOKUP($D33,'HK2'!$D$4:$AH$258,8,0))</f>
        <v>19.2</v>
      </c>
      <c r="L33" s="8">
        <f>IF($D33="","",VLOOKUP($D33,'HK1'!$D$4:$AH$259,9,0)+VLOOKUP($D33,'HK2'!$D$4:$AH$258,9,0))</f>
        <v>0</v>
      </c>
      <c r="M33" s="8">
        <f>IF($D33="","",VLOOKUP($D33,'HK1'!$D$4:$AH$259,10,0)+VLOOKUP($D33,'HK2'!$D$4:$AH$258,10,0))</f>
        <v>0</v>
      </c>
      <c r="N33" s="36">
        <f>IF($D33="","",VLOOKUP($D33,'HK1'!$D$4:$AH$259,11,0)+VLOOKUP($D33,'HK2'!$D$4:$AH$258,11,0))</f>
        <v>24</v>
      </c>
      <c r="O33" s="8">
        <f>IF($D33="","",VLOOKUP($D33,'HK1'!$D$4:$AH$259,12,0)+VLOOKUP($D33,'HK2'!$D$4:$AH$258,12,0))</f>
        <v>0</v>
      </c>
      <c r="P33" s="8">
        <f>IF($D33="","",VLOOKUP($D33,'HK1'!$D$4:$AH$259,13,0)+VLOOKUP($D33,'HK2'!$D$4:$AH$258,13,0))</f>
        <v>0</v>
      </c>
      <c r="Q33" s="8">
        <f>IF($D33="","",VLOOKUP($D33,'HK1'!$D$4:$AH$259,14,0)+VLOOKUP($D33,'HK2'!$D$4:$AH$258,14,0))</f>
        <v>0</v>
      </c>
      <c r="R33" s="36">
        <f>IF($D33="","",VLOOKUP($D33,'HK1'!$D$4:$AH$259,15,0)+VLOOKUP($D33,'HK2'!$D$4:$AH$258,15,0))</f>
        <v>0</v>
      </c>
      <c r="S33" s="8">
        <f>IF($D33="","",VLOOKUP($D33,'HK1'!$D$4:$AH$259,16,0)+VLOOKUP($D33,'HK2'!$D$4:$AH$258,16,0))</f>
        <v>0</v>
      </c>
      <c r="T33" s="8">
        <f>IF($D33="","",VLOOKUP($D33,'HK1'!$D$4:$AH$259,17,0)+VLOOKUP($D33,'HK2'!$D$4:$AH$258,17,0))</f>
        <v>0</v>
      </c>
      <c r="U33" s="8">
        <f>IF($D33="","",VLOOKUP($D33,'HK1'!$D$4:$AH$259,18,0)+VLOOKUP($D33,'HK2'!$D$4:$AH$258,18,0))</f>
        <v>0</v>
      </c>
      <c r="V33" s="36">
        <f>IF($D33="","",VLOOKUP($D33,'HK1'!$D$4:$AH$259,19,0)+VLOOKUP($D33,'HK2'!$D$4:$AH$258,19,0))</f>
        <v>0</v>
      </c>
      <c r="W33" s="8">
        <f>IF($D33="","",VLOOKUP($D33,'HK1'!$D$4:$AH$259,20,0)+VLOOKUP($D33,'HK2'!$D$4:$AH$258,20,0))</f>
        <v>0</v>
      </c>
      <c r="X33" s="8">
        <f>IF($D33="","",VLOOKUP($D33,'HK1'!$D$4:$AH$259,21,0)+VLOOKUP($D33,'HK2'!$D$4:$AH$258,21,0))</f>
        <v>0</v>
      </c>
      <c r="Y33" s="36">
        <f>IF($D33="","",VLOOKUP($D33,'HK1'!$D$4:$AH$259,22,0)+VLOOKUP($D33,'HK2'!$D$4:$AH$258,22,0))</f>
        <v>0</v>
      </c>
      <c r="Z33" s="8">
        <f>IF($D33="","",VLOOKUP($D33,'HK1'!$D$4:$AH$259,23,0)+VLOOKUP($D33,'HK2'!$D$4:$AH$258,23,0))</f>
        <v>0</v>
      </c>
      <c r="AA33" s="8">
        <f>IF($D33="","",VLOOKUP($D33,'HK1'!$D$4:$AH$259,24,0)+VLOOKUP($D33,'HK2'!$D$4:$AH$258,24,0))</f>
        <v>0</v>
      </c>
      <c r="AB33" s="36">
        <f>IF($D33="","",VLOOKUP($D33,'HK1'!$D$4:$AH$259,25,0)+VLOOKUP($D33,'HK2'!$D$4:$AH$258,25,0))</f>
        <v>0</v>
      </c>
      <c r="AC33" s="8">
        <f>IF($D33="","",VLOOKUP($D33,'HK1'!$D$4:$AH$259,26,0)+VLOOKUP($D33,'HK2'!$D$4:$AH$258,26,0))</f>
        <v>0</v>
      </c>
      <c r="AD33" s="8">
        <f>IF($D33="","",VLOOKUP($D33,'HK1'!$D$4:$AH$259,27,0)+VLOOKUP($D33,'HK2'!$D$4:$AH$258,27,0))</f>
        <v>0</v>
      </c>
      <c r="AE33" s="36">
        <f>IF($D33="","",VLOOKUP($D33,'HK1'!$D$4:$AH$259,28,0)+VLOOKUP($D33,'HK2'!$D$4:$AH$258,28,0))</f>
        <v>0</v>
      </c>
      <c r="AF33" s="8">
        <f>IF($D33="","",VLOOKUP($D33,'HK1'!$D$4:$AH$259,29,0)+VLOOKUP($D33,'HK2'!$D$4:$AH$258,29,0))</f>
        <v>2.4</v>
      </c>
      <c r="AG33" s="8">
        <f>IF($D33="","",VLOOKUP($D33,'HK1'!$D$4:$AH$259,30,0)+VLOOKUP($D33,'HK2'!$D$4:$AH$258,30,0))</f>
        <v>0</v>
      </c>
      <c r="AH33" s="64">
        <f t="shared" si="0"/>
        <v>30.4</v>
      </c>
      <c r="AI33" s="14">
        <f t="shared" si="1"/>
        <v>101.3</v>
      </c>
    </row>
    <row r="34" spans="1:35">
      <c r="A34" s="55">
        <f>IF(D34="","",SUBTOTAL(3,$D$4:$D34))</f>
        <v>31</v>
      </c>
      <c r="B34" s="57" t="s">
        <v>472</v>
      </c>
      <c r="C34" s="58" t="s">
        <v>169</v>
      </c>
      <c r="D34" s="59" t="s">
        <v>203</v>
      </c>
      <c r="E34" s="8">
        <f>IF($D34="","",VLOOKUP($D34,'HK1'!$D$4:$AH$259,2,0)+VLOOKUP($D34,'HK2'!$D$4:$AH$258,2,0))</f>
        <v>2</v>
      </c>
      <c r="F34" s="8">
        <f>IF($D34="","",VLOOKUP($D34,'HK1'!$D$4:$AH$259,3,0)+VLOOKUP($D34,'HK2'!$D$4:$AH$258,3,0))</f>
        <v>0</v>
      </c>
      <c r="G34" s="8">
        <f>IF($D34="","",VLOOKUP($D34,'HK1'!$D$4:$AH$259,4,0)+VLOOKUP($D34,'HK2'!$D$4:$AH$258,4,0))</f>
        <v>0</v>
      </c>
      <c r="H34" s="8">
        <f>IF($D34="","",VLOOKUP($D34,'HK1'!$D$4:$AH$259,5,0)+VLOOKUP($D34,'HK2'!$D$4:$AH$258,5,0))</f>
        <v>0</v>
      </c>
      <c r="I34" s="36">
        <f>IF($D34="","",VLOOKUP($D34,'HK1'!$D$4:$AH$259,6,0)+VLOOKUP($D34,'HK2'!$D$4:$AH$258,6,0))</f>
        <v>2</v>
      </c>
      <c r="J34" s="8">
        <f>IF($D34="","",VLOOKUP($D34,'HK1'!$D$4:$AH$259,7,0)+VLOOKUP($D34,'HK2'!$D$4:$AH$258,7,0))</f>
        <v>16.8</v>
      </c>
      <c r="K34" s="8">
        <f>IF($D34="","",VLOOKUP($D34,'HK1'!$D$4:$AH$259,8,0)+VLOOKUP($D34,'HK2'!$D$4:$AH$258,8,0))</f>
        <v>2.4</v>
      </c>
      <c r="L34" s="8">
        <f>IF($D34="","",VLOOKUP($D34,'HK1'!$D$4:$AH$259,9,0)+VLOOKUP($D34,'HK2'!$D$4:$AH$258,9,0))</f>
        <v>0</v>
      </c>
      <c r="M34" s="8">
        <f>IF($D34="","",VLOOKUP($D34,'HK1'!$D$4:$AH$259,10,0)+VLOOKUP($D34,'HK2'!$D$4:$AH$258,10,0))</f>
        <v>0</v>
      </c>
      <c r="N34" s="36">
        <f>IF($D34="","",VLOOKUP($D34,'HK1'!$D$4:$AH$259,11,0)+VLOOKUP($D34,'HK2'!$D$4:$AH$258,11,0))</f>
        <v>19.2</v>
      </c>
      <c r="O34" s="8">
        <f>IF($D34="","",VLOOKUP($D34,'HK1'!$D$4:$AH$259,12,0)+VLOOKUP($D34,'HK2'!$D$4:$AH$258,12,0))</f>
        <v>349</v>
      </c>
      <c r="P34" s="8">
        <f>IF($D34="","",VLOOKUP($D34,'HK1'!$D$4:$AH$259,13,0)+VLOOKUP($D34,'HK2'!$D$4:$AH$258,13,0))</f>
        <v>353</v>
      </c>
      <c r="Q34" s="8">
        <f>IF($D34="","",VLOOKUP($D34,'HK1'!$D$4:$AH$259,14,0)+VLOOKUP($D34,'HK2'!$D$4:$AH$258,14,0))</f>
        <v>480</v>
      </c>
      <c r="R34" s="36">
        <f>IF($D34="","",VLOOKUP($D34,'HK1'!$D$4:$AH$259,15,0)+VLOOKUP($D34,'HK2'!$D$4:$AH$258,15,0))</f>
        <v>11.100000000000001</v>
      </c>
      <c r="S34" s="8">
        <f>IF($D34="","",VLOOKUP($D34,'HK1'!$D$4:$AH$259,16,0)+VLOOKUP($D34,'HK2'!$D$4:$AH$258,16,0))</f>
        <v>0</v>
      </c>
      <c r="T34" s="8">
        <f>IF($D34="","",VLOOKUP($D34,'HK1'!$D$4:$AH$259,17,0)+VLOOKUP($D34,'HK2'!$D$4:$AH$258,17,0))</f>
        <v>0</v>
      </c>
      <c r="U34" s="8">
        <f>IF($D34="","",VLOOKUP($D34,'HK1'!$D$4:$AH$259,18,0)+VLOOKUP($D34,'HK2'!$D$4:$AH$258,18,0))</f>
        <v>0</v>
      </c>
      <c r="V34" s="36">
        <f>IF($D34="","",VLOOKUP($D34,'HK1'!$D$4:$AH$259,19,0)+VLOOKUP($D34,'HK2'!$D$4:$AH$258,19,0))</f>
        <v>0</v>
      </c>
      <c r="W34" s="8">
        <f>IF($D34="","",VLOOKUP($D34,'HK1'!$D$4:$AH$259,20,0)+VLOOKUP($D34,'HK2'!$D$4:$AH$258,20,0))</f>
        <v>0</v>
      </c>
      <c r="X34" s="8">
        <f>IF($D34="","",VLOOKUP($D34,'HK1'!$D$4:$AH$259,21,0)+VLOOKUP($D34,'HK2'!$D$4:$AH$258,21,0))</f>
        <v>0</v>
      </c>
      <c r="Y34" s="36">
        <f>IF($D34="","",VLOOKUP($D34,'HK1'!$D$4:$AH$259,22,0)+VLOOKUP($D34,'HK2'!$D$4:$AH$258,22,0))</f>
        <v>0</v>
      </c>
      <c r="Z34" s="8">
        <f>IF($D34="","",VLOOKUP($D34,'HK1'!$D$4:$AH$259,23,0)+VLOOKUP($D34,'HK2'!$D$4:$AH$258,23,0))</f>
        <v>0</v>
      </c>
      <c r="AA34" s="8">
        <f>IF($D34="","",VLOOKUP($D34,'HK1'!$D$4:$AH$259,24,0)+VLOOKUP($D34,'HK2'!$D$4:$AH$258,24,0))</f>
        <v>0</v>
      </c>
      <c r="AB34" s="36">
        <f>IF($D34="","",VLOOKUP($D34,'HK1'!$D$4:$AH$259,25,0)+VLOOKUP($D34,'HK2'!$D$4:$AH$258,25,0))</f>
        <v>0</v>
      </c>
      <c r="AC34" s="8">
        <f>IF($D34="","",VLOOKUP($D34,'HK1'!$D$4:$AH$259,26,0)+VLOOKUP($D34,'HK2'!$D$4:$AH$258,26,0))</f>
        <v>0</v>
      </c>
      <c r="AD34" s="8">
        <f>IF($D34="","",VLOOKUP($D34,'HK1'!$D$4:$AH$259,27,0)+VLOOKUP($D34,'HK2'!$D$4:$AH$258,27,0))</f>
        <v>0</v>
      </c>
      <c r="AE34" s="36">
        <f>IF($D34="","",VLOOKUP($D34,'HK1'!$D$4:$AH$259,28,0)+VLOOKUP($D34,'HK2'!$D$4:$AH$258,28,0))</f>
        <v>0</v>
      </c>
      <c r="AF34" s="8">
        <f>IF($D34="","",VLOOKUP($D34,'HK1'!$D$4:$AH$259,29,0)+VLOOKUP($D34,'HK2'!$D$4:$AH$258,29,0))</f>
        <v>0</v>
      </c>
      <c r="AG34" s="8">
        <f>IF($D34="","",VLOOKUP($D34,'HK1'!$D$4:$AH$259,30,0)+VLOOKUP($D34,'HK2'!$D$4:$AH$258,30,0))</f>
        <v>0</v>
      </c>
      <c r="AH34" s="64">
        <f t="shared" si="0"/>
        <v>32.299999999999997</v>
      </c>
      <c r="AI34" s="14">
        <f t="shared" si="1"/>
        <v>107.7</v>
      </c>
    </row>
    <row r="35" spans="1:35">
      <c r="A35" s="55">
        <f>IF(D35="","",SUBTOTAL(3,$D$4:$D35))</f>
        <v>32</v>
      </c>
      <c r="B35" s="57" t="s">
        <v>447</v>
      </c>
      <c r="C35" s="58" t="s">
        <v>169</v>
      </c>
      <c r="D35" s="59" t="s">
        <v>187</v>
      </c>
      <c r="E35" s="8">
        <f>IF($D35="","",VLOOKUP($D35,'HK1'!$D$4:$AH$259,2,0)+VLOOKUP($D35,'HK2'!$D$4:$AH$258,2,0))</f>
        <v>3</v>
      </c>
      <c r="F35" s="8">
        <f>IF($D35="","",VLOOKUP($D35,'HK1'!$D$4:$AH$259,3,0)+VLOOKUP($D35,'HK2'!$D$4:$AH$258,3,0))</f>
        <v>0</v>
      </c>
      <c r="G35" s="8">
        <f>IF($D35="","",VLOOKUP($D35,'HK1'!$D$4:$AH$259,4,0)+VLOOKUP($D35,'HK2'!$D$4:$AH$258,4,0))</f>
        <v>0</v>
      </c>
      <c r="H35" s="8">
        <f>IF($D35="","",VLOOKUP($D35,'HK1'!$D$4:$AH$259,5,0)+VLOOKUP($D35,'HK2'!$D$4:$AH$258,5,0))</f>
        <v>0</v>
      </c>
      <c r="I35" s="36">
        <f>IF($D35="","",VLOOKUP($D35,'HK1'!$D$4:$AH$259,6,0)+VLOOKUP($D35,'HK2'!$D$4:$AH$258,6,0))</f>
        <v>3</v>
      </c>
      <c r="J35" s="8">
        <f>IF($D35="","",VLOOKUP($D35,'HK1'!$D$4:$AH$259,7,0)+VLOOKUP($D35,'HK2'!$D$4:$AH$258,7,0))</f>
        <v>19.2</v>
      </c>
      <c r="K35" s="8">
        <f>IF($D35="","",VLOOKUP($D35,'HK1'!$D$4:$AH$259,8,0)+VLOOKUP($D35,'HK2'!$D$4:$AH$258,8,0))</f>
        <v>0</v>
      </c>
      <c r="L35" s="8">
        <f>IF($D35="","",VLOOKUP($D35,'HK1'!$D$4:$AH$259,9,0)+VLOOKUP($D35,'HK2'!$D$4:$AH$258,9,0))</f>
        <v>0</v>
      </c>
      <c r="M35" s="8">
        <f>IF($D35="","",VLOOKUP($D35,'HK1'!$D$4:$AH$259,10,0)+VLOOKUP($D35,'HK2'!$D$4:$AH$258,10,0))</f>
        <v>0</v>
      </c>
      <c r="N35" s="36">
        <f>IF($D35="","",VLOOKUP($D35,'HK1'!$D$4:$AH$259,11,0)+VLOOKUP($D35,'HK2'!$D$4:$AH$258,11,0))</f>
        <v>19.2</v>
      </c>
      <c r="O35" s="8">
        <f>IF($D35="","",VLOOKUP($D35,'HK1'!$D$4:$AH$259,12,0)+VLOOKUP($D35,'HK2'!$D$4:$AH$258,12,0))</f>
        <v>223</v>
      </c>
      <c r="P35" s="8">
        <f>IF($D35="","",VLOOKUP($D35,'HK1'!$D$4:$AH$259,13,0)+VLOOKUP($D35,'HK2'!$D$4:$AH$258,13,0))</f>
        <v>850</v>
      </c>
      <c r="Q35" s="8">
        <f>IF($D35="","",VLOOKUP($D35,'HK1'!$D$4:$AH$259,14,0)+VLOOKUP($D35,'HK2'!$D$4:$AH$258,14,0))</f>
        <v>358</v>
      </c>
      <c r="R35" s="36">
        <f>IF($D35="","",VLOOKUP($D35,'HK1'!$D$4:$AH$259,15,0)+VLOOKUP($D35,'HK2'!$D$4:$AH$258,15,0))</f>
        <v>35.75</v>
      </c>
      <c r="S35" s="8">
        <f>IF($D35="","",VLOOKUP($D35,'HK1'!$D$4:$AH$259,16,0)+VLOOKUP($D35,'HK2'!$D$4:$AH$258,16,0))</f>
        <v>0</v>
      </c>
      <c r="T35" s="8">
        <f>IF($D35="","",VLOOKUP($D35,'HK1'!$D$4:$AH$259,17,0)+VLOOKUP($D35,'HK2'!$D$4:$AH$258,17,0))</f>
        <v>0</v>
      </c>
      <c r="U35" s="8">
        <f>IF($D35="","",VLOOKUP($D35,'HK1'!$D$4:$AH$259,18,0)+VLOOKUP($D35,'HK2'!$D$4:$AH$258,18,0))</f>
        <v>0</v>
      </c>
      <c r="V35" s="36">
        <f>IF($D35="","",VLOOKUP($D35,'HK1'!$D$4:$AH$259,19,0)+VLOOKUP($D35,'HK2'!$D$4:$AH$258,19,0))</f>
        <v>0</v>
      </c>
      <c r="W35" s="8">
        <f>IF($D35="","",VLOOKUP($D35,'HK1'!$D$4:$AH$259,20,0)+VLOOKUP($D35,'HK2'!$D$4:$AH$258,20,0))</f>
        <v>0</v>
      </c>
      <c r="X35" s="8">
        <f>IF($D35="","",VLOOKUP($D35,'HK1'!$D$4:$AH$259,21,0)+VLOOKUP($D35,'HK2'!$D$4:$AH$258,21,0))</f>
        <v>0</v>
      </c>
      <c r="Y35" s="36">
        <f>IF($D35="","",VLOOKUP($D35,'HK1'!$D$4:$AH$259,22,0)+VLOOKUP($D35,'HK2'!$D$4:$AH$258,22,0))</f>
        <v>0</v>
      </c>
      <c r="Z35" s="8">
        <f>IF($D35="","",VLOOKUP($D35,'HK1'!$D$4:$AH$259,23,0)+VLOOKUP($D35,'HK2'!$D$4:$AH$258,23,0))</f>
        <v>0</v>
      </c>
      <c r="AA35" s="8">
        <f>IF($D35="","",VLOOKUP($D35,'HK1'!$D$4:$AH$259,24,0)+VLOOKUP($D35,'HK2'!$D$4:$AH$258,24,0))</f>
        <v>0</v>
      </c>
      <c r="AB35" s="36">
        <f>IF($D35="","",VLOOKUP($D35,'HK1'!$D$4:$AH$259,25,0)+VLOOKUP($D35,'HK2'!$D$4:$AH$258,25,0))</f>
        <v>0</v>
      </c>
      <c r="AC35" s="8">
        <f>IF($D35="","",VLOOKUP($D35,'HK1'!$D$4:$AH$259,26,0)+VLOOKUP($D35,'HK2'!$D$4:$AH$258,26,0))</f>
        <v>0</v>
      </c>
      <c r="AD35" s="8">
        <f>IF($D35="","",VLOOKUP($D35,'HK1'!$D$4:$AH$259,27,0)+VLOOKUP($D35,'HK2'!$D$4:$AH$258,27,0))</f>
        <v>0</v>
      </c>
      <c r="AE35" s="36">
        <f>IF($D35="","",VLOOKUP($D35,'HK1'!$D$4:$AH$259,28,0)+VLOOKUP($D35,'HK2'!$D$4:$AH$258,28,0))</f>
        <v>0</v>
      </c>
      <c r="AF35" s="8">
        <f>IF($D35="","",VLOOKUP($D35,'HK1'!$D$4:$AH$259,29,0)+VLOOKUP($D35,'HK2'!$D$4:$AH$258,29,0))</f>
        <v>1.2</v>
      </c>
      <c r="AG35" s="8">
        <f>IF($D35="","",VLOOKUP($D35,'HK1'!$D$4:$AH$259,30,0)+VLOOKUP($D35,'HK2'!$D$4:$AH$258,30,0))</f>
        <v>3.6</v>
      </c>
      <c r="AH35" s="64">
        <f t="shared" si="0"/>
        <v>62.8</v>
      </c>
      <c r="AI35" s="14">
        <f t="shared" si="1"/>
        <v>209.3</v>
      </c>
    </row>
    <row r="36" spans="1:35">
      <c r="A36" s="55">
        <f>IF(D36="","",SUBTOTAL(3,$D$4:$D36))</f>
        <v>33</v>
      </c>
      <c r="B36" s="57" t="s">
        <v>463</v>
      </c>
      <c r="C36" s="58" t="s">
        <v>169</v>
      </c>
      <c r="D36" s="59" t="s">
        <v>217</v>
      </c>
      <c r="E36" s="8">
        <f>IF($D36="","",VLOOKUP($D36,'HK1'!$D$4:$AH$259,2,0)+VLOOKUP($D36,'HK2'!$D$4:$AH$258,2,0))</f>
        <v>0</v>
      </c>
      <c r="F36" s="8">
        <f>IF($D36="","",VLOOKUP($D36,'HK1'!$D$4:$AH$259,3,0)+VLOOKUP($D36,'HK2'!$D$4:$AH$258,3,0))</f>
        <v>0</v>
      </c>
      <c r="G36" s="8">
        <f>IF($D36="","",VLOOKUP($D36,'HK1'!$D$4:$AH$259,4,0)+VLOOKUP($D36,'HK2'!$D$4:$AH$258,4,0))</f>
        <v>0</v>
      </c>
      <c r="H36" s="8">
        <f>IF($D36="","",VLOOKUP($D36,'HK1'!$D$4:$AH$259,5,0)+VLOOKUP($D36,'HK2'!$D$4:$AH$258,5,0))</f>
        <v>0</v>
      </c>
      <c r="I36" s="36">
        <f>IF($D36="","",VLOOKUP($D36,'HK1'!$D$4:$AH$259,6,0)+VLOOKUP($D36,'HK2'!$D$4:$AH$258,6,0))</f>
        <v>0</v>
      </c>
      <c r="J36" s="8">
        <f>IF($D36="","",VLOOKUP($D36,'HK1'!$D$4:$AH$259,7,0)+VLOOKUP($D36,'HK2'!$D$4:$AH$258,7,0))</f>
        <v>0</v>
      </c>
      <c r="K36" s="8">
        <f>IF($D36="","",VLOOKUP($D36,'HK1'!$D$4:$AH$259,8,0)+VLOOKUP($D36,'HK2'!$D$4:$AH$258,8,0))</f>
        <v>0</v>
      </c>
      <c r="L36" s="8">
        <f>IF($D36="","",VLOOKUP($D36,'HK1'!$D$4:$AH$259,9,0)+VLOOKUP($D36,'HK2'!$D$4:$AH$258,9,0))</f>
        <v>0</v>
      </c>
      <c r="M36" s="8">
        <f>IF($D36="","",VLOOKUP($D36,'HK1'!$D$4:$AH$259,10,0)+VLOOKUP($D36,'HK2'!$D$4:$AH$258,10,0))</f>
        <v>0</v>
      </c>
      <c r="N36" s="36">
        <f>IF($D36="","",VLOOKUP($D36,'HK1'!$D$4:$AH$259,11,0)+VLOOKUP($D36,'HK2'!$D$4:$AH$258,11,0))</f>
        <v>0</v>
      </c>
      <c r="O36" s="8">
        <f>IF($D36="","",VLOOKUP($D36,'HK1'!$D$4:$AH$259,12,0)+VLOOKUP($D36,'HK2'!$D$4:$AH$258,12,0))</f>
        <v>365</v>
      </c>
      <c r="P36" s="8">
        <f>IF($D36="","",VLOOKUP($D36,'HK1'!$D$4:$AH$259,13,0)+VLOOKUP($D36,'HK2'!$D$4:$AH$258,13,0))</f>
        <v>0</v>
      </c>
      <c r="Q36" s="8">
        <f>IF($D36="","",VLOOKUP($D36,'HK1'!$D$4:$AH$259,14,0)+VLOOKUP($D36,'HK2'!$D$4:$AH$258,14,0))</f>
        <v>260</v>
      </c>
      <c r="R36" s="36">
        <f>IF($D36="","",VLOOKUP($D36,'HK1'!$D$4:$AH$259,15,0)+VLOOKUP($D36,'HK2'!$D$4:$AH$258,15,0))</f>
        <v>5.25</v>
      </c>
      <c r="S36" s="8">
        <f>IF($D36="","",VLOOKUP($D36,'HK1'!$D$4:$AH$259,16,0)+VLOOKUP($D36,'HK2'!$D$4:$AH$258,16,0))</f>
        <v>0</v>
      </c>
      <c r="T36" s="8">
        <f>IF($D36="","",VLOOKUP($D36,'HK1'!$D$4:$AH$259,17,0)+VLOOKUP($D36,'HK2'!$D$4:$AH$258,17,0))</f>
        <v>0</v>
      </c>
      <c r="U36" s="8">
        <f>IF($D36="","",VLOOKUP($D36,'HK1'!$D$4:$AH$259,18,0)+VLOOKUP($D36,'HK2'!$D$4:$AH$258,18,0))</f>
        <v>0</v>
      </c>
      <c r="V36" s="36">
        <f>IF($D36="","",VLOOKUP($D36,'HK1'!$D$4:$AH$259,19,0)+VLOOKUP($D36,'HK2'!$D$4:$AH$258,19,0))</f>
        <v>0</v>
      </c>
      <c r="W36" s="8">
        <f>IF($D36="","",VLOOKUP($D36,'HK1'!$D$4:$AH$259,20,0)+VLOOKUP($D36,'HK2'!$D$4:$AH$258,20,0))</f>
        <v>0</v>
      </c>
      <c r="X36" s="8">
        <f>IF($D36="","",VLOOKUP($D36,'HK1'!$D$4:$AH$259,21,0)+VLOOKUP($D36,'HK2'!$D$4:$AH$258,21,0))</f>
        <v>0</v>
      </c>
      <c r="Y36" s="36">
        <f>IF($D36="","",VLOOKUP($D36,'HK1'!$D$4:$AH$259,22,0)+VLOOKUP($D36,'HK2'!$D$4:$AH$258,22,0))</f>
        <v>0</v>
      </c>
      <c r="Z36" s="8">
        <f>IF($D36="","",VLOOKUP($D36,'HK1'!$D$4:$AH$259,23,0)+VLOOKUP($D36,'HK2'!$D$4:$AH$258,23,0))</f>
        <v>0</v>
      </c>
      <c r="AA36" s="8">
        <f>IF($D36="","",VLOOKUP($D36,'HK1'!$D$4:$AH$259,24,0)+VLOOKUP($D36,'HK2'!$D$4:$AH$258,24,0))</f>
        <v>0</v>
      </c>
      <c r="AB36" s="36">
        <f>IF($D36="","",VLOOKUP($D36,'HK1'!$D$4:$AH$259,25,0)+VLOOKUP($D36,'HK2'!$D$4:$AH$258,25,0))</f>
        <v>0</v>
      </c>
      <c r="AC36" s="8">
        <f>IF($D36="","",VLOOKUP($D36,'HK1'!$D$4:$AH$259,26,0)+VLOOKUP($D36,'HK2'!$D$4:$AH$258,26,0))</f>
        <v>0</v>
      </c>
      <c r="AD36" s="8">
        <f>IF($D36="","",VLOOKUP($D36,'HK1'!$D$4:$AH$259,27,0)+VLOOKUP($D36,'HK2'!$D$4:$AH$258,27,0))</f>
        <v>0</v>
      </c>
      <c r="AE36" s="36">
        <f>IF($D36="","",VLOOKUP($D36,'HK1'!$D$4:$AH$259,28,0)+VLOOKUP($D36,'HK2'!$D$4:$AH$258,28,0))</f>
        <v>0</v>
      </c>
      <c r="AF36" s="8">
        <f>IF($D36="","",VLOOKUP($D36,'HK1'!$D$4:$AH$259,29,0)+VLOOKUP($D36,'HK2'!$D$4:$AH$258,29,0))</f>
        <v>0</v>
      </c>
      <c r="AG36" s="8">
        <f>IF($D36="","",VLOOKUP($D36,'HK1'!$D$4:$AH$259,30,0)+VLOOKUP($D36,'HK2'!$D$4:$AH$258,30,0))</f>
        <v>0</v>
      </c>
      <c r="AH36" s="64">
        <f t="shared" si="0"/>
        <v>5.3</v>
      </c>
      <c r="AI36" s="14">
        <f t="shared" si="1"/>
        <v>17.7</v>
      </c>
    </row>
    <row r="37" spans="1:35">
      <c r="A37" s="55">
        <f>IF(D37="","",SUBTOTAL(3,$D$4:$D37))</f>
        <v>34</v>
      </c>
      <c r="B37" s="57" t="s">
        <v>435</v>
      </c>
      <c r="C37" s="58" t="s">
        <v>169</v>
      </c>
      <c r="D37" s="59" t="s">
        <v>173</v>
      </c>
      <c r="E37" s="8">
        <f>IF($D37="","",VLOOKUP($D37,'HK1'!$D$4:$AH$259,2,0)+VLOOKUP($D37,'HK2'!$D$4:$AH$258,2,0))</f>
        <v>0</v>
      </c>
      <c r="F37" s="8">
        <f>IF($D37="","",VLOOKUP($D37,'HK1'!$D$4:$AH$259,3,0)+VLOOKUP($D37,'HK2'!$D$4:$AH$258,3,0))</f>
        <v>20</v>
      </c>
      <c r="G37" s="8">
        <f>IF($D37="","",VLOOKUP($D37,'HK1'!$D$4:$AH$259,4,0)+VLOOKUP($D37,'HK2'!$D$4:$AH$258,4,0))</f>
        <v>0</v>
      </c>
      <c r="H37" s="8">
        <f>IF($D37="","",VLOOKUP($D37,'HK1'!$D$4:$AH$259,5,0)+VLOOKUP($D37,'HK2'!$D$4:$AH$258,5,0))</f>
        <v>0</v>
      </c>
      <c r="I37" s="36">
        <f>IF($D37="","",VLOOKUP($D37,'HK1'!$D$4:$AH$259,6,0)+VLOOKUP($D37,'HK2'!$D$4:$AH$258,6,0))</f>
        <v>40</v>
      </c>
      <c r="J37" s="8">
        <f>IF($D37="","",VLOOKUP($D37,'HK1'!$D$4:$AH$259,7,0)+VLOOKUP($D37,'HK2'!$D$4:$AH$258,7,0))</f>
        <v>12</v>
      </c>
      <c r="K37" s="8">
        <f>IF($D37="","",VLOOKUP($D37,'HK1'!$D$4:$AH$259,8,0)+VLOOKUP($D37,'HK2'!$D$4:$AH$258,8,0))</f>
        <v>1.2</v>
      </c>
      <c r="L37" s="8">
        <f>IF($D37="","",VLOOKUP($D37,'HK1'!$D$4:$AH$259,9,0)+VLOOKUP($D37,'HK2'!$D$4:$AH$258,9,0))</f>
        <v>0</v>
      </c>
      <c r="M37" s="8">
        <f>IF($D37="","",VLOOKUP($D37,'HK1'!$D$4:$AH$259,10,0)+VLOOKUP($D37,'HK2'!$D$4:$AH$258,10,0))</f>
        <v>0</v>
      </c>
      <c r="N37" s="36">
        <f>IF($D37="","",VLOOKUP($D37,'HK1'!$D$4:$AH$259,11,0)+VLOOKUP($D37,'HK2'!$D$4:$AH$258,11,0))</f>
        <v>13.2</v>
      </c>
      <c r="O37" s="8">
        <f>IF($D37="","",VLOOKUP($D37,'HK1'!$D$4:$AH$259,12,0)+VLOOKUP($D37,'HK2'!$D$4:$AH$258,12,0))</f>
        <v>0</v>
      </c>
      <c r="P37" s="8">
        <f>IF($D37="","",VLOOKUP($D37,'HK1'!$D$4:$AH$259,13,0)+VLOOKUP($D37,'HK2'!$D$4:$AH$258,13,0))</f>
        <v>0</v>
      </c>
      <c r="Q37" s="8">
        <f>IF($D37="","",VLOOKUP($D37,'HK1'!$D$4:$AH$259,14,0)+VLOOKUP($D37,'HK2'!$D$4:$AH$258,14,0))</f>
        <v>0</v>
      </c>
      <c r="R37" s="36">
        <f>IF($D37="","",VLOOKUP($D37,'HK1'!$D$4:$AH$259,15,0)+VLOOKUP($D37,'HK2'!$D$4:$AH$258,15,0))</f>
        <v>0</v>
      </c>
      <c r="S37" s="8">
        <f>IF($D37="","",VLOOKUP($D37,'HK1'!$D$4:$AH$259,16,0)+VLOOKUP($D37,'HK2'!$D$4:$AH$258,16,0))</f>
        <v>0</v>
      </c>
      <c r="T37" s="8">
        <f>IF($D37="","",VLOOKUP($D37,'HK1'!$D$4:$AH$259,17,0)+VLOOKUP($D37,'HK2'!$D$4:$AH$258,17,0))</f>
        <v>0</v>
      </c>
      <c r="U37" s="8">
        <f>IF($D37="","",VLOOKUP($D37,'HK1'!$D$4:$AH$259,18,0)+VLOOKUP($D37,'HK2'!$D$4:$AH$258,18,0))</f>
        <v>0</v>
      </c>
      <c r="V37" s="36">
        <f>IF($D37="","",VLOOKUP($D37,'HK1'!$D$4:$AH$259,19,0)+VLOOKUP($D37,'HK2'!$D$4:$AH$258,19,0))</f>
        <v>0</v>
      </c>
      <c r="W37" s="8">
        <f>IF($D37="","",VLOOKUP($D37,'HK1'!$D$4:$AH$259,20,0)+VLOOKUP($D37,'HK2'!$D$4:$AH$258,20,0))</f>
        <v>0</v>
      </c>
      <c r="X37" s="8">
        <f>IF($D37="","",VLOOKUP($D37,'HK1'!$D$4:$AH$259,21,0)+VLOOKUP($D37,'HK2'!$D$4:$AH$258,21,0))</f>
        <v>0</v>
      </c>
      <c r="Y37" s="36">
        <f>IF($D37="","",VLOOKUP($D37,'HK1'!$D$4:$AH$259,22,0)+VLOOKUP($D37,'HK2'!$D$4:$AH$258,22,0))</f>
        <v>0</v>
      </c>
      <c r="Z37" s="8">
        <f>IF($D37="","",VLOOKUP($D37,'HK1'!$D$4:$AH$259,23,0)+VLOOKUP($D37,'HK2'!$D$4:$AH$258,23,0))</f>
        <v>0</v>
      </c>
      <c r="AA37" s="8">
        <f>IF($D37="","",VLOOKUP($D37,'HK1'!$D$4:$AH$259,24,0)+VLOOKUP($D37,'HK2'!$D$4:$AH$258,24,0))</f>
        <v>0</v>
      </c>
      <c r="AB37" s="36">
        <f>IF($D37="","",VLOOKUP($D37,'HK1'!$D$4:$AH$259,25,0)+VLOOKUP($D37,'HK2'!$D$4:$AH$258,25,0))</f>
        <v>0</v>
      </c>
      <c r="AC37" s="8">
        <f>IF($D37="","",VLOOKUP($D37,'HK1'!$D$4:$AH$259,26,0)+VLOOKUP($D37,'HK2'!$D$4:$AH$258,26,0))</f>
        <v>0</v>
      </c>
      <c r="AD37" s="8">
        <f>IF($D37="","",VLOOKUP($D37,'HK1'!$D$4:$AH$259,27,0)+VLOOKUP($D37,'HK2'!$D$4:$AH$258,27,0))</f>
        <v>0</v>
      </c>
      <c r="AE37" s="36">
        <f>IF($D37="","",VLOOKUP($D37,'HK1'!$D$4:$AH$259,28,0)+VLOOKUP($D37,'HK2'!$D$4:$AH$258,28,0))</f>
        <v>0</v>
      </c>
      <c r="AF37" s="8">
        <f>IF($D37="","",VLOOKUP($D37,'HK1'!$D$4:$AH$259,29,0)+VLOOKUP($D37,'HK2'!$D$4:$AH$258,29,0))</f>
        <v>6</v>
      </c>
      <c r="AG37" s="8">
        <f>IF($D37="","",VLOOKUP($D37,'HK1'!$D$4:$AH$259,30,0)+VLOOKUP($D37,'HK2'!$D$4:$AH$258,30,0))</f>
        <v>1.2</v>
      </c>
      <c r="AH37" s="64">
        <f t="shared" si="0"/>
        <v>60.4</v>
      </c>
      <c r="AI37" s="14">
        <f t="shared" si="1"/>
        <v>201.3</v>
      </c>
    </row>
    <row r="38" spans="1:35">
      <c r="A38" s="55">
        <f>IF(D38="","",SUBTOTAL(3,$D$4:$D38))</f>
        <v>35</v>
      </c>
      <c r="B38" s="57" t="s">
        <v>464</v>
      </c>
      <c r="C38" s="58" t="s">
        <v>169</v>
      </c>
      <c r="D38" s="59" t="s">
        <v>198</v>
      </c>
      <c r="E38" s="8">
        <f>IF($D38="","",VLOOKUP($D38,'HK1'!$D$4:$AH$259,2,0)+VLOOKUP($D38,'HK2'!$D$4:$AH$258,2,0))</f>
        <v>0</v>
      </c>
      <c r="F38" s="8">
        <f>IF($D38="","",VLOOKUP($D38,'HK1'!$D$4:$AH$259,3,0)+VLOOKUP($D38,'HK2'!$D$4:$AH$258,3,0))</f>
        <v>0</v>
      </c>
      <c r="G38" s="8">
        <f>IF($D38="","",VLOOKUP($D38,'HK1'!$D$4:$AH$259,4,0)+VLOOKUP($D38,'HK2'!$D$4:$AH$258,4,0))</f>
        <v>0</v>
      </c>
      <c r="H38" s="8">
        <f>IF($D38="","",VLOOKUP($D38,'HK1'!$D$4:$AH$259,5,0)+VLOOKUP($D38,'HK2'!$D$4:$AH$258,5,0))</f>
        <v>0</v>
      </c>
      <c r="I38" s="36">
        <f>IF($D38="","",VLOOKUP($D38,'HK1'!$D$4:$AH$259,6,0)+VLOOKUP($D38,'HK2'!$D$4:$AH$258,6,0))</f>
        <v>0</v>
      </c>
      <c r="J38" s="8">
        <f>IF($D38="","",VLOOKUP($D38,'HK1'!$D$4:$AH$259,7,0)+VLOOKUP($D38,'HK2'!$D$4:$AH$258,7,0))</f>
        <v>0</v>
      </c>
      <c r="K38" s="8">
        <f>IF($D38="","",VLOOKUP($D38,'HK1'!$D$4:$AH$259,8,0)+VLOOKUP($D38,'HK2'!$D$4:$AH$258,8,0))</f>
        <v>0</v>
      </c>
      <c r="L38" s="8">
        <f>IF($D38="","",VLOOKUP($D38,'HK1'!$D$4:$AH$259,9,0)+VLOOKUP($D38,'HK2'!$D$4:$AH$258,9,0))</f>
        <v>0</v>
      </c>
      <c r="M38" s="8">
        <f>IF($D38="","",VLOOKUP($D38,'HK1'!$D$4:$AH$259,10,0)+VLOOKUP($D38,'HK2'!$D$4:$AH$258,10,0))</f>
        <v>0</v>
      </c>
      <c r="N38" s="36">
        <f>IF($D38="","",VLOOKUP($D38,'HK1'!$D$4:$AH$259,11,0)+VLOOKUP($D38,'HK2'!$D$4:$AH$258,11,0))</f>
        <v>0</v>
      </c>
      <c r="O38" s="8">
        <f>IF($D38="","",VLOOKUP($D38,'HK1'!$D$4:$AH$259,12,0)+VLOOKUP($D38,'HK2'!$D$4:$AH$258,12,0))</f>
        <v>0</v>
      </c>
      <c r="P38" s="8">
        <f>IF($D38="","",VLOOKUP($D38,'HK1'!$D$4:$AH$259,13,0)+VLOOKUP($D38,'HK2'!$D$4:$AH$258,13,0))</f>
        <v>0</v>
      </c>
      <c r="Q38" s="8">
        <f>IF($D38="","",VLOOKUP($D38,'HK1'!$D$4:$AH$259,14,0)+VLOOKUP($D38,'HK2'!$D$4:$AH$258,14,0))</f>
        <v>0</v>
      </c>
      <c r="R38" s="36">
        <f>IF($D38="","",VLOOKUP($D38,'HK1'!$D$4:$AH$259,15,0)+VLOOKUP($D38,'HK2'!$D$4:$AH$258,15,0))</f>
        <v>0</v>
      </c>
      <c r="S38" s="8">
        <f>IF($D38="","",VLOOKUP($D38,'HK1'!$D$4:$AH$259,16,0)+VLOOKUP($D38,'HK2'!$D$4:$AH$258,16,0))</f>
        <v>0</v>
      </c>
      <c r="T38" s="8">
        <f>IF($D38="","",VLOOKUP($D38,'HK1'!$D$4:$AH$259,17,0)+VLOOKUP($D38,'HK2'!$D$4:$AH$258,17,0))</f>
        <v>0</v>
      </c>
      <c r="U38" s="8">
        <f>IF($D38="","",VLOOKUP($D38,'HK1'!$D$4:$AH$259,18,0)+VLOOKUP($D38,'HK2'!$D$4:$AH$258,18,0))</f>
        <v>0</v>
      </c>
      <c r="V38" s="36">
        <f>IF($D38="","",VLOOKUP($D38,'HK1'!$D$4:$AH$259,19,0)+VLOOKUP($D38,'HK2'!$D$4:$AH$258,19,0))</f>
        <v>0</v>
      </c>
      <c r="W38" s="8">
        <f>IF($D38="","",VLOOKUP($D38,'HK1'!$D$4:$AH$259,20,0)+VLOOKUP($D38,'HK2'!$D$4:$AH$258,20,0))</f>
        <v>0</v>
      </c>
      <c r="X38" s="8">
        <f>IF($D38="","",VLOOKUP($D38,'HK1'!$D$4:$AH$259,21,0)+VLOOKUP($D38,'HK2'!$D$4:$AH$258,21,0))</f>
        <v>0</v>
      </c>
      <c r="Y38" s="36">
        <f>IF($D38="","",VLOOKUP($D38,'HK1'!$D$4:$AH$259,22,0)+VLOOKUP($D38,'HK2'!$D$4:$AH$258,22,0))</f>
        <v>0</v>
      </c>
      <c r="Z38" s="8">
        <f>IF($D38="","",VLOOKUP($D38,'HK1'!$D$4:$AH$259,23,0)+VLOOKUP($D38,'HK2'!$D$4:$AH$258,23,0))</f>
        <v>0</v>
      </c>
      <c r="AA38" s="8">
        <f>IF($D38="","",VLOOKUP($D38,'HK1'!$D$4:$AH$259,24,0)+VLOOKUP($D38,'HK2'!$D$4:$AH$258,24,0))</f>
        <v>0</v>
      </c>
      <c r="AB38" s="36">
        <f>IF($D38="","",VLOOKUP($D38,'HK1'!$D$4:$AH$259,25,0)+VLOOKUP($D38,'HK2'!$D$4:$AH$258,25,0))</f>
        <v>0</v>
      </c>
      <c r="AC38" s="8">
        <f>IF($D38="","",VLOOKUP($D38,'HK1'!$D$4:$AH$259,26,0)+VLOOKUP($D38,'HK2'!$D$4:$AH$258,26,0))</f>
        <v>0</v>
      </c>
      <c r="AD38" s="8">
        <f>IF($D38="","",VLOOKUP($D38,'HK1'!$D$4:$AH$259,27,0)+VLOOKUP($D38,'HK2'!$D$4:$AH$258,27,0))</f>
        <v>0</v>
      </c>
      <c r="AE38" s="36">
        <f>IF($D38="","",VLOOKUP($D38,'HK1'!$D$4:$AH$259,28,0)+VLOOKUP($D38,'HK2'!$D$4:$AH$258,28,0))</f>
        <v>0</v>
      </c>
      <c r="AF38" s="8">
        <f>IF($D38="","",VLOOKUP($D38,'HK1'!$D$4:$AH$259,29,0)+VLOOKUP($D38,'HK2'!$D$4:$AH$258,29,0))</f>
        <v>0</v>
      </c>
      <c r="AG38" s="8">
        <f>IF($D38="","",VLOOKUP($D38,'HK1'!$D$4:$AH$259,30,0)+VLOOKUP($D38,'HK2'!$D$4:$AH$258,30,0))</f>
        <v>0</v>
      </c>
      <c r="AH38" s="64">
        <f t="shared" si="0"/>
        <v>0</v>
      </c>
      <c r="AI38" s="14">
        <f t="shared" si="1"/>
        <v>0</v>
      </c>
    </row>
    <row r="39" spans="1:35">
      <c r="A39" s="55">
        <f>IF(D39="","",SUBTOTAL(3,$D$4:$D39))</f>
        <v>36</v>
      </c>
      <c r="B39" s="57" t="s">
        <v>473</v>
      </c>
      <c r="C39" s="58" t="s">
        <v>169</v>
      </c>
      <c r="D39" s="59" t="s">
        <v>204</v>
      </c>
      <c r="E39" s="8">
        <f>IF($D39="","",VLOOKUP($D39,'HK1'!$D$4:$AH$259,2,0)+VLOOKUP($D39,'HK2'!$D$4:$AH$258,2,0))</f>
        <v>0</v>
      </c>
      <c r="F39" s="8">
        <f>IF($D39="","",VLOOKUP($D39,'HK1'!$D$4:$AH$259,3,0)+VLOOKUP($D39,'HK2'!$D$4:$AH$258,3,0))</f>
        <v>0</v>
      </c>
      <c r="G39" s="8">
        <f>IF($D39="","",VLOOKUP($D39,'HK1'!$D$4:$AH$259,4,0)+VLOOKUP($D39,'HK2'!$D$4:$AH$258,4,0))</f>
        <v>0</v>
      </c>
      <c r="H39" s="8">
        <f>IF($D39="","",VLOOKUP($D39,'HK1'!$D$4:$AH$259,5,0)+VLOOKUP($D39,'HK2'!$D$4:$AH$258,5,0))</f>
        <v>0</v>
      </c>
      <c r="I39" s="36">
        <f>IF($D39="","",VLOOKUP($D39,'HK1'!$D$4:$AH$259,6,0)+VLOOKUP($D39,'HK2'!$D$4:$AH$258,6,0))</f>
        <v>0</v>
      </c>
      <c r="J39" s="8">
        <f>IF($D39="","",VLOOKUP($D39,'HK1'!$D$4:$AH$259,7,0)+VLOOKUP($D39,'HK2'!$D$4:$AH$258,7,0))</f>
        <v>0</v>
      </c>
      <c r="K39" s="8">
        <f>IF($D39="","",VLOOKUP($D39,'HK1'!$D$4:$AH$259,8,0)+VLOOKUP($D39,'HK2'!$D$4:$AH$258,8,0))</f>
        <v>0</v>
      </c>
      <c r="L39" s="8">
        <f>IF($D39="","",VLOOKUP($D39,'HK1'!$D$4:$AH$259,9,0)+VLOOKUP($D39,'HK2'!$D$4:$AH$258,9,0))</f>
        <v>0</v>
      </c>
      <c r="M39" s="8">
        <f>IF($D39="","",VLOOKUP($D39,'HK1'!$D$4:$AH$259,10,0)+VLOOKUP($D39,'HK2'!$D$4:$AH$258,10,0))</f>
        <v>0</v>
      </c>
      <c r="N39" s="36">
        <f>IF($D39="","",VLOOKUP($D39,'HK1'!$D$4:$AH$259,11,0)+VLOOKUP($D39,'HK2'!$D$4:$AH$258,11,0))</f>
        <v>0</v>
      </c>
      <c r="O39" s="8">
        <f>IF($D39="","",VLOOKUP($D39,'HK1'!$D$4:$AH$259,12,0)+VLOOKUP($D39,'HK2'!$D$4:$AH$258,12,0))</f>
        <v>0</v>
      </c>
      <c r="P39" s="8">
        <f>IF($D39="","",VLOOKUP($D39,'HK1'!$D$4:$AH$259,13,0)+VLOOKUP($D39,'HK2'!$D$4:$AH$258,13,0))</f>
        <v>0</v>
      </c>
      <c r="Q39" s="8">
        <f>IF($D39="","",VLOOKUP($D39,'HK1'!$D$4:$AH$259,14,0)+VLOOKUP($D39,'HK2'!$D$4:$AH$258,14,0))</f>
        <v>0</v>
      </c>
      <c r="R39" s="36">
        <f>IF($D39="","",VLOOKUP($D39,'HK1'!$D$4:$AH$259,15,0)+VLOOKUP($D39,'HK2'!$D$4:$AH$258,15,0))</f>
        <v>0</v>
      </c>
      <c r="S39" s="8">
        <f>IF($D39="","",VLOOKUP($D39,'HK1'!$D$4:$AH$259,16,0)+VLOOKUP($D39,'HK2'!$D$4:$AH$258,16,0))</f>
        <v>0</v>
      </c>
      <c r="T39" s="8">
        <f>IF($D39="","",VLOOKUP($D39,'HK1'!$D$4:$AH$259,17,0)+VLOOKUP($D39,'HK2'!$D$4:$AH$258,17,0))</f>
        <v>0</v>
      </c>
      <c r="U39" s="8">
        <f>IF($D39="","",VLOOKUP($D39,'HK1'!$D$4:$AH$259,18,0)+VLOOKUP($D39,'HK2'!$D$4:$AH$258,18,0))</f>
        <v>0</v>
      </c>
      <c r="V39" s="36">
        <f>IF($D39="","",VLOOKUP($D39,'HK1'!$D$4:$AH$259,19,0)+VLOOKUP($D39,'HK2'!$D$4:$AH$258,19,0))</f>
        <v>0</v>
      </c>
      <c r="W39" s="8">
        <f>IF($D39="","",VLOOKUP($D39,'HK1'!$D$4:$AH$259,20,0)+VLOOKUP($D39,'HK2'!$D$4:$AH$258,20,0))</f>
        <v>0</v>
      </c>
      <c r="X39" s="8">
        <f>IF($D39="","",VLOOKUP($D39,'HK1'!$D$4:$AH$259,21,0)+VLOOKUP($D39,'HK2'!$D$4:$AH$258,21,0))</f>
        <v>0</v>
      </c>
      <c r="Y39" s="36">
        <f>IF($D39="","",VLOOKUP($D39,'HK1'!$D$4:$AH$259,22,0)+VLOOKUP($D39,'HK2'!$D$4:$AH$258,22,0))</f>
        <v>0</v>
      </c>
      <c r="Z39" s="8">
        <f>IF($D39="","",VLOOKUP($D39,'HK1'!$D$4:$AH$259,23,0)+VLOOKUP($D39,'HK2'!$D$4:$AH$258,23,0))</f>
        <v>0</v>
      </c>
      <c r="AA39" s="8">
        <f>IF($D39="","",VLOOKUP($D39,'HK1'!$D$4:$AH$259,24,0)+VLOOKUP($D39,'HK2'!$D$4:$AH$258,24,0))</f>
        <v>0</v>
      </c>
      <c r="AB39" s="36">
        <f>IF($D39="","",VLOOKUP($D39,'HK1'!$D$4:$AH$259,25,0)+VLOOKUP($D39,'HK2'!$D$4:$AH$258,25,0))</f>
        <v>0</v>
      </c>
      <c r="AC39" s="8">
        <f>IF($D39="","",VLOOKUP($D39,'HK1'!$D$4:$AH$259,26,0)+VLOOKUP($D39,'HK2'!$D$4:$AH$258,26,0))</f>
        <v>0</v>
      </c>
      <c r="AD39" s="8">
        <f>IF($D39="","",VLOOKUP($D39,'HK1'!$D$4:$AH$259,27,0)+VLOOKUP($D39,'HK2'!$D$4:$AH$258,27,0))</f>
        <v>0</v>
      </c>
      <c r="AE39" s="36">
        <f>IF($D39="","",VLOOKUP($D39,'HK1'!$D$4:$AH$259,28,0)+VLOOKUP($D39,'HK2'!$D$4:$AH$258,28,0))</f>
        <v>0</v>
      </c>
      <c r="AF39" s="8">
        <f>IF($D39="","",VLOOKUP($D39,'HK1'!$D$4:$AH$259,29,0)+VLOOKUP($D39,'HK2'!$D$4:$AH$258,29,0))</f>
        <v>0</v>
      </c>
      <c r="AG39" s="8">
        <f>IF($D39="","",VLOOKUP($D39,'HK1'!$D$4:$AH$259,30,0)+VLOOKUP($D39,'HK2'!$D$4:$AH$258,30,0))</f>
        <v>0</v>
      </c>
      <c r="AH39" s="64">
        <f t="shared" si="0"/>
        <v>0</v>
      </c>
      <c r="AI39" s="14">
        <f t="shared" si="1"/>
        <v>0</v>
      </c>
    </row>
    <row r="40" spans="1:35">
      <c r="A40" s="55">
        <f>IF(D40="","",SUBTOTAL(3,$D$4:$D40))</f>
        <v>37</v>
      </c>
      <c r="B40" s="57" t="s">
        <v>465</v>
      </c>
      <c r="C40" s="58" t="s">
        <v>169</v>
      </c>
      <c r="D40" s="59" t="s">
        <v>277</v>
      </c>
      <c r="E40" s="8">
        <f>IF($D40="","",VLOOKUP($D40,'HK1'!$D$4:$AH$259,2,0)+VLOOKUP($D40,'HK2'!$D$4:$AH$258,2,0))</f>
        <v>2</v>
      </c>
      <c r="F40" s="8">
        <f>IF($D40="","",VLOOKUP($D40,'HK1'!$D$4:$AH$259,3,0)+VLOOKUP($D40,'HK2'!$D$4:$AH$258,3,0))</f>
        <v>0</v>
      </c>
      <c r="G40" s="8">
        <f>IF($D40="","",VLOOKUP($D40,'HK1'!$D$4:$AH$259,4,0)+VLOOKUP($D40,'HK2'!$D$4:$AH$258,4,0))</f>
        <v>0</v>
      </c>
      <c r="H40" s="8">
        <f>IF($D40="","",VLOOKUP($D40,'HK1'!$D$4:$AH$259,5,0)+VLOOKUP($D40,'HK2'!$D$4:$AH$258,5,0))</f>
        <v>0</v>
      </c>
      <c r="I40" s="36">
        <f>IF($D40="","",VLOOKUP($D40,'HK1'!$D$4:$AH$259,6,0)+VLOOKUP($D40,'HK2'!$D$4:$AH$258,6,0))</f>
        <v>2</v>
      </c>
      <c r="J40" s="8">
        <f>IF($D40="","",VLOOKUP($D40,'HK1'!$D$4:$AH$259,7,0)+VLOOKUP($D40,'HK2'!$D$4:$AH$258,7,0))</f>
        <v>0</v>
      </c>
      <c r="K40" s="8">
        <f>IF($D40="","",VLOOKUP($D40,'HK1'!$D$4:$AH$259,8,0)+VLOOKUP($D40,'HK2'!$D$4:$AH$258,8,0))</f>
        <v>2.4</v>
      </c>
      <c r="L40" s="8">
        <f>IF($D40="","",VLOOKUP($D40,'HK1'!$D$4:$AH$259,9,0)+VLOOKUP($D40,'HK2'!$D$4:$AH$258,9,0))</f>
        <v>0</v>
      </c>
      <c r="M40" s="8">
        <f>IF($D40="","",VLOOKUP($D40,'HK1'!$D$4:$AH$259,10,0)+VLOOKUP($D40,'HK2'!$D$4:$AH$258,10,0))</f>
        <v>0</v>
      </c>
      <c r="N40" s="36">
        <f>IF($D40="","",VLOOKUP($D40,'HK1'!$D$4:$AH$259,11,0)+VLOOKUP($D40,'HK2'!$D$4:$AH$258,11,0))</f>
        <v>2.4</v>
      </c>
      <c r="O40" s="8">
        <f>IF($D40="","",VLOOKUP($D40,'HK1'!$D$4:$AH$259,12,0)+VLOOKUP($D40,'HK2'!$D$4:$AH$258,12,0))</f>
        <v>199</v>
      </c>
      <c r="P40" s="8">
        <f>IF($D40="","",VLOOKUP($D40,'HK1'!$D$4:$AH$259,13,0)+VLOOKUP($D40,'HK2'!$D$4:$AH$258,13,0))</f>
        <v>605</v>
      </c>
      <c r="Q40" s="8">
        <f>IF($D40="","",VLOOKUP($D40,'HK1'!$D$4:$AH$259,14,0)+VLOOKUP($D40,'HK2'!$D$4:$AH$258,14,0))</f>
        <v>420</v>
      </c>
      <c r="R40" s="36">
        <f>IF($D40="","",VLOOKUP($D40,'HK1'!$D$4:$AH$259,15,0)+VLOOKUP($D40,'HK2'!$D$4:$AH$258,15,0))</f>
        <v>19.2</v>
      </c>
      <c r="S40" s="8">
        <f>IF($D40="","",VLOOKUP($D40,'HK1'!$D$4:$AH$259,16,0)+VLOOKUP($D40,'HK2'!$D$4:$AH$258,16,0))</f>
        <v>0</v>
      </c>
      <c r="T40" s="8">
        <f>IF($D40="","",VLOOKUP($D40,'HK1'!$D$4:$AH$259,17,0)+VLOOKUP($D40,'HK2'!$D$4:$AH$258,17,0))</f>
        <v>0</v>
      </c>
      <c r="U40" s="8">
        <f>IF($D40="","",VLOOKUP($D40,'HK1'!$D$4:$AH$259,18,0)+VLOOKUP($D40,'HK2'!$D$4:$AH$258,18,0))</f>
        <v>0</v>
      </c>
      <c r="V40" s="36">
        <f>IF($D40="","",VLOOKUP($D40,'HK1'!$D$4:$AH$259,19,0)+VLOOKUP($D40,'HK2'!$D$4:$AH$258,19,0))</f>
        <v>0</v>
      </c>
      <c r="W40" s="8">
        <f>IF($D40="","",VLOOKUP($D40,'HK1'!$D$4:$AH$259,20,0)+VLOOKUP($D40,'HK2'!$D$4:$AH$258,20,0))</f>
        <v>0</v>
      </c>
      <c r="X40" s="8">
        <f>IF($D40="","",VLOOKUP($D40,'HK1'!$D$4:$AH$259,21,0)+VLOOKUP($D40,'HK2'!$D$4:$AH$258,21,0))</f>
        <v>0</v>
      </c>
      <c r="Y40" s="36">
        <f>IF($D40="","",VLOOKUP($D40,'HK1'!$D$4:$AH$259,22,0)+VLOOKUP($D40,'HK2'!$D$4:$AH$258,22,0))</f>
        <v>0</v>
      </c>
      <c r="Z40" s="8">
        <f>IF($D40="","",VLOOKUP($D40,'HK1'!$D$4:$AH$259,23,0)+VLOOKUP($D40,'HK2'!$D$4:$AH$258,23,0))</f>
        <v>0</v>
      </c>
      <c r="AA40" s="8">
        <f>IF($D40="","",VLOOKUP($D40,'HK1'!$D$4:$AH$259,24,0)+VLOOKUP($D40,'HK2'!$D$4:$AH$258,24,0))</f>
        <v>0</v>
      </c>
      <c r="AB40" s="36">
        <f>IF($D40="","",VLOOKUP($D40,'HK1'!$D$4:$AH$259,25,0)+VLOOKUP($D40,'HK2'!$D$4:$AH$258,25,0))</f>
        <v>0</v>
      </c>
      <c r="AC40" s="8">
        <f>IF($D40="","",VLOOKUP($D40,'HK1'!$D$4:$AH$259,26,0)+VLOOKUP($D40,'HK2'!$D$4:$AH$258,26,0))</f>
        <v>0</v>
      </c>
      <c r="AD40" s="8">
        <f>IF($D40="","",VLOOKUP($D40,'HK1'!$D$4:$AH$259,27,0)+VLOOKUP($D40,'HK2'!$D$4:$AH$258,27,0))</f>
        <v>0</v>
      </c>
      <c r="AE40" s="36">
        <f>IF($D40="","",VLOOKUP($D40,'HK1'!$D$4:$AH$259,28,0)+VLOOKUP($D40,'HK2'!$D$4:$AH$258,28,0))</f>
        <v>0</v>
      </c>
      <c r="AF40" s="8">
        <f>IF($D40="","",VLOOKUP($D40,'HK1'!$D$4:$AH$259,29,0)+VLOOKUP($D40,'HK2'!$D$4:$AH$258,29,0))</f>
        <v>0</v>
      </c>
      <c r="AG40" s="8">
        <f>IF($D40="","",VLOOKUP($D40,'HK1'!$D$4:$AH$259,30,0)+VLOOKUP($D40,'HK2'!$D$4:$AH$258,30,0))</f>
        <v>0</v>
      </c>
      <c r="AH40" s="64">
        <f t="shared" si="0"/>
        <v>23.6</v>
      </c>
      <c r="AI40" s="14">
        <f t="shared" si="1"/>
        <v>78.7</v>
      </c>
    </row>
    <row r="41" spans="1:35">
      <c r="A41" s="55">
        <f>IF(D41="","",SUBTOTAL(3,$D$4:$D41))</f>
        <v>38</v>
      </c>
      <c r="B41" s="57" t="s">
        <v>425</v>
      </c>
      <c r="C41" s="58" t="s">
        <v>169</v>
      </c>
      <c r="D41" s="59" t="s">
        <v>174</v>
      </c>
      <c r="E41" s="8">
        <f>IF($D41="","",VLOOKUP($D41,'HK1'!$D$4:$AH$259,2,0)+VLOOKUP($D41,'HK2'!$D$4:$AH$258,2,0))</f>
        <v>0</v>
      </c>
      <c r="F41" s="8">
        <f>IF($D41="","",VLOOKUP($D41,'HK1'!$D$4:$AH$259,3,0)+VLOOKUP($D41,'HK2'!$D$4:$AH$258,3,0))</f>
        <v>2</v>
      </c>
      <c r="G41" s="8">
        <f>IF($D41="","",VLOOKUP($D41,'HK1'!$D$4:$AH$259,4,0)+VLOOKUP($D41,'HK2'!$D$4:$AH$258,4,0))</f>
        <v>0</v>
      </c>
      <c r="H41" s="8">
        <f>IF($D41="","",VLOOKUP($D41,'HK1'!$D$4:$AH$259,5,0)+VLOOKUP($D41,'HK2'!$D$4:$AH$258,5,0))</f>
        <v>0</v>
      </c>
      <c r="I41" s="36">
        <f>IF($D41="","",VLOOKUP($D41,'HK1'!$D$4:$AH$259,6,0)+VLOOKUP($D41,'HK2'!$D$4:$AH$258,6,0))</f>
        <v>4</v>
      </c>
      <c r="J41" s="8">
        <f>IF($D41="","",VLOOKUP($D41,'HK1'!$D$4:$AH$259,7,0)+VLOOKUP($D41,'HK2'!$D$4:$AH$258,7,0))</f>
        <v>28.799999999999997</v>
      </c>
      <c r="K41" s="8">
        <f>IF($D41="","",VLOOKUP($D41,'HK1'!$D$4:$AH$259,8,0)+VLOOKUP($D41,'HK2'!$D$4:$AH$258,8,0))</f>
        <v>9.6</v>
      </c>
      <c r="L41" s="8">
        <f>IF($D41="","",VLOOKUP($D41,'HK1'!$D$4:$AH$259,9,0)+VLOOKUP($D41,'HK2'!$D$4:$AH$258,9,0))</f>
        <v>0</v>
      </c>
      <c r="M41" s="8">
        <f>IF($D41="","",VLOOKUP($D41,'HK1'!$D$4:$AH$259,10,0)+VLOOKUP($D41,'HK2'!$D$4:$AH$258,10,0))</f>
        <v>0</v>
      </c>
      <c r="N41" s="36">
        <f>IF($D41="","",VLOOKUP($D41,'HK1'!$D$4:$AH$259,11,0)+VLOOKUP($D41,'HK2'!$D$4:$AH$258,11,0))</f>
        <v>38.399999999999991</v>
      </c>
      <c r="O41" s="8">
        <f>IF($D41="","",VLOOKUP($D41,'HK1'!$D$4:$AH$259,12,0)+VLOOKUP($D41,'HK2'!$D$4:$AH$258,12,0))</f>
        <v>0</v>
      </c>
      <c r="P41" s="8">
        <f>IF($D41="","",VLOOKUP($D41,'HK1'!$D$4:$AH$259,13,0)+VLOOKUP($D41,'HK2'!$D$4:$AH$258,13,0))</f>
        <v>0</v>
      </c>
      <c r="Q41" s="8">
        <f>IF($D41="","",VLOOKUP($D41,'HK1'!$D$4:$AH$259,14,0)+VLOOKUP($D41,'HK2'!$D$4:$AH$258,14,0))</f>
        <v>0</v>
      </c>
      <c r="R41" s="36">
        <f>IF($D41="","",VLOOKUP($D41,'HK1'!$D$4:$AH$259,15,0)+VLOOKUP($D41,'HK2'!$D$4:$AH$258,15,0))</f>
        <v>0</v>
      </c>
      <c r="S41" s="8">
        <f>IF($D41="","",VLOOKUP($D41,'HK1'!$D$4:$AH$259,16,0)+VLOOKUP($D41,'HK2'!$D$4:$AH$258,16,0))</f>
        <v>0</v>
      </c>
      <c r="T41" s="8">
        <f>IF($D41="","",VLOOKUP($D41,'HK1'!$D$4:$AH$259,17,0)+VLOOKUP($D41,'HK2'!$D$4:$AH$258,17,0))</f>
        <v>0</v>
      </c>
      <c r="U41" s="8">
        <f>IF($D41="","",VLOOKUP($D41,'HK1'!$D$4:$AH$259,18,0)+VLOOKUP($D41,'HK2'!$D$4:$AH$258,18,0))</f>
        <v>0</v>
      </c>
      <c r="V41" s="36">
        <f>IF($D41="","",VLOOKUP($D41,'HK1'!$D$4:$AH$259,19,0)+VLOOKUP($D41,'HK2'!$D$4:$AH$258,19,0))</f>
        <v>0</v>
      </c>
      <c r="W41" s="8">
        <f>IF($D41="","",VLOOKUP($D41,'HK1'!$D$4:$AH$259,20,0)+VLOOKUP($D41,'HK2'!$D$4:$AH$258,20,0))</f>
        <v>0</v>
      </c>
      <c r="X41" s="8">
        <f>IF($D41="","",VLOOKUP($D41,'HK1'!$D$4:$AH$259,21,0)+VLOOKUP($D41,'HK2'!$D$4:$AH$258,21,0))</f>
        <v>0</v>
      </c>
      <c r="Y41" s="36">
        <f>IF($D41="","",VLOOKUP($D41,'HK1'!$D$4:$AH$259,22,0)+VLOOKUP($D41,'HK2'!$D$4:$AH$258,22,0))</f>
        <v>0</v>
      </c>
      <c r="Z41" s="8">
        <f>IF($D41="","",VLOOKUP($D41,'HK1'!$D$4:$AH$259,23,0)+VLOOKUP($D41,'HK2'!$D$4:$AH$258,23,0))</f>
        <v>0</v>
      </c>
      <c r="AA41" s="8">
        <f>IF($D41="","",VLOOKUP($D41,'HK1'!$D$4:$AH$259,24,0)+VLOOKUP($D41,'HK2'!$D$4:$AH$258,24,0))</f>
        <v>0</v>
      </c>
      <c r="AB41" s="36">
        <f>IF($D41="","",VLOOKUP($D41,'HK1'!$D$4:$AH$259,25,0)+VLOOKUP($D41,'HK2'!$D$4:$AH$258,25,0))</f>
        <v>0</v>
      </c>
      <c r="AC41" s="8">
        <f>IF($D41="","",VLOOKUP($D41,'HK1'!$D$4:$AH$259,26,0)+VLOOKUP($D41,'HK2'!$D$4:$AH$258,26,0))</f>
        <v>0</v>
      </c>
      <c r="AD41" s="8">
        <f>IF($D41="","",VLOOKUP($D41,'HK1'!$D$4:$AH$259,27,0)+VLOOKUP($D41,'HK2'!$D$4:$AH$258,27,0))</f>
        <v>0</v>
      </c>
      <c r="AE41" s="36">
        <f>IF($D41="","",VLOOKUP($D41,'HK1'!$D$4:$AH$259,28,0)+VLOOKUP($D41,'HK2'!$D$4:$AH$258,28,0))</f>
        <v>0</v>
      </c>
      <c r="AF41" s="8">
        <f>IF($D41="","",VLOOKUP($D41,'HK1'!$D$4:$AH$259,29,0)+VLOOKUP($D41,'HK2'!$D$4:$AH$258,29,0))</f>
        <v>2.4</v>
      </c>
      <c r="AG41" s="8">
        <f>IF($D41="","",VLOOKUP($D41,'HK1'!$D$4:$AH$259,30,0)+VLOOKUP($D41,'HK2'!$D$4:$AH$258,30,0))</f>
        <v>0</v>
      </c>
      <c r="AH41" s="64">
        <f t="shared" si="0"/>
        <v>44.8</v>
      </c>
      <c r="AI41" s="14">
        <f t="shared" si="1"/>
        <v>149.30000000000001</v>
      </c>
    </row>
    <row r="42" spans="1:35">
      <c r="A42" s="55">
        <f>IF(D42="","",SUBTOTAL(3,$D$4:$D42))</f>
        <v>39</v>
      </c>
      <c r="B42" s="57" t="s">
        <v>481</v>
      </c>
      <c r="C42" s="58" t="s">
        <v>169</v>
      </c>
      <c r="D42" s="59" t="s">
        <v>214</v>
      </c>
      <c r="E42" s="8">
        <f>IF($D42="","",VLOOKUP($D42,'HK1'!$D$4:$AH$259,2,0)+VLOOKUP($D42,'HK2'!$D$4:$AH$258,2,0))</f>
        <v>0</v>
      </c>
      <c r="F42" s="8">
        <f>IF($D42="","",VLOOKUP($D42,'HK1'!$D$4:$AH$259,3,0)+VLOOKUP($D42,'HK2'!$D$4:$AH$258,3,0))</f>
        <v>0</v>
      </c>
      <c r="G42" s="8">
        <f>IF($D42="","",VLOOKUP($D42,'HK1'!$D$4:$AH$259,4,0)+VLOOKUP($D42,'HK2'!$D$4:$AH$258,4,0))</f>
        <v>0</v>
      </c>
      <c r="H42" s="8">
        <f>IF($D42="","",VLOOKUP($D42,'HK1'!$D$4:$AH$259,5,0)+VLOOKUP($D42,'HK2'!$D$4:$AH$258,5,0))</f>
        <v>0</v>
      </c>
      <c r="I42" s="36">
        <f>IF($D42="","",VLOOKUP($D42,'HK1'!$D$4:$AH$259,6,0)+VLOOKUP($D42,'HK2'!$D$4:$AH$258,6,0))</f>
        <v>0</v>
      </c>
      <c r="J42" s="8">
        <f>IF($D42="","",VLOOKUP($D42,'HK1'!$D$4:$AH$259,7,0)+VLOOKUP($D42,'HK2'!$D$4:$AH$258,7,0))</f>
        <v>0</v>
      </c>
      <c r="K42" s="8">
        <f>IF($D42="","",VLOOKUP($D42,'HK1'!$D$4:$AH$259,8,0)+VLOOKUP($D42,'HK2'!$D$4:$AH$258,8,0))</f>
        <v>2.4</v>
      </c>
      <c r="L42" s="8">
        <f>IF($D42="","",VLOOKUP($D42,'HK1'!$D$4:$AH$259,9,0)+VLOOKUP($D42,'HK2'!$D$4:$AH$258,9,0))</f>
        <v>0</v>
      </c>
      <c r="M42" s="8">
        <f>IF($D42="","",VLOOKUP($D42,'HK1'!$D$4:$AH$259,10,0)+VLOOKUP($D42,'HK2'!$D$4:$AH$258,10,0))</f>
        <v>0</v>
      </c>
      <c r="N42" s="36">
        <f>IF($D42="","",VLOOKUP($D42,'HK1'!$D$4:$AH$259,11,0)+VLOOKUP($D42,'HK2'!$D$4:$AH$258,11,0))</f>
        <v>2.4</v>
      </c>
      <c r="O42" s="8">
        <f>IF($D42="","",VLOOKUP($D42,'HK1'!$D$4:$AH$259,12,0)+VLOOKUP($D42,'HK2'!$D$4:$AH$258,12,0))</f>
        <v>0</v>
      </c>
      <c r="P42" s="8">
        <f>IF($D42="","",VLOOKUP($D42,'HK1'!$D$4:$AH$259,13,0)+VLOOKUP($D42,'HK2'!$D$4:$AH$258,13,0))</f>
        <v>0</v>
      </c>
      <c r="Q42" s="8">
        <f>IF($D42="","",VLOOKUP($D42,'HK1'!$D$4:$AH$259,14,0)+VLOOKUP($D42,'HK2'!$D$4:$AH$258,14,0))</f>
        <v>0</v>
      </c>
      <c r="R42" s="36">
        <f>IF($D42="","",VLOOKUP($D42,'HK1'!$D$4:$AH$259,15,0)+VLOOKUP($D42,'HK2'!$D$4:$AH$258,15,0))</f>
        <v>0</v>
      </c>
      <c r="S42" s="8">
        <f>IF($D42="","",VLOOKUP($D42,'HK1'!$D$4:$AH$259,16,0)+VLOOKUP($D42,'HK2'!$D$4:$AH$258,16,0))</f>
        <v>0</v>
      </c>
      <c r="T42" s="8">
        <f>IF($D42="","",VLOOKUP($D42,'HK1'!$D$4:$AH$259,17,0)+VLOOKUP($D42,'HK2'!$D$4:$AH$258,17,0))</f>
        <v>0</v>
      </c>
      <c r="U42" s="8">
        <f>IF($D42="","",VLOOKUP($D42,'HK1'!$D$4:$AH$259,18,0)+VLOOKUP($D42,'HK2'!$D$4:$AH$258,18,0))</f>
        <v>0</v>
      </c>
      <c r="V42" s="36">
        <f>IF($D42="","",VLOOKUP($D42,'HK1'!$D$4:$AH$259,19,0)+VLOOKUP($D42,'HK2'!$D$4:$AH$258,19,0))</f>
        <v>0</v>
      </c>
      <c r="W42" s="8">
        <f>IF($D42="","",VLOOKUP($D42,'HK1'!$D$4:$AH$259,20,0)+VLOOKUP($D42,'HK2'!$D$4:$AH$258,20,0))</f>
        <v>0</v>
      </c>
      <c r="X42" s="8">
        <f>IF($D42="","",VLOOKUP($D42,'HK1'!$D$4:$AH$259,21,0)+VLOOKUP($D42,'HK2'!$D$4:$AH$258,21,0))</f>
        <v>0</v>
      </c>
      <c r="Y42" s="36">
        <f>IF($D42="","",VLOOKUP($D42,'HK1'!$D$4:$AH$259,22,0)+VLOOKUP($D42,'HK2'!$D$4:$AH$258,22,0))</f>
        <v>0</v>
      </c>
      <c r="Z42" s="8">
        <f>IF($D42="","",VLOOKUP($D42,'HK1'!$D$4:$AH$259,23,0)+VLOOKUP($D42,'HK2'!$D$4:$AH$258,23,0))</f>
        <v>0</v>
      </c>
      <c r="AA42" s="8">
        <f>IF($D42="","",VLOOKUP($D42,'HK1'!$D$4:$AH$259,24,0)+VLOOKUP($D42,'HK2'!$D$4:$AH$258,24,0))</f>
        <v>0</v>
      </c>
      <c r="AB42" s="36">
        <f>IF($D42="","",VLOOKUP($D42,'HK1'!$D$4:$AH$259,25,0)+VLOOKUP($D42,'HK2'!$D$4:$AH$258,25,0))</f>
        <v>0</v>
      </c>
      <c r="AC42" s="8">
        <f>IF($D42="","",VLOOKUP($D42,'HK1'!$D$4:$AH$259,26,0)+VLOOKUP($D42,'HK2'!$D$4:$AH$258,26,0))</f>
        <v>0</v>
      </c>
      <c r="AD42" s="8">
        <f>IF($D42="","",VLOOKUP($D42,'HK1'!$D$4:$AH$259,27,0)+VLOOKUP($D42,'HK2'!$D$4:$AH$258,27,0))</f>
        <v>0</v>
      </c>
      <c r="AE42" s="36">
        <f>IF($D42="","",VLOOKUP($D42,'HK1'!$D$4:$AH$259,28,0)+VLOOKUP($D42,'HK2'!$D$4:$AH$258,28,0))</f>
        <v>0</v>
      </c>
      <c r="AF42" s="8">
        <f>IF($D42="","",VLOOKUP($D42,'HK1'!$D$4:$AH$259,29,0)+VLOOKUP($D42,'HK2'!$D$4:$AH$258,29,0))</f>
        <v>0</v>
      </c>
      <c r="AG42" s="8">
        <f>IF($D42="","",VLOOKUP($D42,'HK1'!$D$4:$AH$259,30,0)+VLOOKUP($D42,'HK2'!$D$4:$AH$258,30,0))</f>
        <v>0</v>
      </c>
      <c r="AH42" s="64">
        <f t="shared" si="0"/>
        <v>2.4</v>
      </c>
      <c r="AI42" s="14">
        <f t="shared" si="1"/>
        <v>8</v>
      </c>
    </row>
    <row r="43" spans="1:35">
      <c r="A43" s="55">
        <f>IF(D43="","",SUBTOTAL(3,$D$4:$D43))</f>
        <v>40</v>
      </c>
      <c r="B43" s="57" t="s">
        <v>426</v>
      </c>
      <c r="C43" s="58" t="s">
        <v>169</v>
      </c>
      <c r="D43" s="59" t="s">
        <v>551</v>
      </c>
      <c r="E43" s="8">
        <f>IF($D43="","",VLOOKUP($D43,'HK1'!$D$4:$AH$259,2,0)+VLOOKUP($D43,'HK2'!$D$4:$AH$258,2,0))</f>
        <v>0</v>
      </c>
      <c r="F43" s="8">
        <f>IF($D43="","",VLOOKUP($D43,'HK1'!$D$4:$AH$259,3,0)+VLOOKUP($D43,'HK2'!$D$4:$AH$258,3,0))</f>
        <v>0</v>
      </c>
      <c r="G43" s="8">
        <f>IF($D43="","",VLOOKUP($D43,'HK1'!$D$4:$AH$259,4,0)+VLOOKUP($D43,'HK2'!$D$4:$AH$258,4,0))</f>
        <v>0</v>
      </c>
      <c r="H43" s="8">
        <f>IF($D43="","",VLOOKUP($D43,'HK1'!$D$4:$AH$259,5,0)+VLOOKUP($D43,'HK2'!$D$4:$AH$258,5,0))</f>
        <v>0</v>
      </c>
      <c r="I43" s="36">
        <f>IF($D43="","",VLOOKUP($D43,'HK1'!$D$4:$AH$259,6,0)+VLOOKUP($D43,'HK2'!$D$4:$AH$258,6,0))</f>
        <v>0</v>
      </c>
      <c r="J43" s="8">
        <f>IF($D43="","",VLOOKUP($D43,'HK1'!$D$4:$AH$259,7,0)+VLOOKUP($D43,'HK2'!$D$4:$AH$258,7,0))</f>
        <v>0</v>
      </c>
      <c r="K43" s="8">
        <f>IF($D43="","",VLOOKUP($D43,'HK1'!$D$4:$AH$259,8,0)+VLOOKUP($D43,'HK2'!$D$4:$AH$258,8,0))</f>
        <v>8.4</v>
      </c>
      <c r="L43" s="8">
        <f>IF($D43="","",VLOOKUP($D43,'HK1'!$D$4:$AH$259,9,0)+VLOOKUP($D43,'HK2'!$D$4:$AH$258,9,0))</f>
        <v>0</v>
      </c>
      <c r="M43" s="8">
        <f>IF($D43="","",VLOOKUP($D43,'HK1'!$D$4:$AH$259,10,0)+VLOOKUP($D43,'HK2'!$D$4:$AH$258,10,0))</f>
        <v>0</v>
      </c>
      <c r="N43" s="36">
        <f>IF($D43="","",VLOOKUP($D43,'HK1'!$D$4:$AH$259,11,0)+VLOOKUP($D43,'HK2'!$D$4:$AH$258,11,0))</f>
        <v>8.4</v>
      </c>
      <c r="O43" s="8">
        <f>IF($D43="","",VLOOKUP($D43,'HK1'!$D$4:$AH$259,12,0)+VLOOKUP($D43,'HK2'!$D$4:$AH$258,12,0))</f>
        <v>0</v>
      </c>
      <c r="P43" s="8">
        <f>IF($D43="","",VLOOKUP($D43,'HK1'!$D$4:$AH$259,13,0)+VLOOKUP($D43,'HK2'!$D$4:$AH$258,13,0))</f>
        <v>0</v>
      </c>
      <c r="Q43" s="8">
        <f>IF($D43="","",VLOOKUP($D43,'HK1'!$D$4:$AH$259,14,0)+VLOOKUP($D43,'HK2'!$D$4:$AH$258,14,0))</f>
        <v>0</v>
      </c>
      <c r="R43" s="36">
        <f>IF($D43="","",VLOOKUP($D43,'HK1'!$D$4:$AH$259,15,0)+VLOOKUP($D43,'HK2'!$D$4:$AH$258,15,0))</f>
        <v>0</v>
      </c>
      <c r="S43" s="8">
        <f>IF($D43="","",VLOOKUP($D43,'HK1'!$D$4:$AH$259,16,0)+VLOOKUP($D43,'HK2'!$D$4:$AH$258,16,0))</f>
        <v>0</v>
      </c>
      <c r="T43" s="8">
        <f>IF($D43="","",VLOOKUP($D43,'HK1'!$D$4:$AH$259,17,0)+VLOOKUP($D43,'HK2'!$D$4:$AH$258,17,0))</f>
        <v>0</v>
      </c>
      <c r="U43" s="8">
        <f>IF($D43="","",VLOOKUP($D43,'HK1'!$D$4:$AH$259,18,0)+VLOOKUP($D43,'HK2'!$D$4:$AH$258,18,0))</f>
        <v>0</v>
      </c>
      <c r="V43" s="36">
        <f>IF($D43="","",VLOOKUP($D43,'HK1'!$D$4:$AH$259,19,0)+VLOOKUP($D43,'HK2'!$D$4:$AH$258,19,0))</f>
        <v>0</v>
      </c>
      <c r="W43" s="8">
        <f>IF($D43="","",VLOOKUP($D43,'HK1'!$D$4:$AH$259,20,0)+VLOOKUP($D43,'HK2'!$D$4:$AH$258,20,0))</f>
        <v>0</v>
      </c>
      <c r="X43" s="8">
        <f>IF($D43="","",VLOOKUP($D43,'HK1'!$D$4:$AH$259,21,0)+VLOOKUP($D43,'HK2'!$D$4:$AH$258,21,0))</f>
        <v>0</v>
      </c>
      <c r="Y43" s="36">
        <f>IF($D43="","",VLOOKUP($D43,'HK1'!$D$4:$AH$259,22,0)+VLOOKUP($D43,'HK2'!$D$4:$AH$258,22,0))</f>
        <v>0</v>
      </c>
      <c r="Z43" s="8">
        <f>IF($D43="","",VLOOKUP($D43,'HK1'!$D$4:$AH$259,23,0)+VLOOKUP($D43,'HK2'!$D$4:$AH$258,23,0))</f>
        <v>0</v>
      </c>
      <c r="AA43" s="8">
        <f>IF($D43="","",VLOOKUP($D43,'HK1'!$D$4:$AH$259,24,0)+VLOOKUP($D43,'HK2'!$D$4:$AH$258,24,0))</f>
        <v>0</v>
      </c>
      <c r="AB43" s="36">
        <f>IF($D43="","",VLOOKUP($D43,'HK1'!$D$4:$AH$259,25,0)+VLOOKUP($D43,'HK2'!$D$4:$AH$258,25,0))</f>
        <v>0</v>
      </c>
      <c r="AC43" s="8">
        <f>IF($D43="","",VLOOKUP($D43,'HK1'!$D$4:$AH$259,26,0)+VLOOKUP($D43,'HK2'!$D$4:$AH$258,26,0))</f>
        <v>0</v>
      </c>
      <c r="AD43" s="8">
        <f>IF($D43="","",VLOOKUP($D43,'HK1'!$D$4:$AH$259,27,0)+VLOOKUP($D43,'HK2'!$D$4:$AH$258,27,0))</f>
        <v>0</v>
      </c>
      <c r="AE43" s="36">
        <f>IF($D43="","",VLOOKUP($D43,'HK1'!$D$4:$AH$259,28,0)+VLOOKUP($D43,'HK2'!$D$4:$AH$258,28,0))</f>
        <v>0</v>
      </c>
      <c r="AF43" s="8">
        <f>IF($D43="","",VLOOKUP($D43,'HK1'!$D$4:$AH$259,29,0)+VLOOKUP($D43,'HK2'!$D$4:$AH$258,29,0))</f>
        <v>1.2</v>
      </c>
      <c r="AG43" s="8">
        <f>IF($D43="","",VLOOKUP($D43,'HK1'!$D$4:$AH$259,30,0)+VLOOKUP($D43,'HK2'!$D$4:$AH$258,30,0))</f>
        <v>0</v>
      </c>
      <c r="AH43" s="64">
        <f t="shared" si="0"/>
        <v>9.6</v>
      </c>
      <c r="AI43" s="14">
        <f t="shared" si="1"/>
        <v>32</v>
      </c>
    </row>
    <row r="44" spans="1:35">
      <c r="A44" s="55">
        <f>IF(D44="","",SUBTOTAL(3,$D$4:$D44))</f>
        <v>41</v>
      </c>
      <c r="B44" s="57" t="s">
        <v>427</v>
      </c>
      <c r="C44" s="58" t="s">
        <v>169</v>
      </c>
      <c r="D44" s="59" t="s">
        <v>175</v>
      </c>
      <c r="E44" s="8">
        <f>IF($D44="","",VLOOKUP($D44,'HK1'!$D$4:$AH$259,2,0)+VLOOKUP($D44,'HK2'!$D$4:$AH$258,2,0))</f>
        <v>0</v>
      </c>
      <c r="F44" s="8">
        <f>IF($D44="","",VLOOKUP($D44,'HK1'!$D$4:$AH$259,3,0)+VLOOKUP($D44,'HK2'!$D$4:$AH$258,3,0))</f>
        <v>0</v>
      </c>
      <c r="G44" s="8">
        <f>IF($D44="","",VLOOKUP($D44,'HK1'!$D$4:$AH$259,4,0)+VLOOKUP($D44,'HK2'!$D$4:$AH$258,4,0))</f>
        <v>0</v>
      </c>
      <c r="H44" s="8">
        <f>IF($D44="","",VLOOKUP($D44,'HK1'!$D$4:$AH$259,5,0)+VLOOKUP($D44,'HK2'!$D$4:$AH$258,5,0))</f>
        <v>0</v>
      </c>
      <c r="I44" s="36">
        <f>IF($D44="","",VLOOKUP($D44,'HK1'!$D$4:$AH$259,6,0)+VLOOKUP($D44,'HK2'!$D$4:$AH$258,6,0))</f>
        <v>0</v>
      </c>
      <c r="J44" s="8">
        <f>IF($D44="","",VLOOKUP($D44,'HK1'!$D$4:$AH$259,7,0)+VLOOKUP($D44,'HK2'!$D$4:$AH$258,7,0))</f>
        <v>28.799999999999994</v>
      </c>
      <c r="K44" s="8">
        <f>IF($D44="","",VLOOKUP($D44,'HK1'!$D$4:$AH$259,8,0)+VLOOKUP($D44,'HK2'!$D$4:$AH$258,8,0))</f>
        <v>8.7999999999999989</v>
      </c>
      <c r="L44" s="8">
        <f>IF($D44="","",VLOOKUP($D44,'HK1'!$D$4:$AH$259,9,0)+VLOOKUP($D44,'HK2'!$D$4:$AH$258,9,0))</f>
        <v>0</v>
      </c>
      <c r="M44" s="8">
        <f>IF($D44="","",VLOOKUP($D44,'HK1'!$D$4:$AH$259,10,0)+VLOOKUP($D44,'HK2'!$D$4:$AH$258,10,0))</f>
        <v>0</v>
      </c>
      <c r="N44" s="36">
        <f>IF($D44="","",VLOOKUP($D44,'HK1'!$D$4:$AH$259,11,0)+VLOOKUP($D44,'HK2'!$D$4:$AH$258,11,0))</f>
        <v>37.599999999999994</v>
      </c>
      <c r="O44" s="8">
        <f>IF($D44="","",VLOOKUP($D44,'HK1'!$D$4:$AH$259,12,0)+VLOOKUP($D44,'HK2'!$D$4:$AH$258,12,0))</f>
        <v>0</v>
      </c>
      <c r="P44" s="8">
        <f>IF($D44="","",VLOOKUP($D44,'HK1'!$D$4:$AH$259,13,0)+VLOOKUP($D44,'HK2'!$D$4:$AH$258,13,0))</f>
        <v>0</v>
      </c>
      <c r="Q44" s="8">
        <f>IF($D44="","",VLOOKUP($D44,'HK1'!$D$4:$AH$259,14,0)+VLOOKUP($D44,'HK2'!$D$4:$AH$258,14,0))</f>
        <v>0</v>
      </c>
      <c r="R44" s="36">
        <f>IF($D44="","",VLOOKUP($D44,'HK1'!$D$4:$AH$259,15,0)+VLOOKUP($D44,'HK2'!$D$4:$AH$258,15,0))</f>
        <v>0</v>
      </c>
      <c r="S44" s="8">
        <f>IF($D44="","",VLOOKUP($D44,'HK1'!$D$4:$AH$259,16,0)+VLOOKUP($D44,'HK2'!$D$4:$AH$258,16,0))</f>
        <v>0</v>
      </c>
      <c r="T44" s="8">
        <f>IF($D44="","",VLOOKUP($D44,'HK1'!$D$4:$AH$259,17,0)+VLOOKUP($D44,'HK2'!$D$4:$AH$258,17,0))</f>
        <v>0</v>
      </c>
      <c r="U44" s="8">
        <f>IF($D44="","",VLOOKUP($D44,'HK1'!$D$4:$AH$259,18,0)+VLOOKUP($D44,'HK2'!$D$4:$AH$258,18,0))</f>
        <v>0</v>
      </c>
      <c r="V44" s="36">
        <f>IF($D44="","",VLOOKUP($D44,'HK1'!$D$4:$AH$259,19,0)+VLOOKUP($D44,'HK2'!$D$4:$AH$258,19,0))</f>
        <v>0</v>
      </c>
      <c r="W44" s="8">
        <f>IF($D44="","",VLOOKUP($D44,'HK1'!$D$4:$AH$259,20,0)+VLOOKUP($D44,'HK2'!$D$4:$AH$258,20,0))</f>
        <v>0</v>
      </c>
      <c r="X44" s="8">
        <f>IF($D44="","",VLOOKUP($D44,'HK1'!$D$4:$AH$259,21,0)+VLOOKUP($D44,'HK2'!$D$4:$AH$258,21,0))</f>
        <v>0</v>
      </c>
      <c r="Y44" s="36">
        <f>IF($D44="","",VLOOKUP($D44,'HK1'!$D$4:$AH$259,22,0)+VLOOKUP($D44,'HK2'!$D$4:$AH$258,22,0))</f>
        <v>0</v>
      </c>
      <c r="Z44" s="8">
        <f>IF($D44="","",VLOOKUP($D44,'HK1'!$D$4:$AH$259,23,0)+VLOOKUP($D44,'HK2'!$D$4:$AH$258,23,0))</f>
        <v>0</v>
      </c>
      <c r="AA44" s="8">
        <f>IF($D44="","",VLOOKUP($D44,'HK1'!$D$4:$AH$259,24,0)+VLOOKUP($D44,'HK2'!$D$4:$AH$258,24,0))</f>
        <v>0</v>
      </c>
      <c r="AB44" s="36">
        <f>IF($D44="","",VLOOKUP($D44,'HK1'!$D$4:$AH$259,25,0)+VLOOKUP($D44,'HK2'!$D$4:$AH$258,25,0))</f>
        <v>0</v>
      </c>
      <c r="AC44" s="8">
        <f>IF($D44="","",VLOOKUP($D44,'HK1'!$D$4:$AH$259,26,0)+VLOOKUP($D44,'HK2'!$D$4:$AH$258,26,0))</f>
        <v>0</v>
      </c>
      <c r="AD44" s="8">
        <f>IF($D44="","",VLOOKUP($D44,'HK1'!$D$4:$AH$259,27,0)+VLOOKUP($D44,'HK2'!$D$4:$AH$258,27,0))</f>
        <v>0</v>
      </c>
      <c r="AE44" s="36">
        <f>IF($D44="","",VLOOKUP($D44,'HK1'!$D$4:$AH$259,28,0)+VLOOKUP($D44,'HK2'!$D$4:$AH$258,28,0))</f>
        <v>0</v>
      </c>
      <c r="AF44" s="8">
        <f>IF($D44="","",VLOOKUP($D44,'HK1'!$D$4:$AH$259,29,0)+VLOOKUP($D44,'HK2'!$D$4:$AH$258,29,0))</f>
        <v>1.2</v>
      </c>
      <c r="AG44" s="8">
        <f>IF($D44="","",VLOOKUP($D44,'HK1'!$D$4:$AH$259,30,0)+VLOOKUP($D44,'HK2'!$D$4:$AH$258,30,0))</f>
        <v>0</v>
      </c>
      <c r="AH44" s="64">
        <f t="shared" si="0"/>
        <v>38.799999999999997</v>
      </c>
      <c r="AI44" s="14">
        <f t="shared" si="1"/>
        <v>129.30000000000001</v>
      </c>
    </row>
    <row r="45" spans="1:35">
      <c r="A45" s="55">
        <f>IF(D45="","",SUBTOTAL(3,$D$4:$D45))</f>
        <v>42</v>
      </c>
      <c r="B45" s="57" t="s">
        <v>474</v>
      </c>
      <c r="C45" s="58" t="s">
        <v>169</v>
      </c>
      <c r="D45" s="59" t="s">
        <v>205</v>
      </c>
      <c r="E45" s="8">
        <f>IF($D45="","",VLOOKUP($D45,'HK1'!$D$4:$AH$259,2,0)+VLOOKUP($D45,'HK2'!$D$4:$AH$258,2,0))</f>
        <v>2</v>
      </c>
      <c r="F45" s="8">
        <f>IF($D45="","",VLOOKUP($D45,'HK1'!$D$4:$AH$259,3,0)+VLOOKUP($D45,'HK2'!$D$4:$AH$258,3,0))</f>
        <v>0</v>
      </c>
      <c r="G45" s="8">
        <f>IF($D45="","",VLOOKUP($D45,'HK1'!$D$4:$AH$259,4,0)+VLOOKUP($D45,'HK2'!$D$4:$AH$258,4,0))</f>
        <v>0</v>
      </c>
      <c r="H45" s="8">
        <f>IF($D45="","",VLOOKUP($D45,'HK1'!$D$4:$AH$259,5,0)+VLOOKUP($D45,'HK2'!$D$4:$AH$258,5,0))</f>
        <v>0</v>
      </c>
      <c r="I45" s="36">
        <f>IF($D45="","",VLOOKUP($D45,'HK1'!$D$4:$AH$259,6,0)+VLOOKUP($D45,'HK2'!$D$4:$AH$258,6,0))</f>
        <v>2</v>
      </c>
      <c r="J45" s="8">
        <f>IF($D45="","",VLOOKUP($D45,'HK1'!$D$4:$AH$259,7,0)+VLOOKUP($D45,'HK2'!$D$4:$AH$258,7,0))</f>
        <v>6</v>
      </c>
      <c r="K45" s="8">
        <f>IF($D45="","",VLOOKUP($D45,'HK1'!$D$4:$AH$259,8,0)+VLOOKUP($D45,'HK2'!$D$4:$AH$258,8,0))</f>
        <v>14.799999999999999</v>
      </c>
      <c r="L45" s="8">
        <f>IF($D45="","",VLOOKUP($D45,'HK1'!$D$4:$AH$259,9,0)+VLOOKUP($D45,'HK2'!$D$4:$AH$258,9,0))</f>
        <v>0</v>
      </c>
      <c r="M45" s="8">
        <f>IF($D45="","",VLOOKUP($D45,'HK1'!$D$4:$AH$259,10,0)+VLOOKUP($D45,'HK2'!$D$4:$AH$258,10,0))</f>
        <v>0</v>
      </c>
      <c r="N45" s="36">
        <f>IF($D45="","",VLOOKUP($D45,'HK1'!$D$4:$AH$259,11,0)+VLOOKUP($D45,'HK2'!$D$4:$AH$258,11,0))</f>
        <v>20.799999999999997</v>
      </c>
      <c r="O45" s="8">
        <f>IF($D45="","",VLOOKUP($D45,'HK1'!$D$4:$AH$259,12,0)+VLOOKUP($D45,'HK2'!$D$4:$AH$258,12,0))</f>
        <v>728</v>
      </c>
      <c r="P45" s="8">
        <f>IF($D45="","",VLOOKUP($D45,'HK1'!$D$4:$AH$259,13,0)+VLOOKUP($D45,'HK2'!$D$4:$AH$258,13,0))</f>
        <v>638</v>
      </c>
      <c r="Q45" s="8">
        <f>IF($D45="","",VLOOKUP($D45,'HK1'!$D$4:$AH$259,14,0)+VLOOKUP($D45,'HK2'!$D$4:$AH$258,14,0))</f>
        <v>841</v>
      </c>
      <c r="R45" s="36">
        <f>IF($D45="","",VLOOKUP($D45,'HK1'!$D$4:$AH$259,15,0)+VLOOKUP($D45,'HK2'!$D$4:$AH$258,15,0))</f>
        <v>26.25</v>
      </c>
      <c r="S45" s="8">
        <f>IF($D45="","",VLOOKUP($D45,'HK1'!$D$4:$AH$259,16,0)+VLOOKUP($D45,'HK2'!$D$4:$AH$258,16,0))</f>
        <v>0</v>
      </c>
      <c r="T45" s="8">
        <f>IF($D45="","",VLOOKUP($D45,'HK1'!$D$4:$AH$259,17,0)+VLOOKUP($D45,'HK2'!$D$4:$AH$258,17,0))</f>
        <v>0</v>
      </c>
      <c r="U45" s="8">
        <f>IF($D45="","",VLOOKUP($D45,'HK1'!$D$4:$AH$259,18,0)+VLOOKUP($D45,'HK2'!$D$4:$AH$258,18,0))</f>
        <v>0</v>
      </c>
      <c r="V45" s="36">
        <f>IF($D45="","",VLOOKUP($D45,'HK1'!$D$4:$AH$259,19,0)+VLOOKUP($D45,'HK2'!$D$4:$AH$258,19,0))</f>
        <v>0</v>
      </c>
      <c r="W45" s="8">
        <f>IF($D45="","",VLOOKUP($D45,'HK1'!$D$4:$AH$259,20,0)+VLOOKUP($D45,'HK2'!$D$4:$AH$258,20,0))</f>
        <v>0</v>
      </c>
      <c r="X45" s="8">
        <f>IF($D45="","",VLOOKUP($D45,'HK1'!$D$4:$AH$259,21,0)+VLOOKUP($D45,'HK2'!$D$4:$AH$258,21,0))</f>
        <v>0</v>
      </c>
      <c r="Y45" s="36">
        <f>IF($D45="","",VLOOKUP($D45,'HK1'!$D$4:$AH$259,22,0)+VLOOKUP($D45,'HK2'!$D$4:$AH$258,22,0))</f>
        <v>0</v>
      </c>
      <c r="Z45" s="8">
        <f>IF($D45="","",VLOOKUP($D45,'HK1'!$D$4:$AH$259,23,0)+VLOOKUP($D45,'HK2'!$D$4:$AH$258,23,0))</f>
        <v>0</v>
      </c>
      <c r="AA45" s="8">
        <f>IF($D45="","",VLOOKUP($D45,'HK1'!$D$4:$AH$259,24,0)+VLOOKUP($D45,'HK2'!$D$4:$AH$258,24,0))</f>
        <v>0</v>
      </c>
      <c r="AB45" s="36">
        <f>IF($D45="","",VLOOKUP($D45,'HK1'!$D$4:$AH$259,25,0)+VLOOKUP($D45,'HK2'!$D$4:$AH$258,25,0))</f>
        <v>0</v>
      </c>
      <c r="AC45" s="8">
        <f>IF($D45="","",VLOOKUP($D45,'HK1'!$D$4:$AH$259,26,0)+VLOOKUP($D45,'HK2'!$D$4:$AH$258,26,0))</f>
        <v>0</v>
      </c>
      <c r="AD45" s="8">
        <f>IF($D45="","",VLOOKUP($D45,'HK1'!$D$4:$AH$259,27,0)+VLOOKUP($D45,'HK2'!$D$4:$AH$258,27,0))</f>
        <v>0</v>
      </c>
      <c r="AE45" s="36">
        <f>IF($D45="","",VLOOKUP($D45,'HK1'!$D$4:$AH$259,28,0)+VLOOKUP($D45,'HK2'!$D$4:$AH$258,28,0))</f>
        <v>0</v>
      </c>
      <c r="AF45" s="8">
        <f>IF($D45="","",VLOOKUP($D45,'HK1'!$D$4:$AH$259,29,0)+VLOOKUP($D45,'HK2'!$D$4:$AH$258,29,0))</f>
        <v>2.4</v>
      </c>
      <c r="AG45" s="8">
        <f>IF($D45="","",VLOOKUP($D45,'HK1'!$D$4:$AH$259,30,0)+VLOOKUP($D45,'HK2'!$D$4:$AH$258,30,0))</f>
        <v>0</v>
      </c>
      <c r="AH45" s="64">
        <f t="shared" si="0"/>
        <v>51.5</v>
      </c>
      <c r="AI45" s="14">
        <f t="shared" si="1"/>
        <v>171.7</v>
      </c>
    </row>
    <row r="46" spans="1:35">
      <c r="A46" s="55">
        <f>IF(D46="","",SUBTOTAL(3,$D$4:$D46))</f>
        <v>43</v>
      </c>
      <c r="B46" s="57" t="s">
        <v>457</v>
      </c>
      <c r="C46" s="58" t="s">
        <v>169</v>
      </c>
      <c r="D46" s="59" t="s">
        <v>195</v>
      </c>
      <c r="E46" s="8">
        <f>IF($D46="","",VLOOKUP($D46,'HK1'!$D$4:$AH$259,2,0)+VLOOKUP($D46,'HK2'!$D$4:$AH$258,2,0))</f>
        <v>6</v>
      </c>
      <c r="F46" s="8">
        <f>IF($D46="","",VLOOKUP($D46,'HK1'!$D$4:$AH$259,3,0)+VLOOKUP($D46,'HK2'!$D$4:$AH$258,3,0))</f>
        <v>0</v>
      </c>
      <c r="G46" s="8">
        <f>IF($D46="","",VLOOKUP($D46,'HK1'!$D$4:$AH$259,4,0)+VLOOKUP($D46,'HK2'!$D$4:$AH$258,4,0))</f>
        <v>0</v>
      </c>
      <c r="H46" s="8">
        <f>IF($D46="","",VLOOKUP($D46,'HK1'!$D$4:$AH$259,5,0)+VLOOKUP($D46,'HK2'!$D$4:$AH$258,5,0))</f>
        <v>0</v>
      </c>
      <c r="I46" s="36">
        <f>IF($D46="","",VLOOKUP($D46,'HK1'!$D$4:$AH$259,6,0)+VLOOKUP($D46,'HK2'!$D$4:$AH$258,6,0))</f>
        <v>6</v>
      </c>
      <c r="J46" s="8">
        <f>IF($D46="","",VLOOKUP($D46,'HK1'!$D$4:$AH$259,7,0)+VLOOKUP($D46,'HK2'!$D$4:$AH$258,7,0))</f>
        <v>20.399999999999999</v>
      </c>
      <c r="K46" s="8">
        <f>IF($D46="","",VLOOKUP($D46,'HK1'!$D$4:$AH$259,8,0)+VLOOKUP($D46,'HK2'!$D$4:$AH$258,8,0))</f>
        <v>2.4</v>
      </c>
      <c r="L46" s="8">
        <f>IF($D46="","",VLOOKUP($D46,'HK1'!$D$4:$AH$259,9,0)+VLOOKUP($D46,'HK2'!$D$4:$AH$258,9,0))</f>
        <v>0</v>
      </c>
      <c r="M46" s="8">
        <f>IF($D46="","",VLOOKUP($D46,'HK1'!$D$4:$AH$259,10,0)+VLOOKUP($D46,'HK2'!$D$4:$AH$258,10,0))</f>
        <v>0</v>
      </c>
      <c r="N46" s="36">
        <f>IF($D46="","",VLOOKUP($D46,'HK1'!$D$4:$AH$259,11,0)+VLOOKUP($D46,'HK2'!$D$4:$AH$258,11,0))</f>
        <v>22.799999999999997</v>
      </c>
      <c r="O46" s="8">
        <f>IF($D46="","",VLOOKUP($D46,'HK1'!$D$4:$AH$259,12,0)+VLOOKUP($D46,'HK2'!$D$4:$AH$258,12,0))</f>
        <v>681</v>
      </c>
      <c r="P46" s="8">
        <f>IF($D46="","",VLOOKUP($D46,'HK1'!$D$4:$AH$259,13,0)+VLOOKUP($D46,'HK2'!$D$4:$AH$258,13,0))</f>
        <v>732</v>
      </c>
      <c r="Q46" s="8">
        <f>IF($D46="","",VLOOKUP($D46,'HK1'!$D$4:$AH$259,14,0)+VLOOKUP($D46,'HK2'!$D$4:$AH$258,14,0))</f>
        <v>837</v>
      </c>
      <c r="R46" s="36">
        <f>IF($D46="","",VLOOKUP($D46,'HK1'!$D$4:$AH$259,15,0)+VLOOKUP($D46,'HK2'!$D$4:$AH$258,15,0))</f>
        <v>28.799999999999997</v>
      </c>
      <c r="S46" s="8">
        <f>IF($D46="","",VLOOKUP($D46,'HK1'!$D$4:$AH$259,16,0)+VLOOKUP($D46,'HK2'!$D$4:$AH$258,16,0))</f>
        <v>0</v>
      </c>
      <c r="T46" s="8">
        <f>IF($D46="","",VLOOKUP($D46,'HK1'!$D$4:$AH$259,17,0)+VLOOKUP($D46,'HK2'!$D$4:$AH$258,17,0))</f>
        <v>0</v>
      </c>
      <c r="U46" s="8">
        <f>IF($D46="","",VLOOKUP($D46,'HK1'!$D$4:$AH$259,18,0)+VLOOKUP($D46,'HK2'!$D$4:$AH$258,18,0))</f>
        <v>0</v>
      </c>
      <c r="V46" s="36">
        <f>IF($D46="","",VLOOKUP($D46,'HK1'!$D$4:$AH$259,19,0)+VLOOKUP($D46,'HK2'!$D$4:$AH$258,19,0))</f>
        <v>0</v>
      </c>
      <c r="W46" s="8">
        <f>IF($D46="","",VLOOKUP($D46,'HK1'!$D$4:$AH$259,20,0)+VLOOKUP($D46,'HK2'!$D$4:$AH$258,20,0))</f>
        <v>0</v>
      </c>
      <c r="X46" s="8">
        <f>IF($D46="","",VLOOKUP($D46,'HK1'!$D$4:$AH$259,21,0)+VLOOKUP($D46,'HK2'!$D$4:$AH$258,21,0))</f>
        <v>0</v>
      </c>
      <c r="Y46" s="36">
        <f>IF($D46="","",VLOOKUP($D46,'HK1'!$D$4:$AH$259,22,0)+VLOOKUP($D46,'HK2'!$D$4:$AH$258,22,0))</f>
        <v>0</v>
      </c>
      <c r="Z46" s="8">
        <f>IF($D46="","",VLOOKUP($D46,'HK1'!$D$4:$AH$259,23,0)+VLOOKUP($D46,'HK2'!$D$4:$AH$258,23,0))</f>
        <v>0</v>
      </c>
      <c r="AA46" s="8">
        <f>IF($D46="","",VLOOKUP($D46,'HK1'!$D$4:$AH$259,24,0)+VLOOKUP($D46,'HK2'!$D$4:$AH$258,24,0))</f>
        <v>0</v>
      </c>
      <c r="AB46" s="36">
        <f>IF($D46="","",VLOOKUP($D46,'HK1'!$D$4:$AH$259,25,0)+VLOOKUP($D46,'HK2'!$D$4:$AH$258,25,0))</f>
        <v>0</v>
      </c>
      <c r="AC46" s="8">
        <f>IF($D46="","",VLOOKUP($D46,'HK1'!$D$4:$AH$259,26,0)+VLOOKUP($D46,'HK2'!$D$4:$AH$258,26,0))</f>
        <v>0</v>
      </c>
      <c r="AD46" s="8">
        <f>IF($D46="","",VLOOKUP($D46,'HK1'!$D$4:$AH$259,27,0)+VLOOKUP($D46,'HK2'!$D$4:$AH$258,27,0))</f>
        <v>0</v>
      </c>
      <c r="AE46" s="36">
        <f>IF($D46="","",VLOOKUP($D46,'HK1'!$D$4:$AH$259,28,0)+VLOOKUP($D46,'HK2'!$D$4:$AH$258,28,0))</f>
        <v>0</v>
      </c>
      <c r="AF46" s="8">
        <f>IF($D46="","",VLOOKUP($D46,'HK1'!$D$4:$AH$259,29,0)+VLOOKUP($D46,'HK2'!$D$4:$AH$258,29,0))</f>
        <v>0</v>
      </c>
      <c r="AG46" s="8">
        <f>IF($D46="","",VLOOKUP($D46,'HK1'!$D$4:$AH$259,30,0)+VLOOKUP($D46,'HK2'!$D$4:$AH$258,30,0))</f>
        <v>0</v>
      </c>
      <c r="AH46" s="64">
        <f t="shared" si="0"/>
        <v>57.6</v>
      </c>
      <c r="AI46" s="14">
        <f t="shared" si="1"/>
        <v>192</v>
      </c>
    </row>
    <row r="47" spans="1:35">
      <c r="A47" s="55">
        <f>IF(D47="","",SUBTOTAL(3,$D$4:$D47))</f>
        <v>44</v>
      </c>
      <c r="B47" s="57" t="s">
        <v>475</v>
      </c>
      <c r="C47" s="58" t="s">
        <v>169</v>
      </c>
      <c r="D47" s="59" t="s">
        <v>206</v>
      </c>
      <c r="E47" s="8">
        <f>IF($D47="","",VLOOKUP($D47,'HK1'!$D$4:$AH$259,2,0)+VLOOKUP($D47,'HK2'!$D$4:$AH$258,2,0))</f>
        <v>6</v>
      </c>
      <c r="F47" s="8">
        <f>IF($D47="","",VLOOKUP($D47,'HK1'!$D$4:$AH$259,3,0)+VLOOKUP($D47,'HK2'!$D$4:$AH$258,3,0))</f>
        <v>0</v>
      </c>
      <c r="G47" s="8">
        <f>IF($D47="","",VLOOKUP($D47,'HK1'!$D$4:$AH$259,4,0)+VLOOKUP($D47,'HK2'!$D$4:$AH$258,4,0))</f>
        <v>0</v>
      </c>
      <c r="H47" s="8">
        <f>IF($D47="","",VLOOKUP($D47,'HK1'!$D$4:$AH$259,5,0)+VLOOKUP($D47,'HK2'!$D$4:$AH$258,5,0))</f>
        <v>0</v>
      </c>
      <c r="I47" s="36">
        <f>IF($D47="","",VLOOKUP($D47,'HK1'!$D$4:$AH$259,6,0)+VLOOKUP($D47,'HK2'!$D$4:$AH$258,6,0))</f>
        <v>6</v>
      </c>
      <c r="J47" s="8">
        <f>IF($D47="","",VLOOKUP($D47,'HK1'!$D$4:$AH$259,7,0)+VLOOKUP($D47,'HK2'!$D$4:$AH$258,7,0))</f>
        <v>5.1999999999999993</v>
      </c>
      <c r="K47" s="8">
        <f>IF($D47="","",VLOOKUP($D47,'HK1'!$D$4:$AH$259,8,0)+VLOOKUP($D47,'HK2'!$D$4:$AH$258,8,0))</f>
        <v>23.999999999999996</v>
      </c>
      <c r="L47" s="8">
        <f>IF($D47="","",VLOOKUP($D47,'HK1'!$D$4:$AH$259,9,0)+VLOOKUP($D47,'HK2'!$D$4:$AH$258,9,0))</f>
        <v>0</v>
      </c>
      <c r="M47" s="8">
        <f>IF($D47="","",VLOOKUP($D47,'HK1'!$D$4:$AH$259,10,0)+VLOOKUP($D47,'HK2'!$D$4:$AH$258,10,0))</f>
        <v>0</v>
      </c>
      <c r="N47" s="36">
        <f>IF($D47="","",VLOOKUP($D47,'HK1'!$D$4:$AH$259,11,0)+VLOOKUP($D47,'HK2'!$D$4:$AH$258,11,0))</f>
        <v>29.199999999999996</v>
      </c>
      <c r="O47" s="8">
        <f>IF($D47="","",VLOOKUP($D47,'HK1'!$D$4:$AH$259,12,0)+VLOOKUP($D47,'HK2'!$D$4:$AH$258,12,0))</f>
        <v>281</v>
      </c>
      <c r="P47" s="8">
        <f>IF($D47="","",VLOOKUP($D47,'HK1'!$D$4:$AH$259,13,0)+VLOOKUP($D47,'HK2'!$D$4:$AH$258,13,0))</f>
        <v>250</v>
      </c>
      <c r="Q47" s="8">
        <f>IF($D47="","",VLOOKUP($D47,'HK1'!$D$4:$AH$259,14,0)+VLOOKUP($D47,'HK2'!$D$4:$AH$258,14,0))</f>
        <v>451</v>
      </c>
      <c r="R47" s="36">
        <f>IF($D47="","",VLOOKUP($D47,'HK1'!$D$4:$AH$259,15,0)+VLOOKUP($D47,'HK2'!$D$4:$AH$258,15,0))</f>
        <v>4</v>
      </c>
      <c r="S47" s="8">
        <f>IF($D47="","",VLOOKUP($D47,'HK1'!$D$4:$AH$259,16,0)+VLOOKUP($D47,'HK2'!$D$4:$AH$258,16,0))</f>
        <v>0</v>
      </c>
      <c r="T47" s="8">
        <f>IF($D47="","",VLOOKUP($D47,'HK1'!$D$4:$AH$259,17,0)+VLOOKUP($D47,'HK2'!$D$4:$AH$258,17,0))</f>
        <v>0</v>
      </c>
      <c r="U47" s="8">
        <f>IF($D47="","",VLOOKUP($D47,'HK1'!$D$4:$AH$259,18,0)+VLOOKUP($D47,'HK2'!$D$4:$AH$258,18,0))</f>
        <v>0</v>
      </c>
      <c r="V47" s="36">
        <f>IF($D47="","",VLOOKUP($D47,'HK1'!$D$4:$AH$259,19,0)+VLOOKUP($D47,'HK2'!$D$4:$AH$258,19,0))</f>
        <v>0</v>
      </c>
      <c r="W47" s="8">
        <f>IF($D47="","",VLOOKUP($D47,'HK1'!$D$4:$AH$259,20,0)+VLOOKUP($D47,'HK2'!$D$4:$AH$258,20,0))</f>
        <v>0</v>
      </c>
      <c r="X47" s="8">
        <f>IF($D47="","",VLOOKUP($D47,'HK1'!$D$4:$AH$259,21,0)+VLOOKUP($D47,'HK2'!$D$4:$AH$258,21,0))</f>
        <v>0</v>
      </c>
      <c r="Y47" s="36">
        <f>IF($D47="","",VLOOKUP($D47,'HK1'!$D$4:$AH$259,22,0)+VLOOKUP($D47,'HK2'!$D$4:$AH$258,22,0))</f>
        <v>0</v>
      </c>
      <c r="Z47" s="8">
        <f>IF($D47="","",VLOOKUP($D47,'HK1'!$D$4:$AH$259,23,0)+VLOOKUP($D47,'HK2'!$D$4:$AH$258,23,0))</f>
        <v>0</v>
      </c>
      <c r="AA47" s="8">
        <f>IF($D47="","",VLOOKUP($D47,'HK1'!$D$4:$AH$259,24,0)+VLOOKUP($D47,'HK2'!$D$4:$AH$258,24,0))</f>
        <v>0</v>
      </c>
      <c r="AB47" s="36">
        <f>IF($D47="","",VLOOKUP($D47,'HK1'!$D$4:$AH$259,25,0)+VLOOKUP($D47,'HK2'!$D$4:$AH$258,25,0))</f>
        <v>0</v>
      </c>
      <c r="AC47" s="8">
        <f>IF($D47="","",VLOOKUP($D47,'HK1'!$D$4:$AH$259,26,0)+VLOOKUP($D47,'HK2'!$D$4:$AH$258,26,0))</f>
        <v>0</v>
      </c>
      <c r="AD47" s="8">
        <f>IF($D47="","",VLOOKUP($D47,'HK1'!$D$4:$AH$259,27,0)+VLOOKUP($D47,'HK2'!$D$4:$AH$258,27,0))</f>
        <v>0</v>
      </c>
      <c r="AE47" s="36">
        <f>IF($D47="","",VLOOKUP($D47,'HK1'!$D$4:$AH$259,28,0)+VLOOKUP($D47,'HK2'!$D$4:$AH$258,28,0))</f>
        <v>0</v>
      </c>
      <c r="AF47" s="8">
        <f>IF($D47="","",VLOOKUP($D47,'HK1'!$D$4:$AH$259,29,0)+VLOOKUP($D47,'HK2'!$D$4:$AH$258,29,0))</f>
        <v>1.2</v>
      </c>
      <c r="AG47" s="8">
        <f>IF($D47="","",VLOOKUP($D47,'HK1'!$D$4:$AH$259,30,0)+VLOOKUP($D47,'HK2'!$D$4:$AH$258,30,0))</f>
        <v>0</v>
      </c>
      <c r="AH47" s="64">
        <f t="shared" si="0"/>
        <v>40.4</v>
      </c>
      <c r="AI47" s="14">
        <f t="shared" si="1"/>
        <v>134.69999999999999</v>
      </c>
    </row>
    <row r="48" spans="1:35">
      <c r="A48" s="55">
        <f>IF(D48="","",SUBTOTAL(3,$D$4:$D48))</f>
        <v>45</v>
      </c>
      <c r="B48" s="57" t="s">
        <v>476</v>
      </c>
      <c r="C48" s="58" t="s">
        <v>169</v>
      </c>
      <c r="D48" s="59" t="s">
        <v>210</v>
      </c>
      <c r="E48" s="8">
        <f>IF($D48="","",VLOOKUP($D48,'HK1'!$D$4:$AH$259,2,0)+VLOOKUP($D48,'HK2'!$D$4:$AH$258,2,0))</f>
        <v>0</v>
      </c>
      <c r="F48" s="8">
        <f>IF($D48="","",VLOOKUP($D48,'HK1'!$D$4:$AH$259,3,0)+VLOOKUP($D48,'HK2'!$D$4:$AH$258,3,0))</f>
        <v>0</v>
      </c>
      <c r="G48" s="8">
        <f>IF($D48="","",VLOOKUP($D48,'HK1'!$D$4:$AH$259,4,0)+VLOOKUP($D48,'HK2'!$D$4:$AH$258,4,0))</f>
        <v>0</v>
      </c>
      <c r="H48" s="8">
        <f>IF($D48="","",VLOOKUP($D48,'HK1'!$D$4:$AH$259,5,0)+VLOOKUP($D48,'HK2'!$D$4:$AH$258,5,0))</f>
        <v>0</v>
      </c>
      <c r="I48" s="36">
        <f>IF($D48="","",VLOOKUP($D48,'HK1'!$D$4:$AH$259,6,0)+VLOOKUP($D48,'HK2'!$D$4:$AH$258,6,0))</f>
        <v>0</v>
      </c>
      <c r="J48" s="8">
        <f>IF($D48="","",VLOOKUP($D48,'HK1'!$D$4:$AH$259,7,0)+VLOOKUP($D48,'HK2'!$D$4:$AH$258,7,0))</f>
        <v>0</v>
      </c>
      <c r="K48" s="8">
        <f>IF($D48="","",VLOOKUP($D48,'HK1'!$D$4:$AH$259,8,0)+VLOOKUP($D48,'HK2'!$D$4:$AH$258,8,0))</f>
        <v>0</v>
      </c>
      <c r="L48" s="8">
        <f>IF($D48="","",VLOOKUP($D48,'HK1'!$D$4:$AH$259,9,0)+VLOOKUP($D48,'HK2'!$D$4:$AH$258,9,0))</f>
        <v>0</v>
      </c>
      <c r="M48" s="8">
        <f>IF($D48="","",VLOOKUP($D48,'HK1'!$D$4:$AH$259,10,0)+VLOOKUP($D48,'HK2'!$D$4:$AH$258,10,0))</f>
        <v>0</v>
      </c>
      <c r="N48" s="36">
        <f>IF($D48="","",VLOOKUP($D48,'HK1'!$D$4:$AH$259,11,0)+VLOOKUP($D48,'HK2'!$D$4:$AH$258,11,0))</f>
        <v>0</v>
      </c>
      <c r="O48" s="8">
        <f>IF($D48="","",VLOOKUP($D48,'HK1'!$D$4:$AH$259,12,0)+VLOOKUP($D48,'HK2'!$D$4:$AH$258,12,0))</f>
        <v>0</v>
      </c>
      <c r="P48" s="8">
        <f>IF($D48="","",VLOOKUP($D48,'HK1'!$D$4:$AH$259,13,0)+VLOOKUP($D48,'HK2'!$D$4:$AH$258,13,0))</f>
        <v>0</v>
      </c>
      <c r="Q48" s="8">
        <f>IF($D48="","",VLOOKUP($D48,'HK1'!$D$4:$AH$259,14,0)+VLOOKUP($D48,'HK2'!$D$4:$AH$258,14,0))</f>
        <v>0</v>
      </c>
      <c r="R48" s="36">
        <f>IF($D48="","",VLOOKUP($D48,'HK1'!$D$4:$AH$259,15,0)+VLOOKUP($D48,'HK2'!$D$4:$AH$258,15,0))</f>
        <v>0</v>
      </c>
      <c r="S48" s="8">
        <f>IF($D48="","",VLOOKUP($D48,'HK1'!$D$4:$AH$259,16,0)+VLOOKUP($D48,'HK2'!$D$4:$AH$258,16,0))</f>
        <v>0</v>
      </c>
      <c r="T48" s="8">
        <f>IF($D48="","",VLOOKUP($D48,'HK1'!$D$4:$AH$259,17,0)+VLOOKUP($D48,'HK2'!$D$4:$AH$258,17,0))</f>
        <v>0</v>
      </c>
      <c r="U48" s="8">
        <f>IF($D48="","",VLOOKUP($D48,'HK1'!$D$4:$AH$259,18,0)+VLOOKUP($D48,'HK2'!$D$4:$AH$258,18,0))</f>
        <v>0</v>
      </c>
      <c r="V48" s="36">
        <f>IF($D48="","",VLOOKUP($D48,'HK1'!$D$4:$AH$259,19,0)+VLOOKUP($D48,'HK2'!$D$4:$AH$258,19,0))</f>
        <v>0</v>
      </c>
      <c r="W48" s="8">
        <f>IF($D48="","",VLOOKUP($D48,'HK1'!$D$4:$AH$259,20,0)+VLOOKUP($D48,'HK2'!$D$4:$AH$258,20,0))</f>
        <v>0</v>
      </c>
      <c r="X48" s="8">
        <f>IF($D48="","",VLOOKUP($D48,'HK1'!$D$4:$AH$259,21,0)+VLOOKUP($D48,'HK2'!$D$4:$AH$258,21,0))</f>
        <v>0</v>
      </c>
      <c r="Y48" s="36">
        <f>IF($D48="","",VLOOKUP($D48,'HK1'!$D$4:$AH$259,22,0)+VLOOKUP($D48,'HK2'!$D$4:$AH$258,22,0))</f>
        <v>0</v>
      </c>
      <c r="Z48" s="8">
        <f>IF($D48="","",VLOOKUP($D48,'HK1'!$D$4:$AH$259,23,0)+VLOOKUP($D48,'HK2'!$D$4:$AH$258,23,0))</f>
        <v>0</v>
      </c>
      <c r="AA48" s="8">
        <f>IF($D48="","",VLOOKUP($D48,'HK1'!$D$4:$AH$259,24,0)+VLOOKUP($D48,'HK2'!$D$4:$AH$258,24,0))</f>
        <v>0</v>
      </c>
      <c r="AB48" s="36">
        <f>IF($D48="","",VLOOKUP($D48,'HK1'!$D$4:$AH$259,25,0)+VLOOKUP($D48,'HK2'!$D$4:$AH$258,25,0))</f>
        <v>0</v>
      </c>
      <c r="AC48" s="8">
        <f>IF($D48="","",VLOOKUP($D48,'HK1'!$D$4:$AH$259,26,0)+VLOOKUP($D48,'HK2'!$D$4:$AH$258,26,0))</f>
        <v>0</v>
      </c>
      <c r="AD48" s="8">
        <f>IF($D48="","",VLOOKUP($D48,'HK1'!$D$4:$AH$259,27,0)+VLOOKUP($D48,'HK2'!$D$4:$AH$258,27,0))</f>
        <v>0</v>
      </c>
      <c r="AE48" s="36">
        <f>IF($D48="","",VLOOKUP($D48,'HK1'!$D$4:$AH$259,28,0)+VLOOKUP($D48,'HK2'!$D$4:$AH$258,28,0))</f>
        <v>0</v>
      </c>
      <c r="AF48" s="8">
        <f>IF($D48="","",VLOOKUP($D48,'HK1'!$D$4:$AH$259,29,0)+VLOOKUP($D48,'HK2'!$D$4:$AH$258,29,0))</f>
        <v>0</v>
      </c>
      <c r="AG48" s="8">
        <f>IF($D48="","",VLOOKUP($D48,'HK1'!$D$4:$AH$259,30,0)+VLOOKUP($D48,'HK2'!$D$4:$AH$258,30,0))</f>
        <v>0</v>
      </c>
      <c r="AH48" s="64">
        <f t="shared" si="0"/>
        <v>0</v>
      </c>
      <c r="AI48" s="14">
        <f t="shared" si="1"/>
        <v>0</v>
      </c>
    </row>
    <row r="49" spans="1:35">
      <c r="A49" s="55">
        <f>IF(D49="","",SUBTOTAL(3,$D$4:$D49))</f>
        <v>46</v>
      </c>
      <c r="B49" s="57" t="s">
        <v>477</v>
      </c>
      <c r="C49" s="58" t="s">
        <v>169</v>
      </c>
      <c r="D49" s="59" t="s">
        <v>211</v>
      </c>
      <c r="E49" s="8">
        <f>IF($D49="","",VLOOKUP($D49,'HK1'!$D$4:$AH$259,2,0)+VLOOKUP($D49,'HK2'!$D$4:$AH$258,2,0))</f>
        <v>0</v>
      </c>
      <c r="F49" s="8">
        <f>IF($D49="","",VLOOKUP($D49,'HK1'!$D$4:$AH$259,3,0)+VLOOKUP($D49,'HK2'!$D$4:$AH$258,3,0))</f>
        <v>0</v>
      </c>
      <c r="G49" s="8">
        <f>IF($D49="","",VLOOKUP($D49,'HK1'!$D$4:$AH$259,4,0)+VLOOKUP($D49,'HK2'!$D$4:$AH$258,4,0))</f>
        <v>0</v>
      </c>
      <c r="H49" s="8">
        <f>IF($D49="","",VLOOKUP($D49,'HK1'!$D$4:$AH$259,5,0)+VLOOKUP($D49,'HK2'!$D$4:$AH$258,5,0))</f>
        <v>0</v>
      </c>
      <c r="I49" s="36">
        <f>IF($D49="","",VLOOKUP($D49,'HK1'!$D$4:$AH$259,6,0)+VLOOKUP($D49,'HK2'!$D$4:$AH$258,6,0))</f>
        <v>0</v>
      </c>
      <c r="J49" s="8">
        <f>IF($D49="","",VLOOKUP($D49,'HK1'!$D$4:$AH$259,7,0)+VLOOKUP($D49,'HK2'!$D$4:$AH$258,7,0))</f>
        <v>0</v>
      </c>
      <c r="K49" s="8">
        <f>IF($D49="","",VLOOKUP($D49,'HK1'!$D$4:$AH$259,8,0)+VLOOKUP($D49,'HK2'!$D$4:$AH$258,8,0))</f>
        <v>0</v>
      </c>
      <c r="L49" s="8">
        <f>IF($D49="","",VLOOKUP($D49,'HK1'!$D$4:$AH$259,9,0)+VLOOKUP($D49,'HK2'!$D$4:$AH$258,9,0))</f>
        <v>0</v>
      </c>
      <c r="M49" s="8">
        <f>IF($D49="","",VLOOKUP($D49,'HK1'!$D$4:$AH$259,10,0)+VLOOKUP($D49,'HK2'!$D$4:$AH$258,10,0))</f>
        <v>0</v>
      </c>
      <c r="N49" s="36">
        <f>IF($D49="","",VLOOKUP($D49,'HK1'!$D$4:$AH$259,11,0)+VLOOKUP($D49,'HK2'!$D$4:$AH$258,11,0))</f>
        <v>0</v>
      </c>
      <c r="O49" s="8">
        <f>IF($D49="","",VLOOKUP($D49,'HK1'!$D$4:$AH$259,12,0)+VLOOKUP($D49,'HK2'!$D$4:$AH$258,12,0))</f>
        <v>96</v>
      </c>
      <c r="P49" s="8">
        <f>IF($D49="","",VLOOKUP($D49,'HK1'!$D$4:$AH$259,13,0)+VLOOKUP($D49,'HK2'!$D$4:$AH$258,13,0))</f>
        <v>73</v>
      </c>
      <c r="Q49" s="8">
        <f>IF($D49="","",VLOOKUP($D49,'HK1'!$D$4:$AH$259,14,0)+VLOOKUP($D49,'HK2'!$D$4:$AH$258,14,0))</f>
        <v>157</v>
      </c>
      <c r="R49" s="36">
        <f>IF($D49="","",VLOOKUP($D49,'HK1'!$D$4:$AH$259,15,0)+VLOOKUP($D49,'HK2'!$D$4:$AH$258,15,0))</f>
        <v>0.6</v>
      </c>
      <c r="S49" s="8">
        <f>IF($D49="","",VLOOKUP($D49,'HK1'!$D$4:$AH$259,16,0)+VLOOKUP($D49,'HK2'!$D$4:$AH$258,16,0))</f>
        <v>0</v>
      </c>
      <c r="T49" s="8">
        <f>IF($D49="","",VLOOKUP($D49,'HK1'!$D$4:$AH$259,17,0)+VLOOKUP($D49,'HK2'!$D$4:$AH$258,17,0))</f>
        <v>0</v>
      </c>
      <c r="U49" s="8">
        <f>IF($D49="","",VLOOKUP($D49,'HK1'!$D$4:$AH$259,18,0)+VLOOKUP($D49,'HK2'!$D$4:$AH$258,18,0))</f>
        <v>0</v>
      </c>
      <c r="V49" s="36">
        <f>IF($D49="","",VLOOKUP($D49,'HK1'!$D$4:$AH$259,19,0)+VLOOKUP($D49,'HK2'!$D$4:$AH$258,19,0))</f>
        <v>0</v>
      </c>
      <c r="W49" s="8">
        <f>IF($D49="","",VLOOKUP($D49,'HK1'!$D$4:$AH$259,20,0)+VLOOKUP($D49,'HK2'!$D$4:$AH$258,20,0))</f>
        <v>0</v>
      </c>
      <c r="X49" s="8">
        <f>IF($D49="","",VLOOKUP($D49,'HK1'!$D$4:$AH$259,21,0)+VLOOKUP($D49,'HK2'!$D$4:$AH$258,21,0))</f>
        <v>0</v>
      </c>
      <c r="Y49" s="36">
        <f>IF($D49="","",VLOOKUP($D49,'HK1'!$D$4:$AH$259,22,0)+VLOOKUP($D49,'HK2'!$D$4:$AH$258,22,0))</f>
        <v>0</v>
      </c>
      <c r="Z49" s="8">
        <f>IF($D49="","",VLOOKUP($D49,'HK1'!$D$4:$AH$259,23,0)+VLOOKUP($D49,'HK2'!$D$4:$AH$258,23,0))</f>
        <v>0</v>
      </c>
      <c r="AA49" s="8">
        <f>IF($D49="","",VLOOKUP($D49,'HK1'!$D$4:$AH$259,24,0)+VLOOKUP($D49,'HK2'!$D$4:$AH$258,24,0))</f>
        <v>0</v>
      </c>
      <c r="AB49" s="36">
        <f>IF($D49="","",VLOOKUP($D49,'HK1'!$D$4:$AH$259,25,0)+VLOOKUP($D49,'HK2'!$D$4:$AH$258,25,0))</f>
        <v>0</v>
      </c>
      <c r="AC49" s="8">
        <f>IF($D49="","",VLOOKUP($D49,'HK1'!$D$4:$AH$259,26,0)+VLOOKUP($D49,'HK2'!$D$4:$AH$258,26,0))</f>
        <v>0</v>
      </c>
      <c r="AD49" s="8">
        <f>IF($D49="","",VLOOKUP($D49,'HK1'!$D$4:$AH$259,27,0)+VLOOKUP($D49,'HK2'!$D$4:$AH$258,27,0))</f>
        <v>0</v>
      </c>
      <c r="AE49" s="36">
        <f>IF($D49="","",VLOOKUP($D49,'HK1'!$D$4:$AH$259,28,0)+VLOOKUP($D49,'HK2'!$D$4:$AH$258,28,0))</f>
        <v>0</v>
      </c>
      <c r="AF49" s="8">
        <f>IF($D49="","",VLOOKUP($D49,'HK1'!$D$4:$AH$259,29,0)+VLOOKUP($D49,'HK2'!$D$4:$AH$258,29,0))</f>
        <v>0</v>
      </c>
      <c r="AG49" s="8">
        <f>IF($D49="","",VLOOKUP($D49,'HK1'!$D$4:$AH$259,30,0)+VLOOKUP($D49,'HK2'!$D$4:$AH$258,30,0))</f>
        <v>0</v>
      </c>
      <c r="AH49" s="64">
        <f t="shared" si="0"/>
        <v>0.6</v>
      </c>
      <c r="AI49" s="14">
        <f t="shared" si="1"/>
        <v>2</v>
      </c>
    </row>
    <row r="50" spans="1:35">
      <c r="A50" s="55">
        <f>IF(D50="","",SUBTOTAL(3,$D$4:$D50))</f>
        <v>47</v>
      </c>
      <c r="B50" s="57" t="s">
        <v>428</v>
      </c>
      <c r="C50" s="58" t="s">
        <v>169</v>
      </c>
      <c r="D50" s="59" t="s">
        <v>212</v>
      </c>
      <c r="E50" s="8">
        <f>IF($D50="","",VLOOKUP($D50,'HK1'!$D$4:$AH$259,2,0)+VLOOKUP($D50,'HK2'!$D$4:$AH$258,2,0))</f>
        <v>0</v>
      </c>
      <c r="F50" s="8">
        <f>IF($D50="","",VLOOKUP($D50,'HK1'!$D$4:$AH$259,3,0)+VLOOKUP($D50,'HK2'!$D$4:$AH$258,3,0))</f>
        <v>2</v>
      </c>
      <c r="G50" s="8">
        <f>IF($D50="","",VLOOKUP($D50,'HK1'!$D$4:$AH$259,4,0)+VLOOKUP($D50,'HK2'!$D$4:$AH$258,4,0))</f>
        <v>0</v>
      </c>
      <c r="H50" s="8">
        <f>IF($D50="","",VLOOKUP($D50,'HK1'!$D$4:$AH$259,5,0)+VLOOKUP($D50,'HK2'!$D$4:$AH$258,5,0))</f>
        <v>0</v>
      </c>
      <c r="I50" s="36">
        <f>IF($D50="","",VLOOKUP($D50,'HK1'!$D$4:$AH$259,6,0)+VLOOKUP($D50,'HK2'!$D$4:$AH$258,6,0))</f>
        <v>4</v>
      </c>
      <c r="J50" s="8">
        <f>IF($D50="","",VLOOKUP($D50,'HK1'!$D$4:$AH$259,7,0)+VLOOKUP($D50,'HK2'!$D$4:$AH$258,7,0))</f>
        <v>1.2</v>
      </c>
      <c r="K50" s="8">
        <f>IF($D50="","",VLOOKUP($D50,'HK1'!$D$4:$AH$259,8,0)+VLOOKUP($D50,'HK2'!$D$4:$AH$258,8,0))</f>
        <v>28.799999999999994</v>
      </c>
      <c r="L50" s="8">
        <f>IF($D50="","",VLOOKUP($D50,'HK1'!$D$4:$AH$259,9,0)+VLOOKUP($D50,'HK2'!$D$4:$AH$258,9,0))</f>
        <v>0</v>
      </c>
      <c r="M50" s="8">
        <f>IF($D50="","",VLOOKUP($D50,'HK1'!$D$4:$AH$259,10,0)+VLOOKUP($D50,'HK2'!$D$4:$AH$258,10,0))</f>
        <v>0</v>
      </c>
      <c r="N50" s="36">
        <f>IF($D50="","",VLOOKUP($D50,'HK1'!$D$4:$AH$259,11,0)+VLOOKUP($D50,'HK2'!$D$4:$AH$258,11,0))</f>
        <v>29.999999999999993</v>
      </c>
      <c r="O50" s="8">
        <f>IF($D50="","",VLOOKUP($D50,'HK1'!$D$4:$AH$259,12,0)+VLOOKUP($D50,'HK2'!$D$4:$AH$258,12,0))</f>
        <v>0</v>
      </c>
      <c r="P50" s="8">
        <f>IF($D50="","",VLOOKUP($D50,'HK1'!$D$4:$AH$259,13,0)+VLOOKUP($D50,'HK2'!$D$4:$AH$258,13,0))</f>
        <v>0</v>
      </c>
      <c r="Q50" s="8">
        <f>IF($D50="","",VLOOKUP($D50,'HK1'!$D$4:$AH$259,14,0)+VLOOKUP($D50,'HK2'!$D$4:$AH$258,14,0))</f>
        <v>0</v>
      </c>
      <c r="R50" s="36">
        <f>IF($D50="","",VLOOKUP($D50,'HK1'!$D$4:$AH$259,15,0)+VLOOKUP($D50,'HK2'!$D$4:$AH$258,15,0))</f>
        <v>0</v>
      </c>
      <c r="S50" s="8">
        <f>IF($D50="","",VLOOKUP($D50,'HK1'!$D$4:$AH$259,16,0)+VLOOKUP($D50,'HK2'!$D$4:$AH$258,16,0))</f>
        <v>0</v>
      </c>
      <c r="T50" s="8">
        <f>IF($D50="","",VLOOKUP($D50,'HK1'!$D$4:$AH$259,17,0)+VLOOKUP($D50,'HK2'!$D$4:$AH$258,17,0))</f>
        <v>0</v>
      </c>
      <c r="U50" s="8">
        <f>IF($D50="","",VLOOKUP($D50,'HK1'!$D$4:$AH$259,18,0)+VLOOKUP($D50,'HK2'!$D$4:$AH$258,18,0))</f>
        <v>0</v>
      </c>
      <c r="V50" s="36">
        <f>IF($D50="","",VLOOKUP($D50,'HK1'!$D$4:$AH$259,19,0)+VLOOKUP($D50,'HK2'!$D$4:$AH$258,19,0))</f>
        <v>0</v>
      </c>
      <c r="W50" s="8">
        <f>IF($D50="","",VLOOKUP($D50,'HK1'!$D$4:$AH$259,20,0)+VLOOKUP($D50,'HK2'!$D$4:$AH$258,20,0))</f>
        <v>0</v>
      </c>
      <c r="X50" s="8">
        <f>IF($D50="","",VLOOKUP($D50,'HK1'!$D$4:$AH$259,21,0)+VLOOKUP($D50,'HK2'!$D$4:$AH$258,21,0))</f>
        <v>0</v>
      </c>
      <c r="Y50" s="36">
        <f>IF($D50="","",VLOOKUP($D50,'HK1'!$D$4:$AH$259,22,0)+VLOOKUP($D50,'HK2'!$D$4:$AH$258,22,0))</f>
        <v>0</v>
      </c>
      <c r="Z50" s="8">
        <f>IF($D50="","",VLOOKUP($D50,'HK1'!$D$4:$AH$259,23,0)+VLOOKUP($D50,'HK2'!$D$4:$AH$258,23,0))</f>
        <v>0</v>
      </c>
      <c r="AA50" s="8">
        <f>IF($D50="","",VLOOKUP($D50,'HK1'!$D$4:$AH$259,24,0)+VLOOKUP($D50,'HK2'!$D$4:$AH$258,24,0))</f>
        <v>0</v>
      </c>
      <c r="AB50" s="36">
        <f>IF($D50="","",VLOOKUP($D50,'HK1'!$D$4:$AH$259,25,0)+VLOOKUP($D50,'HK2'!$D$4:$AH$258,25,0))</f>
        <v>0</v>
      </c>
      <c r="AC50" s="8">
        <f>IF($D50="","",VLOOKUP($D50,'HK1'!$D$4:$AH$259,26,0)+VLOOKUP($D50,'HK2'!$D$4:$AH$258,26,0))</f>
        <v>0</v>
      </c>
      <c r="AD50" s="8">
        <f>IF($D50="","",VLOOKUP($D50,'HK1'!$D$4:$AH$259,27,0)+VLOOKUP($D50,'HK2'!$D$4:$AH$258,27,0))</f>
        <v>0</v>
      </c>
      <c r="AE50" s="36">
        <f>IF($D50="","",VLOOKUP($D50,'HK1'!$D$4:$AH$259,28,0)+VLOOKUP($D50,'HK2'!$D$4:$AH$258,28,0))</f>
        <v>0</v>
      </c>
      <c r="AF50" s="8">
        <f>IF($D50="","",VLOOKUP($D50,'HK1'!$D$4:$AH$259,29,0)+VLOOKUP($D50,'HK2'!$D$4:$AH$258,29,0))</f>
        <v>4.8</v>
      </c>
      <c r="AG50" s="8">
        <f>IF($D50="","",VLOOKUP($D50,'HK1'!$D$4:$AH$259,30,0)+VLOOKUP($D50,'HK2'!$D$4:$AH$258,30,0))</f>
        <v>0</v>
      </c>
      <c r="AH50" s="64">
        <f t="shared" si="0"/>
        <v>38.799999999999997</v>
      </c>
      <c r="AI50" s="14">
        <f t="shared" si="1"/>
        <v>129.30000000000001</v>
      </c>
    </row>
    <row r="51" spans="1:35">
      <c r="A51" s="55">
        <f>IF(D51="","",SUBTOTAL(3,$D$4:$D51))</f>
        <v>48</v>
      </c>
      <c r="B51" s="57" t="s">
        <v>479</v>
      </c>
      <c r="C51" s="58" t="s">
        <v>169</v>
      </c>
      <c r="D51" s="59" t="s">
        <v>207</v>
      </c>
      <c r="E51" s="8">
        <f>IF($D51="","",VLOOKUP($D51,'HK1'!$D$4:$AH$259,2,0)+VLOOKUP($D51,'HK2'!$D$4:$AH$258,2,0))</f>
        <v>6</v>
      </c>
      <c r="F51" s="8">
        <f>IF($D51="","",VLOOKUP($D51,'HK1'!$D$4:$AH$259,3,0)+VLOOKUP($D51,'HK2'!$D$4:$AH$258,3,0))</f>
        <v>0</v>
      </c>
      <c r="G51" s="8">
        <f>IF($D51="","",VLOOKUP($D51,'HK1'!$D$4:$AH$259,4,0)+VLOOKUP($D51,'HK2'!$D$4:$AH$258,4,0))</f>
        <v>0</v>
      </c>
      <c r="H51" s="8">
        <f>IF($D51="","",VLOOKUP($D51,'HK1'!$D$4:$AH$259,5,0)+VLOOKUP($D51,'HK2'!$D$4:$AH$258,5,0))</f>
        <v>0</v>
      </c>
      <c r="I51" s="36">
        <f>IF($D51="","",VLOOKUP($D51,'HK1'!$D$4:$AH$259,6,0)+VLOOKUP($D51,'HK2'!$D$4:$AH$258,6,0))</f>
        <v>6</v>
      </c>
      <c r="J51" s="8">
        <f>IF($D51="","",VLOOKUP($D51,'HK1'!$D$4:$AH$259,7,0)+VLOOKUP($D51,'HK2'!$D$4:$AH$258,7,0))</f>
        <v>15.600000000000001</v>
      </c>
      <c r="K51" s="8">
        <f>IF($D51="","",VLOOKUP($D51,'HK1'!$D$4:$AH$259,8,0)+VLOOKUP($D51,'HK2'!$D$4:$AH$258,8,0))</f>
        <v>2.4</v>
      </c>
      <c r="L51" s="8">
        <f>IF($D51="","",VLOOKUP($D51,'HK1'!$D$4:$AH$259,9,0)+VLOOKUP($D51,'HK2'!$D$4:$AH$258,9,0))</f>
        <v>0</v>
      </c>
      <c r="M51" s="8">
        <f>IF($D51="","",VLOOKUP($D51,'HK1'!$D$4:$AH$259,10,0)+VLOOKUP($D51,'HK2'!$D$4:$AH$258,10,0))</f>
        <v>0</v>
      </c>
      <c r="N51" s="36">
        <f>IF($D51="","",VLOOKUP($D51,'HK1'!$D$4:$AH$259,11,0)+VLOOKUP($D51,'HK2'!$D$4:$AH$258,11,0))</f>
        <v>18</v>
      </c>
      <c r="O51" s="8">
        <f>IF($D51="","",VLOOKUP($D51,'HK1'!$D$4:$AH$259,12,0)+VLOOKUP($D51,'HK2'!$D$4:$AH$258,12,0))</f>
        <v>933</v>
      </c>
      <c r="P51" s="8">
        <f>IF($D51="","",VLOOKUP($D51,'HK1'!$D$4:$AH$259,13,0)+VLOOKUP($D51,'HK2'!$D$4:$AH$258,13,0))</f>
        <v>1130</v>
      </c>
      <c r="Q51" s="8">
        <f>IF($D51="","",VLOOKUP($D51,'HK1'!$D$4:$AH$259,14,0)+VLOOKUP($D51,'HK2'!$D$4:$AH$258,14,0))</f>
        <v>729</v>
      </c>
      <c r="R51" s="36">
        <f>IF($D51="","",VLOOKUP($D51,'HK1'!$D$4:$AH$259,15,0)+VLOOKUP($D51,'HK2'!$D$4:$AH$258,15,0))</f>
        <v>66.7</v>
      </c>
      <c r="S51" s="8">
        <f>IF($D51="","",VLOOKUP($D51,'HK1'!$D$4:$AH$259,16,0)+VLOOKUP($D51,'HK2'!$D$4:$AH$258,16,0))</f>
        <v>0</v>
      </c>
      <c r="T51" s="8">
        <f>IF($D51="","",VLOOKUP($D51,'HK1'!$D$4:$AH$259,17,0)+VLOOKUP($D51,'HK2'!$D$4:$AH$258,17,0))</f>
        <v>0</v>
      </c>
      <c r="U51" s="8">
        <f>IF($D51="","",VLOOKUP($D51,'HK1'!$D$4:$AH$259,18,0)+VLOOKUP($D51,'HK2'!$D$4:$AH$258,18,0))</f>
        <v>0</v>
      </c>
      <c r="V51" s="36">
        <f>IF($D51="","",VLOOKUP($D51,'HK1'!$D$4:$AH$259,19,0)+VLOOKUP($D51,'HK2'!$D$4:$AH$258,19,0))</f>
        <v>0</v>
      </c>
      <c r="W51" s="8">
        <f>IF($D51="","",VLOOKUP($D51,'HK1'!$D$4:$AH$259,20,0)+VLOOKUP($D51,'HK2'!$D$4:$AH$258,20,0))</f>
        <v>0</v>
      </c>
      <c r="X51" s="8">
        <f>IF($D51="","",VLOOKUP($D51,'HK1'!$D$4:$AH$259,21,0)+VLOOKUP($D51,'HK2'!$D$4:$AH$258,21,0))</f>
        <v>0</v>
      </c>
      <c r="Y51" s="36">
        <f>IF($D51="","",VLOOKUP($D51,'HK1'!$D$4:$AH$259,22,0)+VLOOKUP($D51,'HK2'!$D$4:$AH$258,22,0))</f>
        <v>0</v>
      </c>
      <c r="Z51" s="8">
        <f>IF($D51="","",VLOOKUP($D51,'HK1'!$D$4:$AH$259,23,0)+VLOOKUP($D51,'HK2'!$D$4:$AH$258,23,0))</f>
        <v>0</v>
      </c>
      <c r="AA51" s="8">
        <f>IF($D51="","",VLOOKUP($D51,'HK1'!$D$4:$AH$259,24,0)+VLOOKUP($D51,'HK2'!$D$4:$AH$258,24,0))</f>
        <v>0</v>
      </c>
      <c r="AB51" s="36">
        <f>IF($D51="","",VLOOKUP($D51,'HK1'!$D$4:$AH$259,25,0)+VLOOKUP($D51,'HK2'!$D$4:$AH$258,25,0))</f>
        <v>0</v>
      </c>
      <c r="AC51" s="8">
        <f>IF($D51="","",VLOOKUP($D51,'HK1'!$D$4:$AH$259,26,0)+VLOOKUP($D51,'HK2'!$D$4:$AH$258,26,0))</f>
        <v>0</v>
      </c>
      <c r="AD51" s="8">
        <f>IF($D51="","",VLOOKUP($D51,'HK1'!$D$4:$AH$259,27,0)+VLOOKUP($D51,'HK2'!$D$4:$AH$258,27,0))</f>
        <v>0</v>
      </c>
      <c r="AE51" s="36">
        <f>IF($D51="","",VLOOKUP($D51,'HK1'!$D$4:$AH$259,28,0)+VLOOKUP($D51,'HK2'!$D$4:$AH$258,28,0))</f>
        <v>0</v>
      </c>
      <c r="AF51" s="8">
        <f>IF($D51="","",VLOOKUP($D51,'HK1'!$D$4:$AH$259,29,0)+VLOOKUP($D51,'HK2'!$D$4:$AH$258,29,0))</f>
        <v>0</v>
      </c>
      <c r="AG51" s="8">
        <f>IF($D51="","",VLOOKUP($D51,'HK1'!$D$4:$AH$259,30,0)+VLOOKUP($D51,'HK2'!$D$4:$AH$258,30,0))</f>
        <v>6</v>
      </c>
      <c r="AH51" s="64">
        <f t="shared" si="0"/>
        <v>96.7</v>
      </c>
      <c r="AI51" s="14">
        <f t="shared" si="1"/>
        <v>322.3</v>
      </c>
    </row>
    <row r="52" spans="1:35">
      <c r="A52" s="55">
        <f>IF(D52="","",SUBTOTAL(3,$D$4:$D52))</f>
        <v>49</v>
      </c>
      <c r="B52" s="57" t="s">
        <v>429</v>
      </c>
      <c r="C52" s="58" t="s">
        <v>169</v>
      </c>
      <c r="D52" s="59" t="s">
        <v>176</v>
      </c>
      <c r="E52" s="8">
        <f>IF($D52="","",VLOOKUP($D52,'HK1'!$D$4:$AH$259,2,0)+VLOOKUP($D52,'HK2'!$D$4:$AH$258,2,0))</f>
        <v>0</v>
      </c>
      <c r="F52" s="8">
        <f>IF($D52="","",VLOOKUP($D52,'HK1'!$D$4:$AH$259,3,0)+VLOOKUP($D52,'HK2'!$D$4:$AH$258,3,0))</f>
        <v>0</v>
      </c>
      <c r="G52" s="8">
        <f>IF($D52="","",VLOOKUP($D52,'HK1'!$D$4:$AH$259,4,0)+VLOOKUP($D52,'HK2'!$D$4:$AH$258,4,0))</f>
        <v>0</v>
      </c>
      <c r="H52" s="8">
        <f>IF($D52="","",VLOOKUP($D52,'HK1'!$D$4:$AH$259,5,0)+VLOOKUP($D52,'HK2'!$D$4:$AH$258,5,0))</f>
        <v>0</v>
      </c>
      <c r="I52" s="36">
        <f>IF($D52="","",VLOOKUP($D52,'HK1'!$D$4:$AH$259,6,0)+VLOOKUP($D52,'HK2'!$D$4:$AH$258,6,0))</f>
        <v>0</v>
      </c>
      <c r="J52" s="8">
        <f>IF($D52="","",VLOOKUP($D52,'HK1'!$D$4:$AH$259,7,0)+VLOOKUP($D52,'HK2'!$D$4:$AH$258,7,0))</f>
        <v>0</v>
      </c>
      <c r="K52" s="8">
        <f>IF($D52="","",VLOOKUP($D52,'HK1'!$D$4:$AH$259,8,0)+VLOOKUP($D52,'HK2'!$D$4:$AH$258,8,0))</f>
        <v>0</v>
      </c>
      <c r="L52" s="8">
        <f>IF($D52="","",VLOOKUP($D52,'HK1'!$D$4:$AH$259,9,0)+VLOOKUP($D52,'HK2'!$D$4:$AH$258,9,0))</f>
        <v>0</v>
      </c>
      <c r="M52" s="8">
        <f>IF($D52="","",VLOOKUP($D52,'HK1'!$D$4:$AH$259,10,0)+VLOOKUP($D52,'HK2'!$D$4:$AH$258,10,0))</f>
        <v>0</v>
      </c>
      <c r="N52" s="36">
        <f>IF($D52="","",VLOOKUP($D52,'HK1'!$D$4:$AH$259,11,0)+VLOOKUP($D52,'HK2'!$D$4:$AH$258,11,0))</f>
        <v>0</v>
      </c>
      <c r="O52" s="8">
        <f>IF($D52="","",VLOOKUP($D52,'HK1'!$D$4:$AH$259,12,0)+VLOOKUP($D52,'HK2'!$D$4:$AH$258,12,0))</f>
        <v>0</v>
      </c>
      <c r="P52" s="8">
        <f>IF($D52="","",VLOOKUP($D52,'HK1'!$D$4:$AH$259,13,0)+VLOOKUP($D52,'HK2'!$D$4:$AH$258,13,0))</f>
        <v>0</v>
      </c>
      <c r="Q52" s="8">
        <f>IF($D52="","",VLOOKUP($D52,'HK1'!$D$4:$AH$259,14,0)+VLOOKUP($D52,'HK2'!$D$4:$AH$258,14,0))</f>
        <v>0</v>
      </c>
      <c r="R52" s="36">
        <f>IF($D52="","",VLOOKUP($D52,'HK1'!$D$4:$AH$259,15,0)+VLOOKUP($D52,'HK2'!$D$4:$AH$258,15,0))</f>
        <v>0</v>
      </c>
      <c r="S52" s="8">
        <f>IF($D52="","",VLOOKUP($D52,'HK1'!$D$4:$AH$259,16,0)+VLOOKUP($D52,'HK2'!$D$4:$AH$258,16,0))</f>
        <v>0</v>
      </c>
      <c r="T52" s="8">
        <f>IF($D52="","",VLOOKUP($D52,'HK1'!$D$4:$AH$259,17,0)+VLOOKUP($D52,'HK2'!$D$4:$AH$258,17,0))</f>
        <v>0</v>
      </c>
      <c r="U52" s="8">
        <f>IF($D52="","",VLOOKUP($D52,'HK1'!$D$4:$AH$259,18,0)+VLOOKUP($D52,'HK2'!$D$4:$AH$258,18,0))</f>
        <v>0</v>
      </c>
      <c r="V52" s="36">
        <f>IF($D52="","",VLOOKUP($D52,'HK1'!$D$4:$AH$259,19,0)+VLOOKUP($D52,'HK2'!$D$4:$AH$258,19,0))</f>
        <v>0</v>
      </c>
      <c r="W52" s="8">
        <f>IF($D52="","",VLOOKUP($D52,'HK1'!$D$4:$AH$259,20,0)+VLOOKUP($D52,'HK2'!$D$4:$AH$258,20,0))</f>
        <v>0</v>
      </c>
      <c r="X52" s="8">
        <f>IF($D52="","",VLOOKUP($D52,'HK1'!$D$4:$AH$259,21,0)+VLOOKUP($D52,'HK2'!$D$4:$AH$258,21,0))</f>
        <v>0</v>
      </c>
      <c r="Y52" s="36">
        <f>IF($D52="","",VLOOKUP($D52,'HK1'!$D$4:$AH$259,22,0)+VLOOKUP($D52,'HK2'!$D$4:$AH$258,22,0))</f>
        <v>0</v>
      </c>
      <c r="Z52" s="8">
        <f>IF($D52="","",VLOOKUP($D52,'HK1'!$D$4:$AH$259,23,0)+VLOOKUP($D52,'HK2'!$D$4:$AH$258,23,0))</f>
        <v>0</v>
      </c>
      <c r="AA52" s="8">
        <f>IF($D52="","",VLOOKUP($D52,'HK1'!$D$4:$AH$259,24,0)+VLOOKUP($D52,'HK2'!$D$4:$AH$258,24,0))</f>
        <v>0</v>
      </c>
      <c r="AB52" s="36">
        <f>IF($D52="","",VLOOKUP($D52,'HK1'!$D$4:$AH$259,25,0)+VLOOKUP($D52,'HK2'!$D$4:$AH$258,25,0))</f>
        <v>0</v>
      </c>
      <c r="AC52" s="8">
        <f>IF($D52="","",VLOOKUP($D52,'HK1'!$D$4:$AH$259,26,0)+VLOOKUP($D52,'HK2'!$D$4:$AH$258,26,0))</f>
        <v>0</v>
      </c>
      <c r="AD52" s="8">
        <f>IF($D52="","",VLOOKUP($D52,'HK1'!$D$4:$AH$259,27,0)+VLOOKUP($D52,'HK2'!$D$4:$AH$258,27,0))</f>
        <v>0</v>
      </c>
      <c r="AE52" s="36">
        <f>IF($D52="","",VLOOKUP($D52,'HK1'!$D$4:$AH$259,28,0)+VLOOKUP($D52,'HK2'!$D$4:$AH$258,28,0))</f>
        <v>0</v>
      </c>
      <c r="AF52" s="8">
        <f>IF($D52="","",VLOOKUP($D52,'HK1'!$D$4:$AH$259,29,0)+VLOOKUP($D52,'HK2'!$D$4:$AH$258,29,0))</f>
        <v>0</v>
      </c>
      <c r="AG52" s="8">
        <f>IF($D52="","",VLOOKUP($D52,'HK1'!$D$4:$AH$259,30,0)+VLOOKUP($D52,'HK2'!$D$4:$AH$258,30,0))</f>
        <v>0</v>
      </c>
      <c r="AH52" s="64">
        <f t="shared" si="0"/>
        <v>0</v>
      </c>
      <c r="AI52" s="14">
        <f t="shared" si="1"/>
        <v>0</v>
      </c>
    </row>
    <row r="53" spans="1:35">
      <c r="A53" s="55">
        <f>IF(D53="","",SUBTOTAL(3,$D$4:$D53))</f>
        <v>50</v>
      </c>
      <c r="B53" s="57" t="s">
        <v>449</v>
      </c>
      <c r="C53" s="58" t="s">
        <v>169</v>
      </c>
      <c r="D53" s="59" t="s">
        <v>189</v>
      </c>
      <c r="E53" s="8">
        <f>IF($D53="","",VLOOKUP($D53,'HK1'!$D$4:$AH$259,2,0)+VLOOKUP($D53,'HK2'!$D$4:$AH$258,2,0))</f>
        <v>10</v>
      </c>
      <c r="F53" s="8">
        <f>IF($D53="","",VLOOKUP($D53,'HK1'!$D$4:$AH$259,3,0)+VLOOKUP($D53,'HK2'!$D$4:$AH$258,3,0))</f>
        <v>0</v>
      </c>
      <c r="G53" s="8">
        <f>IF($D53="","",VLOOKUP($D53,'HK1'!$D$4:$AH$259,4,0)+VLOOKUP($D53,'HK2'!$D$4:$AH$258,4,0))</f>
        <v>0</v>
      </c>
      <c r="H53" s="8">
        <f>IF($D53="","",VLOOKUP($D53,'HK1'!$D$4:$AH$259,5,0)+VLOOKUP($D53,'HK2'!$D$4:$AH$258,5,0))</f>
        <v>0</v>
      </c>
      <c r="I53" s="36">
        <f>IF($D53="","",VLOOKUP($D53,'HK1'!$D$4:$AH$259,6,0)+VLOOKUP($D53,'HK2'!$D$4:$AH$258,6,0))</f>
        <v>10</v>
      </c>
      <c r="J53" s="8">
        <f>IF($D53="","",VLOOKUP($D53,'HK1'!$D$4:$AH$259,7,0)+VLOOKUP($D53,'HK2'!$D$4:$AH$258,7,0))</f>
        <v>3.5999999999999996</v>
      </c>
      <c r="K53" s="8">
        <f>IF($D53="","",VLOOKUP($D53,'HK1'!$D$4:$AH$259,8,0)+VLOOKUP($D53,'HK2'!$D$4:$AH$258,8,0))</f>
        <v>3.5999999999999996</v>
      </c>
      <c r="L53" s="8">
        <f>IF($D53="","",VLOOKUP($D53,'HK1'!$D$4:$AH$259,9,0)+VLOOKUP($D53,'HK2'!$D$4:$AH$258,9,0))</f>
        <v>0</v>
      </c>
      <c r="M53" s="8">
        <f>IF($D53="","",VLOOKUP($D53,'HK1'!$D$4:$AH$259,10,0)+VLOOKUP($D53,'HK2'!$D$4:$AH$258,10,0))</f>
        <v>0</v>
      </c>
      <c r="N53" s="36">
        <f>IF($D53="","",VLOOKUP($D53,'HK1'!$D$4:$AH$259,11,0)+VLOOKUP($D53,'HK2'!$D$4:$AH$258,11,0))</f>
        <v>7.1999999999999993</v>
      </c>
      <c r="O53" s="8">
        <f>IF($D53="","",VLOOKUP($D53,'HK1'!$D$4:$AH$259,12,0)+VLOOKUP($D53,'HK2'!$D$4:$AH$258,12,0))</f>
        <v>78</v>
      </c>
      <c r="P53" s="8">
        <f>IF($D53="","",VLOOKUP($D53,'HK1'!$D$4:$AH$259,13,0)+VLOOKUP($D53,'HK2'!$D$4:$AH$258,13,0))</f>
        <v>289</v>
      </c>
      <c r="Q53" s="8">
        <f>IF($D53="","",VLOOKUP($D53,'HK1'!$D$4:$AH$259,14,0)+VLOOKUP($D53,'HK2'!$D$4:$AH$258,14,0))</f>
        <v>780</v>
      </c>
      <c r="R53" s="36">
        <f>IF($D53="","",VLOOKUP($D53,'HK1'!$D$4:$AH$259,15,0)+VLOOKUP($D53,'HK2'!$D$4:$AH$258,15,0))</f>
        <v>-20.65</v>
      </c>
      <c r="S53" s="8">
        <f>IF($D53="","",VLOOKUP($D53,'HK1'!$D$4:$AH$259,16,0)+VLOOKUP($D53,'HK2'!$D$4:$AH$258,16,0))</f>
        <v>0</v>
      </c>
      <c r="T53" s="8">
        <f>IF($D53="","",VLOOKUP($D53,'HK1'!$D$4:$AH$259,17,0)+VLOOKUP($D53,'HK2'!$D$4:$AH$258,17,0))</f>
        <v>0</v>
      </c>
      <c r="U53" s="8">
        <f>IF($D53="","",VLOOKUP($D53,'HK1'!$D$4:$AH$259,18,0)+VLOOKUP($D53,'HK2'!$D$4:$AH$258,18,0))</f>
        <v>0</v>
      </c>
      <c r="V53" s="36">
        <f>IF($D53="","",VLOOKUP($D53,'HK1'!$D$4:$AH$259,19,0)+VLOOKUP($D53,'HK2'!$D$4:$AH$258,19,0))</f>
        <v>0</v>
      </c>
      <c r="W53" s="8">
        <f>IF($D53="","",VLOOKUP($D53,'HK1'!$D$4:$AH$259,20,0)+VLOOKUP($D53,'HK2'!$D$4:$AH$258,20,0))</f>
        <v>0</v>
      </c>
      <c r="X53" s="8">
        <f>IF($D53="","",VLOOKUP($D53,'HK1'!$D$4:$AH$259,21,0)+VLOOKUP($D53,'HK2'!$D$4:$AH$258,21,0))</f>
        <v>0</v>
      </c>
      <c r="Y53" s="36">
        <f>IF($D53="","",VLOOKUP($D53,'HK1'!$D$4:$AH$259,22,0)+VLOOKUP($D53,'HK2'!$D$4:$AH$258,22,0))</f>
        <v>0</v>
      </c>
      <c r="Z53" s="8">
        <f>IF($D53="","",VLOOKUP($D53,'HK1'!$D$4:$AH$259,23,0)+VLOOKUP($D53,'HK2'!$D$4:$AH$258,23,0))</f>
        <v>0</v>
      </c>
      <c r="AA53" s="8">
        <f>IF($D53="","",VLOOKUP($D53,'HK1'!$D$4:$AH$259,24,0)+VLOOKUP($D53,'HK2'!$D$4:$AH$258,24,0))</f>
        <v>0</v>
      </c>
      <c r="AB53" s="36">
        <f>IF($D53="","",VLOOKUP($D53,'HK1'!$D$4:$AH$259,25,0)+VLOOKUP($D53,'HK2'!$D$4:$AH$258,25,0))</f>
        <v>0</v>
      </c>
      <c r="AC53" s="8">
        <f>IF($D53="","",VLOOKUP($D53,'HK1'!$D$4:$AH$259,26,0)+VLOOKUP($D53,'HK2'!$D$4:$AH$258,26,0))</f>
        <v>0</v>
      </c>
      <c r="AD53" s="8">
        <f>IF($D53="","",VLOOKUP($D53,'HK1'!$D$4:$AH$259,27,0)+VLOOKUP($D53,'HK2'!$D$4:$AH$258,27,0))</f>
        <v>0</v>
      </c>
      <c r="AE53" s="36">
        <f>IF($D53="","",VLOOKUP($D53,'HK1'!$D$4:$AH$259,28,0)+VLOOKUP($D53,'HK2'!$D$4:$AH$258,28,0))</f>
        <v>0</v>
      </c>
      <c r="AF53" s="8">
        <f>IF($D53="","",VLOOKUP($D53,'HK1'!$D$4:$AH$259,29,0)+VLOOKUP($D53,'HK2'!$D$4:$AH$258,29,0))</f>
        <v>0</v>
      </c>
      <c r="AG53" s="8">
        <f>IF($D53="","",VLOOKUP($D53,'HK1'!$D$4:$AH$259,30,0)+VLOOKUP($D53,'HK2'!$D$4:$AH$258,30,0))</f>
        <v>0</v>
      </c>
      <c r="AH53" s="64">
        <f t="shared" si="0"/>
        <v>-3.5</v>
      </c>
      <c r="AI53" s="14">
        <f t="shared" si="1"/>
        <v>-11.7</v>
      </c>
    </row>
    <row r="54" spans="1:35">
      <c r="A54" s="55">
        <f>IF(D54="","",SUBTOTAL(3,$D$4:$D54))</f>
        <v>51</v>
      </c>
      <c r="B54" s="57" t="s">
        <v>434</v>
      </c>
      <c r="C54" s="58" t="s">
        <v>169</v>
      </c>
      <c r="D54" s="59" t="s">
        <v>177</v>
      </c>
      <c r="E54" s="8">
        <f>IF($D54="","",VLOOKUP($D54,'HK1'!$D$4:$AH$259,2,0)+VLOOKUP($D54,'HK2'!$D$4:$AH$258,2,0))</f>
        <v>0</v>
      </c>
      <c r="F54" s="8">
        <f>IF($D54="","",VLOOKUP($D54,'HK1'!$D$4:$AH$259,3,0)+VLOOKUP($D54,'HK2'!$D$4:$AH$258,3,0))</f>
        <v>10</v>
      </c>
      <c r="G54" s="8">
        <f>IF($D54="","",VLOOKUP($D54,'HK1'!$D$4:$AH$259,4,0)+VLOOKUP($D54,'HK2'!$D$4:$AH$258,4,0))</f>
        <v>0</v>
      </c>
      <c r="H54" s="8">
        <f>IF($D54="","",VLOOKUP($D54,'HK1'!$D$4:$AH$259,5,0)+VLOOKUP($D54,'HK2'!$D$4:$AH$258,5,0))</f>
        <v>0</v>
      </c>
      <c r="I54" s="36">
        <f>IF($D54="","",VLOOKUP($D54,'HK1'!$D$4:$AH$259,6,0)+VLOOKUP($D54,'HK2'!$D$4:$AH$258,6,0))</f>
        <v>20</v>
      </c>
      <c r="J54" s="8">
        <f>IF($D54="","",VLOOKUP($D54,'HK1'!$D$4:$AH$259,7,0)+VLOOKUP($D54,'HK2'!$D$4:$AH$258,7,0))</f>
        <v>2.4</v>
      </c>
      <c r="K54" s="8">
        <f>IF($D54="","",VLOOKUP($D54,'HK1'!$D$4:$AH$259,8,0)+VLOOKUP($D54,'HK2'!$D$4:$AH$258,8,0))</f>
        <v>31.199999999999996</v>
      </c>
      <c r="L54" s="8">
        <f>IF($D54="","",VLOOKUP($D54,'HK1'!$D$4:$AH$259,9,0)+VLOOKUP($D54,'HK2'!$D$4:$AH$258,9,0))</f>
        <v>0</v>
      </c>
      <c r="M54" s="8">
        <f>IF($D54="","",VLOOKUP($D54,'HK1'!$D$4:$AH$259,10,0)+VLOOKUP($D54,'HK2'!$D$4:$AH$258,10,0))</f>
        <v>0</v>
      </c>
      <c r="N54" s="36">
        <f>IF($D54="","",VLOOKUP($D54,'HK1'!$D$4:$AH$259,11,0)+VLOOKUP($D54,'HK2'!$D$4:$AH$258,11,0))</f>
        <v>33.599999999999994</v>
      </c>
      <c r="O54" s="8">
        <f>IF($D54="","",VLOOKUP($D54,'HK1'!$D$4:$AH$259,12,0)+VLOOKUP($D54,'HK2'!$D$4:$AH$258,12,0))</f>
        <v>0</v>
      </c>
      <c r="P54" s="8">
        <f>IF($D54="","",VLOOKUP($D54,'HK1'!$D$4:$AH$259,13,0)+VLOOKUP($D54,'HK2'!$D$4:$AH$258,13,0))</f>
        <v>0</v>
      </c>
      <c r="Q54" s="8">
        <f>IF($D54="","",VLOOKUP($D54,'HK1'!$D$4:$AH$259,14,0)+VLOOKUP($D54,'HK2'!$D$4:$AH$258,14,0))</f>
        <v>0</v>
      </c>
      <c r="R54" s="36">
        <f>IF($D54="","",VLOOKUP($D54,'HK1'!$D$4:$AH$259,15,0)+VLOOKUP($D54,'HK2'!$D$4:$AH$258,15,0))</f>
        <v>0</v>
      </c>
      <c r="S54" s="8">
        <f>IF($D54="","",VLOOKUP($D54,'HK1'!$D$4:$AH$259,16,0)+VLOOKUP($D54,'HK2'!$D$4:$AH$258,16,0))</f>
        <v>0</v>
      </c>
      <c r="T54" s="8">
        <f>IF($D54="","",VLOOKUP($D54,'HK1'!$D$4:$AH$259,17,0)+VLOOKUP($D54,'HK2'!$D$4:$AH$258,17,0))</f>
        <v>0</v>
      </c>
      <c r="U54" s="8">
        <f>IF($D54="","",VLOOKUP($D54,'HK1'!$D$4:$AH$259,18,0)+VLOOKUP($D54,'HK2'!$D$4:$AH$258,18,0))</f>
        <v>0</v>
      </c>
      <c r="V54" s="36">
        <f>IF($D54="","",VLOOKUP($D54,'HK1'!$D$4:$AH$259,19,0)+VLOOKUP($D54,'HK2'!$D$4:$AH$258,19,0))</f>
        <v>0</v>
      </c>
      <c r="W54" s="8">
        <f>IF($D54="","",VLOOKUP($D54,'HK1'!$D$4:$AH$259,20,0)+VLOOKUP($D54,'HK2'!$D$4:$AH$258,20,0))</f>
        <v>0</v>
      </c>
      <c r="X54" s="8">
        <f>IF($D54="","",VLOOKUP($D54,'HK1'!$D$4:$AH$259,21,0)+VLOOKUP($D54,'HK2'!$D$4:$AH$258,21,0))</f>
        <v>0</v>
      </c>
      <c r="Y54" s="36">
        <f>IF($D54="","",VLOOKUP($D54,'HK1'!$D$4:$AH$259,22,0)+VLOOKUP($D54,'HK2'!$D$4:$AH$258,22,0))</f>
        <v>0</v>
      </c>
      <c r="Z54" s="8">
        <f>IF($D54="","",VLOOKUP($D54,'HK1'!$D$4:$AH$259,23,0)+VLOOKUP($D54,'HK2'!$D$4:$AH$258,23,0))</f>
        <v>0</v>
      </c>
      <c r="AA54" s="8">
        <f>IF($D54="","",VLOOKUP($D54,'HK1'!$D$4:$AH$259,24,0)+VLOOKUP($D54,'HK2'!$D$4:$AH$258,24,0))</f>
        <v>0</v>
      </c>
      <c r="AB54" s="36">
        <f>IF($D54="","",VLOOKUP($D54,'HK1'!$D$4:$AH$259,25,0)+VLOOKUP($D54,'HK2'!$D$4:$AH$258,25,0))</f>
        <v>0</v>
      </c>
      <c r="AC54" s="8">
        <f>IF($D54="","",VLOOKUP($D54,'HK1'!$D$4:$AH$259,26,0)+VLOOKUP($D54,'HK2'!$D$4:$AH$258,26,0))</f>
        <v>0</v>
      </c>
      <c r="AD54" s="8">
        <f>IF($D54="","",VLOOKUP($D54,'HK1'!$D$4:$AH$259,27,0)+VLOOKUP($D54,'HK2'!$D$4:$AH$258,27,0))</f>
        <v>0</v>
      </c>
      <c r="AE54" s="36">
        <f>IF($D54="","",VLOOKUP($D54,'HK1'!$D$4:$AH$259,28,0)+VLOOKUP($D54,'HK2'!$D$4:$AH$258,28,0))</f>
        <v>0</v>
      </c>
      <c r="AF54" s="8">
        <f>IF($D54="","",VLOOKUP($D54,'HK1'!$D$4:$AH$259,29,0)+VLOOKUP($D54,'HK2'!$D$4:$AH$258,29,0))</f>
        <v>2.4</v>
      </c>
      <c r="AG54" s="8">
        <f>IF($D54="","",VLOOKUP($D54,'HK1'!$D$4:$AH$259,30,0)+VLOOKUP($D54,'HK2'!$D$4:$AH$258,30,0))</f>
        <v>0</v>
      </c>
      <c r="AH54" s="64">
        <f t="shared" si="0"/>
        <v>56</v>
      </c>
      <c r="AI54" s="14">
        <f t="shared" si="1"/>
        <v>186.7</v>
      </c>
    </row>
    <row r="55" spans="1:35">
      <c r="A55" s="55">
        <f>IF(D55="","",SUBTOTAL(3,$D$4:$D55))</f>
        <v>52</v>
      </c>
      <c r="B55" s="57" t="s">
        <v>458</v>
      </c>
      <c r="C55" s="58" t="s">
        <v>169</v>
      </c>
      <c r="D55" s="59" t="s">
        <v>196</v>
      </c>
      <c r="E55" s="8">
        <f>IF($D55="","",VLOOKUP($D55,'HK1'!$D$4:$AH$259,2,0)+VLOOKUP($D55,'HK2'!$D$4:$AH$258,2,0))</f>
        <v>0</v>
      </c>
      <c r="F55" s="8">
        <f>IF($D55="","",VLOOKUP($D55,'HK1'!$D$4:$AH$259,3,0)+VLOOKUP($D55,'HK2'!$D$4:$AH$258,3,0))</f>
        <v>0</v>
      </c>
      <c r="G55" s="8">
        <f>IF($D55="","",VLOOKUP($D55,'HK1'!$D$4:$AH$259,4,0)+VLOOKUP($D55,'HK2'!$D$4:$AH$258,4,0))</f>
        <v>0</v>
      </c>
      <c r="H55" s="8">
        <f>IF($D55="","",VLOOKUP($D55,'HK1'!$D$4:$AH$259,5,0)+VLOOKUP($D55,'HK2'!$D$4:$AH$258,5,0))</f>
        <v>0</v>
      </c>
      <c r="I55" s="36">
        <f>IF($D55="","",VLOOKUP($D55,'HK1'!$D$4:$AH$259,6,0)+VLOOKUP($D55,'HK2'!$D$4:$AH$258,6,0))</f>
        <v>0</v>
      </c>
      <c r="J55" s="8">
        <f>IF($D55="","",VLOOKUP($D55,'HK1'!$D$4:$AH$259,7,0)+VLOOKUP($D55,'HK2'!$D$4:$AH$258,7,0))</f>
        <v>0</v>
      </c>
      <c r="K55" s="8">
        <f>IF($D55="","",VLOOKUP($D55,'HK1'!$D$4:$AH$259,8,0)+VLOOKUP($D55,'HK2'!$D$4:$AH$258,8,0))</f>
        <v>11.999999999999998</v>
      </c>
      <c r="L55" s="8">
        <f>IF($D55="","",VLOOKUP($D55,'HK1'!$D$4:$AH$259,9,0)+VLOOKUP($D55,'HK2'!$D$4:$AH$258,9,0))</f>
        <v>0</v>
      </c>
      <c r="M55" s="8">
        <f>IF($D55="","",VLOOKUP($D55,'HK1'!$D$4:$AH$259,10,0)+VLOOKUP($D55,'HK2'!$D$4:$AH$258,10,0))</f>
        <v>0</v>
      </c>
      <c r="N55" s="36">
        <f>IF($D55="","",VLOOKUP($D55,'HK1'!$D$4:$AH$259,11,0)+VLOOKUP($D55,'HK2'!$D$4:$AH$258,11,0))</f>
        <v>11.999999999999998</v>
      </c>
      <c r="O55" s="8">
        <f>IF($D55="","",VLOOKUP($D55,'HK1'!$D$4:$AH$259,12,0)+VLOOKUP($D55,'HK2'!$D$4:$AH$258,12,0))</f>
        <v>268</v>
      </c>
      <c r="P55" s="8">
        <f>IF($D55="","",VLOOKUP($D55,'HK1'!$D$4:$AH$259,13,0)+VLOOKUP($D55,'HK2'!$D$4:$AH$258,13,0))</f>
        <v>618</v>
      </c>
      <c r="Q55" s="8">
        <f>IF($D55="","",VLOOKUP($D55,'HK1'!$D$4:$AH$259,14,0)+VLOOKUP($D55,'HK2'!$D$4:$AH$258,14,0))</f>
        <v>264</v>
      </c>
      <c r="R55" s="36">
        <f>IF($D55="","",VLOOKUP($D55,'HK1'!$D$4:$AH$259,15,0)+VLOOKUP($D55,'HK2'!$D$4:$AH$258,15,0))</f>
        <v>31.1</v>
      </c>
      <c r="S55" s="8">
        <f>IF($D55="","",VLOOKUP($D55,'HK1'!$D$4:$AH$259,16,0)+VLOOKUP($D55,'HK2'!$D$4:$AH$258,16,0))</f>
        <v>0</v>
      </c>
      <c r="T55" s="8">
        <f>IF($D55="","",VLOOKUP($D55,'HK1'!$D$4:$AH$259,17,0)+VLOOKUP($D55,'HK2'!$D$4:$AH$258,17,0))</f>
        <v>0</v>
      </c>
      <c r="U55" s="8">
        <f>IF($D55="","",VLOOKUP($D55,'HK1'!$D$4:$AH$259,18,0)+VLOOKUP($D55,'HK2'!$D$4:$AH$258,18,0))</f>
        <v>0</v>
      </c>
      <c r="V55" s="36">
        <f>IF($D55="","",VLOOKUP($D55,'HK1'!$D$4:$AH$259,19,0)+VLOOKUP($D55,'HK2'!$D$4:$AH$258,19,0))</f>
        <v>0</v>
      </c>
      <c r="W55" s="8">
        <f>IF($D55="","",VLOOKUP($D55,'HK1'!$D$4:$AH$259,20,0)+VLOOKUP($D55,'HK2'!$D$4:$AH$258,20,0))</f>
        <v>0</v>
      </c>
      <c r="X55" s="8">
        <f>IF($D55="","",VLOOKUP($D55,'HK1'!$D$4:$AH$259,21,0)+VLOOKUP($D55,'HK2'!$D$4:$AH$258,21,0))</f>
        <v>0</v>
      </c>
      <c r="Y55" s="36">
        <f>IF($D55="","",VLOOKUP($D55,'HK1'!$D$4:$AH$259,22,0)+VLOOKUP($D55,'HK2'!$D$4:$AH$258,22,0))</f>
        <v>0</v>
      </c>
      <c r="Z55" s="8">
        <f>IF($D55="","",VLOOKUP($D55,'HK1'!$D$4:$AH$259,23,0)+VLOOKUP($D55,'HK2'!$D$4:$AH$258,23,0))</f>
        <v>0</v>
      </c>
      <c r="AA55" s="8">
        <f>IF($D55="","",VLOOKUP($D55,'HK1'!$D$4:$AH$259,24,0)+VLOOKUP($D55,'HK2'!$D$4:$AH$258,24,0))</f>
        <v>0</v>
      </c>
      <c r="AB55" s="36">
        <f>IF($D55="","",VLOOKUP($D55,'HK1'!$D$4:$AH$259,25,0)+VLOOKUP($D55,'HK2'!$D$4:$AH$258,25,0))</f>
        <v>0</v>
      </c>
      <c r="AC55" s="8">
        <f>IF($D55="","",VLOOKUP($D55,'HK1'!$D$4:$AH$259,26,0)+VLOOKUP($D55,'HK2'!$D$4:$AH$258,26,0))</f>
        <v>0</v>
      </c>
      <c r="AD55" s="8">
        <f>IF($D55="","",VLOOKUP($D55,'HK1'!$D$4:$AH$259,27,0)+VLOOKUP($D55,'HK2'!$D$4:$AH$258,27,0))</f>
        <v>0</v>
      </c>
      <c r="AE55" s="36">
        <f>IF($D55="","",VLOOKUP($D55,'HK1'!$D$4:$AH$259,28,0)+VLOOKUP($D55,'HK2'!$D$4:$AH$258,28,0))</f>
        <v>0</v>
      </c>
      <c r="AF55" s="8">
        <f>IF($D55="","",VLOOKUP($D55,'HK1'!$D$4:$AH$259,29,0)+VLOOKUP($D55,'HK2'!$D$4:$AH$258,29,0))</f>
        <v>0</v>
      </c>
      <c r="AG55" s="8">
        <f>IF($D55="","",VLOOKUP($D55,'HK1'!$D$4:$AH$259,30,0)+VLOOKUP($D55,'HK2'!$D$4:$AH$258,30,0))</f>
        <v>0</v>
      </c>
      <c r="AH55" s="64">
        <f t="shared" si="0"/>
        <v>43.1</v>
      </c>
      <c r="AI55" s="14">
        <f t="shared" si="1"/>
        <v>143.69999999999999</v>
      </c>
    </row>
    <row r="56" spans="1:35">
      <c r="A56" s="55">
        <f>IF(D56="","",SUBTOTAL(3,$D$4:$D56))</f>
        <v>53</v>
      </c>
      <c r="B56" s="57" t="s">
        <v>459</v>
      </c>
      <c r="C56" s="58" t="s">
        <v>169</v>
      </c>
      <c r="D56" s="59" t="s">
        <v>556</v>
      </c>
      <c r="E56" s="8">
        <f>IF($D56="","",VLOOKUP($D56,'HK1'!$D$4:$AH$259,2,0)+VLOOKUP($D56,'HK2'!$D$4:$AH$258,2,0))</f>
        <v>0</v>
      </c>
      <c r="F56" s="8">
        <f>IF($D56="","",VLOOKUP($D56,'HK1'!$D$4:$AH$259,3,0)+VLOOKUP($D56,'HK2'!$D$4:$AH$258,3,0))</f>
        <v>0</v>
      </c>
      <c r="G56" s="8">
        <f>IF($D56="","",VLOOKUP($D56,'HK1'!$D$4:$AH$259,4,0)+VLOOKUP($D56,'HK2'!$D$4:$AH$258,4,0))</f>
        <v>0</v>
      </c>
      <c r="H56" s="8">
        <f>IF($D56="","",VLOOKUP($D56,'HK1'!$D$4:$AH$259,5,0)+VLOOKUP($D56,'HK2'!$D$4:$AH$258,5,0))</f>
        <v>0</v>
      </c>
      <c r="I56" s="36">
        <f>IF($D56="","",VLOOKUP($D56,'HK1'!$D$4:$AH$259,6,0)+VLOOKUP($D56,'HK2'!$D$4:$AH$258,6,0))</f>
        <v>0</v>
      </c>
      <c r="J56" s="8">
        <f>IF($D56="","",VLOOKUP($D56,'HK1'!$D$4:$AH$259,7,0)+VLOOKUP($D56,'HK2'!$D$4:$AH$258,7,0))</f>
        <v>0</v>
      </c>
      <c r="K56" s="8">
        <f>IF($D56="","",VLOOKUP($D56,'HK1'!$D$4:$AH$259,8,0)+VLOOKUP($D56,'HK2'!$D$4:$AH$258,8,0))</f>
        <v>0</v>
      </c>
      <c r="L56" s="8">
        <f>IF($D56="","",VLOOKUP($D56,'HK1'!$D$4:$AH$259,9,0)+VLOOKUP($D56,'HK2'!$D$4:$AH$258,9,0))</f>
        <v>0</v>
      </c>
      <c r="M56" s="8">
        <f>IF($D56="","",VLOOKUP($D56,'HK1'!$D$4:$AH$259,10,0)+VLOOKUP($D56,'HK2'!$D$4:$AH$258,10,0))</f>
        <v>0</v>
      </c>
      <c r="N56" s="36">
        <f>IF($D56="","",VLOOKUP($D56,'HK1'!$D$4:$AH$259,11,0)+VLOOKUP($D56,'HK2'!$D$4:$AH$258,11,0))</f>
        <v>0</v>
      </c>
      <c r="O56" s="8">
        <f>IF($D56="","",VLOOKUP($D56,'HK1'!$D$4:$AH$259,12,0)+VLOOKUP($D56,'HK2'!$D$4:$AH$258,12,0))</f>
        <v>0</v>
      </c>
      <c r="P56" s="8">
        <f>IF($D56="","",VLOOKUP($D56,'HK1'!$D$4:$AH$259,13,0)+VLOOKUP($D56,'HK2'!$D$4:$AH$258,13,0))</f>
        <v>0</v>
      </c>
      <c r="Q56" s="8">
        <f>IF($D56="","",VLOOKUP($D56,'HK1'!$D$4:$AH$259,14,0)+VLOOKUP($D56,'HK2'!$D$4:$AH$258,14,0))</f>
        <v>113</v>
      </c>
      <c r="R56" s="36">
        <f>IF($D56="","",VLOOKUP($D56,'HK1'!$D$4:$AH$259,15,0)+VLOOKUP($D56,'HK2'!$D$4:$AH$258,15,0))</f>
        <v>-5.65</v>
      </c>
      <c r="S56" s="8">
        <f>IF($D56="","",VLOOKUP($D56,'HK1'!$D$4:$AH$259,16,0)+VLOOKUP($D56,'HK2'!$D$4:$AH$258,16,0))</f>
        <v>0</v>
      </c>
      <c r="T56" s="8">
        <f>IF($D56="","",VLOOKUP($D56,'HK1'!$D$4:$AH$259,17,0)+VLOOKUP($D56,'HK2'!$D$4:$AH$258,17,0))</f>
        <v>0</v>
      </c>
      <c r="U56" s="8">
        <f>IF($D56="","",VLOOKUP($D56,'HK1'!$D$4:$AH$259,18,0)+VLOOKUP($D56,'HK2'!$D$4:$AH$258,18,0))</f>
        <v>0</v>
      </c>
      <c r="V56" s="36">
        <f>IF($D56="","",VLOOKUP($D56,'HK1'!$D$4:$AH$259,19,0)+VLOOKUP($D56,'HK2'!$D$4:$AH$258,19,0))</f>
        <v>0</v>
      </c>
      <c r="W56" s="8">
        <f>IF($D56="","",VLOOKUP($D56,'HK1'!$D$4:$AH$259,20,0)+VLOOKUP($D56,'HK2'!$D$4:$AH$258,20,0))</f>
        <v>0</v>
      </c>
      <c r="X56" s="8">
        <f>IF($D56="","",VLOOKUP($D56,'HK1'!$D$4:$AH$259,21,0)+VLOOKUP($D56,'HK2'!$D$4:$AH$258,21,0))</f>
        <v>0</v>
      </c>
      <c r="Y56" s="36">
        <f>IF($D56="","",VLOOKUP($D56,'HK1'!$D$4:$AH$259,22,0)+VLOOKUP($D56,'HK2'!$D$4:$AH$258,22,0))</f>
        <v>0</v>
      </c>
      <c r="Z56" s="8">
        <f>IF($D56="","",VLOOKUP($D56,'HK1'!$D$4:$AH$259,23,0)+VLOOKUP($D56,'HK2'!$D$4:$AH$258,23,0))</f>
        <v>0</v>
      </c>
      <c r="AA56" s="8">
        <f>IF($D56="","",VLOOKUP($D56,'HK1'!$D$4:$AH$259,24,0)+VLOOKUP($D56,'HK2'!$D$4:$AH$258,24,0))</f>
        <v>0</v>
      </c>
      <c r="AB56" s="36">
        <f>IF($D56="","",VLOOKUP($D56,'HK1'!$D$4:$AH$259,25,0)+VLOOKUP($D56,'HK2'!$D$4:$AH$258,25,0))</f>
        <v>0</v>
      </c>
      <c r="AC56" s="8">
        <f>IF($D56="","",VLOOKUP($D56,'HK1'!$D$4:$AH$259,26,0)+VLOOKUP($D56,'HK2'!$D$4:$AH$258,26,0))</f>
        <v>0</v>
      </c>
      <c r="AD56" s="8">
        <f>IF($D56="","",VLOOKUP($D56,'HK1'!$D$4:$AH$259,27,0)+VLOOKUP($D56,'HK2'!$D$4:$AH$258,27,0))</f>
        <v>0</v>
      </c>
      <c r="AE56" s="36">
        <f>IF($D56="","",VLOOKUP($D56,'HK1'!$D$4:$AH$259,28,0)+VLOOKUP($D56,'HK2'!$D$4:$AH$258,28,0))</f>
        <v>0</v>
      </c>
      <c r="AF56" s="8">
        <f>IF($D56="","",VLOOKUP($D56,'HK1'!$D$4:$AH$259,29,0)+VLOOKUP($D56,'HK2'!$D$4:$AH$258,29,0))</f>
        <v>0</v>
      </c>
      <c r="AG56" s="8">
        <f>IF($D56="","",VLOOKUP($D56,'HK1'!$D$4:$AH$259,30,0)+VLOOKUP($D56,'HK2'!$D$4:$AH$258,30,0))</f>
        <v>0</v>
      </c>
      <c r="AH56" s="64">
        <f t="shared" si="0"/>
        <v>-5.7</v>
      </c>
      <c r="AI56" s="14">
        <f t="shared" si="1"/>
        <v>-19</v>
      </c>
    </row>
    <row r="57" spans="1:35">
      <c r="A57" s="55">
        <f>IF(D57="","",SUBTOTAL(3,$D$4:$D57))</f>
        <v>54</v>
      </c>
      <c r="B57" s="57" t="s">
        <v>448</v>
      </c>
      <c r="C57" s="58" t="s">
        <v>169</v>
      </c>
      <c r="D57" s="59" t="s">
        <v>188</v>
      </c>
      <c r="E57" s="8">
        <f>IF($D57="","",VLOOKUP($D57,'HK1'!$D$4:$AH$259,2,0)+VLOOKUP($D57,'HK2'!$D$4:$AH$258,2,0))</f>
        <v>2</v>
      </c>
      <c r="F57" s="8">
        <f>IF($D57="","",VLOOKUP($D57,'HK1'!$D$4:$AH$259,3,0)+VLOOKUP($D57,'HK2'!$D$4:$AH$258,3,0))</f>
        <v>0</v>
      </c>
      <c r="G57" s="8">
        <f>IF($D57="","",VLOOKUP($D57,'HK1'!$D$4:$AH$259,4,0)+VLOOKUP($D57,'HK2'!$D$4:$AH$258,4,0))</f>
        <v>0</v>
      </c>
      <c r="H57" s="8">
        <f>IF($D57="","",VLOOKUP($D57,'HK1'!$D$4:$AH$259,5,0)+VLOOKUP($D57,'HK2'!$D$4:$AH$258,5,0))</f>
        <v>0</v>
      </c>
      <c r="I57" s="36">
        <f>IF($D57="","",VLOOKUP($D57,'HK1'!$D$4:$AH$259,6,0)+VLOOKUP($D57,'HK2'!$D$4:$AH$258,6,0))</f>
        <v>2</v>
      </c>
      <c r="J57" s="8">
        <f>IF($D57="","",VLOOKUP($D57,'HK1'!$D$4:$AH$259,7,0)+VLOOKUP($D57,'HK2'!$D$4:$AH$258,7,0))</f>
        <v>9.6</v>
      </c>
      <c r="K57" s="8">
        <f>IF($D57="","",VLOOKUP($D57,'HK1'!$D$4:$AH$259,8,0)+VLOOKUP($D57,'HK2'!$D$4:$AH$258,8,0))</f>
        <v>19.2</v>
      </c>
      <c r="L57" s="8">
        <f>IF($D57="","",VLOOKUP($D57,'HK1'!$D$4:$AH$259,9,0)+VLOOKUP($D57,'HK2'!$D$4:$AH$258,9,0))</f>
        <v>0</v>
      </c>
      <c r="M57" s="8">
        <f>IF($D57="","",VLOOKUP($D57,'HK1'!$D$4:$AH$259,10,0)+VLOOKUP($D57,'HK2'!$D$4:$AH$258,10,0))</f>
        <v>0</v>
      </c>
      <c r="N57" s="36">
        <f>IF($D57="","",VLOOKUP($D57,'HK1'!$D$4:$AH$259,11,0)+VLOOKUP($D57,'HK2'!$D$4:$AH$258,11,0))</f>
        <v>28.799999999999997</v>
      </c>
      <c r="O57" s="8">
        <f>IF($D57="","",VLOOKUP($D57,'HK1'!$D$4:$AH$259,12,0)+VLOOKUP($D57,'HK2'!$D$4:$AH$258,12,0))</f>
        <v>644</v>
      </c>
      <c r="P57" s="8">
        <f>IF($D57="","",VLOOKUP($D57,'HK1'!$D$4:$AH$259,13,0)+VLOOKUP($D57,'HK2'!$D$4:$AH$258,13,0))</f>
        <v>970</v>
      </c>
      <c r="Q57" s="8">
        <f>IF($D57="","",VLOOKUP($D57,'HK1'!$D$4:$AH$259,14,0)+VLOOKUP($D57,'HK2'!$D$4:$AH$258,14,0))</f>
        <v>296</v>
      </c>
      <c r="R57" s="36">
        <f>IF($D57="","",VLOOKUP($D57,'HK1'!$D$4:$AH$259,15,0)+VLOOKUP($D57,'HK2'!$D$4:$AH$258,15,0))</f>
        <v>65.900000000000006</v>
      </c>
      <c r="S57" s="8">
        <f>IF($D57="","",VLOOKUP($D57,'HK1'!$D$4:$AH$259,16,0)+VLOOKUP($D57,'HK2'!$D$4:$AH$258,16,0))</f>
        <v>0</v>
      </c>
      <c r="T57" s="8">
        <f>IF($D57="","",VLOOKUP($D57,'HK1'!$D$4:$AH$259,17,0)+VLOOKUP($D57,'HK2'!$D$4:$AH$258,17,0))</f>
        <v>0</v>
      </c>
      <c r="U57" s="8">
        <f>IF($D57="","",VLOOKUP($D57,'HK1'!$D$4:$AH$259,18,0)+VLOOKUP($D57,'HK2'!$D$4:$AH$258,18,0))</f>
        <v>0</v>
      </c>
      <c r="V57" s="36">
        <f>IF($D57="","",VLOOKUP($D57,'HK1'!$D$4:$AH$259,19,0)+VLOOKUP($D57,'HK2'!$D$4:$AH$258,19,0))</f>
        <v>0</v>
      </c>
      <c r="W57" s="8">
        <f>IF($D57="","",VLOOKUP($D57,'HK1'!$D$4:$AH$259,20,0)+VLOOKUP($D57,'HK2'!$D$4:$AH$258,20,0))</f>
        <v>0</v>
      </c>
      <c r="X57" s="8">
        <f>IF($D57="","",VLOOKUP($D57,'HK1'!$D$4:$AH$259,21,0)+VLOOKUP($D57,'HK2'!$D$4:$AH$258,21,0))</f>
        <v>0</v>
      </c>
      <c r="Y57" s="36">
        <f>IF($D57="","",VLOOKUP($D57,'HK1'!$D$4:$AH$259,22,0)+VLOOKUP($D57,'HK2'!$D$4:$AH$258,22,0))</f>
        <v>0</v>
      </c>
      <c r="Z57" s="8">
        <f>IF($D57="","",VLOOKUP($D57,'HK1'!$D$4:$AH$259,23,0)+VLOOKUP($D57,'HK2'!$D$4:$AH$258,23,0))</f>
        <v>0</v>
      </c>
      <c r="AA57" s="8">
        <f>IF($D57="","",VLOOKUP($D57,'HK1'!$D$4:$AH$259,24,0)+VLOOKUP($D57,'HK2'!$D$4:$AH$258,24,0))</f>
        <v>0</v>
      </c>
      <c r="AB57" s="36">
        <f>IF($D57="","",VLOOKUP($D57,'HK1'!$D$4:$AH$259,25,0)+VLOOKUP($D57,'HK2'!$D$4:$AH$258,25,0))</f>
        <v>0</v>
      </c>
      <c r="AC57" s="8">
        <f>IF($D57="","",VLOOKUP($D57,'HK1'!$D$4:$AH$259,26,0)+VLOOKUP($D57,'HK2'!$D$4:$AH$258,26,0))</f>
        <v>0</v>
      </c>
      <c r="AD57" s="8">
        <f>IF($D57="","",VLOOKUP($D57,'HK1'!$D$4:$AH$259,27,0)+VLOOKUP($D57,'HK2'!$D$4:$AH$258,27,0))</f>
        <v>0</v>
      </c>
      <c r="AE57" s="36">
        <f>IF($D57="","",VLOOKUP($D57,'HK1'!$D$4:$AH$259,28,0)+VLOOKUP($D57,'HK2'!$D$4:$AH$258,28,0))</f>
        <v>0</v>
      </c>
      <c r="AF57" s="8">
        <f>IF($D57="","",VLOOKUP($D57,'HK1'!$D$4:$AH$259,29,0)+VLOOKUP($D57,'HK2'!$D$4:$AH$258,29,0))</f>
        <v>2.4</v>
      </c>
      <c r="AG57" s="8">
        <f>IF($D57="","",VLOOKUP($D57,'HK1'!$D$4:$AH$259,30,0)+VLOOKUP($D57,'HK2'!$D$4:$AH$258,30,0))</f>
        <v>0</v>
      </c>
      <c r="AH57" s="64">
        <f t="shared" si="0"/>
        <v>99.1</v>
      </c>
      <c r="AI57" s="14">
        <f t="shared" si="1"/>
        <v>330.3</v>
      </c>
    </row>
    <row r="58" spans="1:35">
      <c r="A58" s="55">
        <f>IF(D58="","",SUBTOTAL(3,$D$4:$D58))</f>
        <v>55</v>
      </c>
      <c r="B58" s="57" t="s">
        <v>466</v>
      </c>
      <c r="C58" s="58" t="s">
        <v>169</v>
      </c>
      <c r="D58" s="59" t="s">
        <v>199</v>
      </c>
      <c r="E58" s="8">
        <f>IF($D58="","",VLOOKUP($D58,'HK1'!$D$4:$AH$259,2,0)+VLOOKUP($D58,'HK2'!$D$4:$AH$258,2,0))</f>
        <v>10</v>
      </c>
      <c r="F58" s="8">
        <f>IF($D58="","",VLOOKUP($D58,'HK1'!$D$4:$AH$259,3,0)+VLOOKUP($D58,'HK2'!$D$4:$AH$258,3,0))</f>
        <v>0</v>
      </c>
      <c r="G58" s="8">
        <f>IF($D58="","",VLOOKUP($D58,'HK1'!$D$4:$AH$259,4,0)+VLOOKUP($D58,'HK2'!$D$4:$AH$258,4,0))</f>
        <v>0</v>
      </c>
      <c r="H58" s="8">
        <f>IF($D58="","",VLOOKUP($D58,'HK1'!$D$4:$AH$259,5,0)+VLOOKUP($D58,'HK2'!$D$4:$AH$258,5,0))</f>
        <v>0</v>
      </c>
      <c r="I58" s="36">
        <f>IF($D58="","",VLOOKUP($D58,'HK1'!$D$4:$AH$259,6,0)+VLOOKUP($D58,'HK2'!$D$4:$AH$258,6,0))</f>
        <v>10</v>
      </c>
      <c r="J58" s="8">
        <f>IF($D58="","",VLOOKUP($D58,'HK1'!$D$4:$AH$259,7,0)+VLOOKUP($D58,'HK2'!$D$4:$AH$258,7,0))</f>
        <v>2.4</v>
      </c>
      <c r="K58" s="8">
        <f>IF($D58="","",VLOOKUP($D58,'HK1'!$D$4:$AH$259,8,0)+VLOOKUP($D58,'HK2'!$D$4:$AH$258,8,0))</f>
        <v>13.199999999999998</v>
      </c>
      <c r="L58" s="8">
        <f>IF($D58="","",VLOOKUP($D58,'HK1'!$D$4:$AH$259,9,0)+VLOOKUP($D58,'HK2'!$D$4:$AH$258,9,0))</f>
        <v>0</v>
      </c>
      <c r="M58" s="8">
        <f>IF($D58="","",VLOOKUP($D58,'HK1'!$D$4:$AH$259,10,0)+VLOOKUP($D58,'HK2'!$D$4:$AH$258,10,0))</f>
        <v>0</v>
      </c>
      <c r="N58" s="36">
        <f>IF($D58="","",VLOOKUP($D58,'HK1'!$D$4:$AH$259,11,0)+VLOOKUP($D58,'HK2'!$D$4:$AH$258,11,0))</f>
        <v>15.599999999999998</v>
      </c>
      <c r="O58" s="8">
        <f>IF($D58="","",VLOOKUP($D58,'HK1'!$D$4:$AH$259,12,0)+VLOOKUP($D58,'HK2'!$D$4:$AH$258,12,0))</f>
        <v>768</v>
      </c>
      <c r="P58" s="8">
        <f>IF($D58="","",VLOOKUP($D58,'HK1'!$D$4:$AH$259,13,0)+VLOOKUP($D58,'HK2'!$D$4:$AH$258,13,0))</f>
        <v>630</v>
      </c>
      <c r="Q58" s="8">
        <f>IF($D58="","",VLOOKUP($D58,'HK1'!$D$4:$AH$259,14,0)+VLOOKUP($D58,'HK2'!$D$4:$AH$258,14,0))</f>
        <v>446</v>
      </c>
      <c r="R58" s="36">
        <f>IF($D58="","",VLOOKUP($D58,'HK1'!$D$4:$AH$259,15,0)+VLOOKUP($D58,'HK2'!$D$4:$AH$258,15,0))</f>
        <v>47.6</v>
      </c>
      <c r="S58" s="8">
        <f>IF($D58="","",VLOOKUP($D58,'HK1'!$D$4:$AH$259,16,0)+VLOOKUP($D58,'HK2'!$D$4:$AH$258,16,0))</f>
        <v>0</v>
      </c>
      <c r="T58" s="8">
        <f>IF($D58="","",VLOOKUP($D58,'HK1'!$D$4:$AH$259,17,0)+VLOOKUP($D58,'HK2'!$D$4:$AH$258,17,0))</f>
        <v>0</v>
      </c>
      <c r="U58" s="8">
        <f>IF($D58="","",VLOOKUP($D58,'HK1'!$D$4:$AH$259,18,0)+VLOOKUP($D58,'HK2'!$D$4:$AH$258,18,0))</f>
        <v>0</v>
      </c>
      <c r="V58" s="36">
        <f>IF($D58="","",VLOOKUP($D58,'HK1'!$D$4:$AH$259,19,0)+VLOOKUP($D58,'HK2'!$D$4:$AH$258,19,0))</f>
        <v>0</v>
      </c>
      <c r="W58" s="8">
        <f>IF($D58="","",VLOOKUP($D58,'HK1'!$D$4:$AH$259,20,0)+VLOOKUP($D58,'HK2'!$D$4:$AH$258,20,0))</f>
        <v>0</v>
      </c>
      <c r="X58" s="8">
        <f>IF($D58="","",VLOOKUP($D58,'HK1'!$D$4:$AH$259,21,0)+VLOOKUP($D58,'HK2'!$D$4:$AH$258,21,0))</f>
        <v>0</v>
      </c>
      <c r="Y58" s="36">
        <f>IF($D58="","",VLOOKUP($D58,'HK1'!$D$4:$AH$259,22,0)+VLOOKUP($D58,'HK2'!$D$4:$AH$258,22,0))</f>
        <v>0</v>
      </c>
      <c r="Z58" s="8">
        <f>IF($D58="","",VLOOKUP($D58,'HK1'!$D$4:$AH$259,23,0)+VLOOKUP($D58,'HK2'!$D$4:$AH$258,23,0))</f>
        <v>0</v>
      </c>
      <c r="AA58" s="8">
        <f>IF($D58="","",VLOOKUP($D58,'HK1'!$D$4:$AH$259,24,0)+VLOOKUP($D58,'HK2'!$D$4:$AH$258,24,0))</f>
        <v>0</v>
      </c>
      <c r="AB58" s="36">
        <f>IF($D58="","",VLOOKUP($D58,'HK1'!$D$4:$AH$259,25,0)+VLOOKUP($D58,'HK2'!$D$4:$AH$258,25,0))</f>
        <v>0</v>
      </c>
      <c r="AC58" s="8">
        <f>IF($D58="","",VLOOKUP($D58,'HK1'!$D$4:$AH$259,26,0)+VLOOKUP($D58,'HK2'!$D$4:$AH$258,26,0))</f>
        <v>0</v>
      </c>
      <c r="AD58" s="8">
        <f>IF($D58="","",VLOOKUP($D58,'HK1'!$D$4:$AH$259,27,0)+VLOOKUP($D58,'HK2'!$D$4:$AH$258,27,0))</f>
        <v>0</v>
      </c>
      <c r="AE58" s="36">
        <f>IF($D58="","",VLOOKUP($D58,'HK1'!$D$4:$AH$259,28,0)+VLOOKUP($D58,'HK2'!$D$4:$AH$258,28,0))</f>
        <v>0</v>
      </c>
      <c r="AF58" s="8">
        <f>IF($D58="","",VLOOKUP($D58,'HK1'!$D$4:$AH$259,29,0)+VLOOKUP($D58,'HK2'!$D$4:$AH$258,29,0))</f>
        <v>3.6</v>
      </c>
      <c r="AG58" s="8">
        <f>IF($D58="","",VLOOKUP($D58,'HK1'!$D$4:$AH$259,30,0)+VLOOKUP($D58,'HK2'!$D$4:$AH$258,30,0))</f>
        <v>0</v>
      </c>
      <c r="AH58" s="64">
        <f t="shared" si="0"/>
        <v>76.8</v>
      </c>
      <c r="AI58" s="14">
        <f t="shared" ref="AI58:AI64" si="2">IF(AH58="","",ROUND(AH58*10/3,1))</f>
        <v>256</v>
      </c>
    </row>
    <row r="59" spans="1:35">
      <c r="A59" s="55">
        <f>IF(D59="","",SUBTOTAL(3,$D$4:$D59))</f>
        <v>56</v>
      </c>
      <c r="B59" s="57" t="s">
        <v>430</v>
      </c>
      <c r="C59" s="58" t="s">
        <v>169</v>
      </c>
      <c r="D59" s="59" t="s">
        <v>178</v>
      </c>
      <c r="E59" s="8">
        <f>IF($D59="","",VLOOKUP($D59,'HK1'!$D$4:$AH$259,2,0)+VLOOKUP($D59,'HK2'!$D$4:$AH$258,2,0))</f>
        <v>0</v>
      </c>
      <c r="F59" s="8">
        <f>IF($D59="","",VLOOKUP($D59,'HK1'!$D$4:$AH$259,3,0)+VLOOKUP($D59,'HK2'!$D$4:$AH$258,3,0))</f>
        <v>0</v>
      </c>
      <c r="G59" s="8">
        <f>IF($D59="","",VLOOKUP($D59,'HK1'!$D$4:$AH$259,4,0)+VLOOKUP($D59,'HK2'!$D$4:$AH$258,4,0))</f>
        <v>0</v>
      </c>
      <c r="H59" s="8">
        <f>IF($D59="","",VLOOKUP($D59,'HK1'!$D$4:$AH$259,5,0)+VLOOKUP($D59,'HK2'!$D$4:$AH$258,5,0))</f>
        <v>0</v>
      </c>
      <c r="I59" s="36">
        <f>IF($D59="","",VLOOKUP($D59,'HK1'!$D$4:$AH$259,6,0)+VLOOKUP($D59,'HK2'!$D$4:$AH$258,6,0))</f>
        <v>0</v>
      </c>
      <c r="J59" s="8">
        <f>IF($D59="","",VLOOKUP($D59,'HK1'!$D$4:$AH$259,7,0)+VLOOKUP($D59,'HK2'!$D$4:$AH$258,7,0))</f>
        <v>24.399999999999995</v>
      </c>
      <c r="K59" s="8">
        <f>IF($D59="","",VLOOKUP($D59,'HK1'!$D$4:$AH$259,8,0)+VLOOKUP($D59,'HK2'!$D$4:$AH$258,8,0))</f>
        <v>7.1999999999999993</v>
      </c>
      <c r="L59" s="8">
        <f>IF($D59="","",VLOOKUP($D59,'HK1'!$D$4:$AH$259,9,0)+VLOOKUP($D59,'HK2'!$D$4:$AH$258,9,0))</f>
        <v>0</v>
      </c>
      <c r="M59" s="8">
        <f>IF($D59="","",VLOOKUP($D59,'HK1'!$D$4:$AH$259,10,0)+VLOOKUP($D59,'HK2'!$D$4:$AH$258,10,0))</f>
        <v>0</v>
      </c>
      <c r="N59" s="36">
        <f>IF($D59="","",VLOOKUP($D59,'HK1'!$D$4:$AH$259,11,0)+VLOOKUP($D59,'HK2'!$D$4:$AH$258,11,0))</f>
        <v>31.599999999999994</v>
      </c>
      <c r="O59" s="8">
        <f>IF($D59="","",VLOOKUP($D59,'HK1'!$D$4:$AH$259,12,0)+VLOOKUP($D59,'HK2'!$D$4:$AH$258,12,0))</f>
        <v>0</v>
      </c>
      <c r="P59" s="8">
        <f>IF($D59="","",VLOOKUP($D59,'HK1'!$D$4:$AH$259,13,0)+VLOOKUP($D59,'HK2'!$D$4:$AH$258,13,0))</f>
        <v>0</v>
      </c>
      <c r="Q59" s="8">
        <f>IF($D59="","",VLOOKUP($D59,'HK1'!$D$4:$AH$259,14,0)+VLOOKUP($D59,'HK2'!$D$4:$AH$258,14,0))</f>
        <v>0</v>
      </c>
      <c r="R59" s="36">
        <f>IF($D59="","",VLOOKUP($D59,'HK1'!$D$4:$AH$259,15,0)+VLOOKUP($D59,'HK2'!$D$4:$AH$258,15,0))</f>
        <v>0</v>
      </c>
      <c r="S59" s="8">
        <f>IF($D59="","",VLOOKUP($D59,'HK1'!$D$4:$AH$259,16,0)+VLOOKUP($D59,'HK2'!$D$4:$AH$258,16,0))</f>
        <v>0</v>
      </c>
      <c r="T59" s="8">
        <f>IF($D59="","",VLOOKUP($D59,'HK1'!$D$4:$AH$259,17,0)+VLOOKUP($D59,'HK2'!$D$4:$AH$258,17,0))</f>
        <v>0</v>
      </c>
      <c r="U59" s="8">
        <f>IF($D59="","",VLOOKUP($D59,'HK1'!$D$4:$AH$259,18,0)+VLOOKUP($D59,'HK2'!$D$4:$AH$258,18,0))</f>
        <v>0</v>
      </c>
      <c r="V59" s="36">
        <f>IF($D59="","",VLOOKUP($D59,'HK1'!$D$4:$AH$259,19,0)+VLOOKUP($D59,'HK2'!$D$4:$AH$258,19,0))</f>
        <v>0</v>
      </c>
      <c r="W59" s="8">
        <f>IF($D59="","",VLOOKUP($D59,'HK1'!$D$4:$AH$259,20,0)+VLOOKUP($D59,'HK2'!$D$4:$AH$258,20,0))</f>
        <v>0</v>
      </c>
      <c r="X59" s="8">
        <f>IF($D59="","",VLOOKUP($D59,'HK1'!$D$4:$AH$259,21,0)+VLOOKUP($D59,'HK2'!$D$4:$AH$258,21,0))</f>
        <v>0</v>
      </c>
      <c r="Y59" s="36">
        <f>IF($D59="","",VLOOKUP($D59,'HK1'!$D$4:$AH$259,22,0)+VLOOKUP($D59,'HK2'!$D$4:$AH$258,22,0))</f>
        <v>0</v>
      </c>
      <c r="Z59" s="8">
        <f>IF($D59="","",VLOOKUP($D59,'HK1'!$D$4:$AH$259,23,0)+VLOOKUP($D59,'HK2'!$D$4:$AH$258,23,0))</f>
        <v>0</v>
      </c>
      <c r="AA59" s="8">
        <f>IF($D59="","",VLOOKUP($D59,'HK1'!$D$4:$AH$259,24,0)+VLOOKUP($D59,'HK2'!$D$4:$AH$258,24,0))</f>
        <v>0</v>
      </c>
      <c r="AB59" s="36">
        <f>IF($D59="","",VLOOKUP($D59,'HK1'!$D$4:$AH$259,25,0)+VLOOKUP($D59,'HK2'!$D$4:$AH$258,25,0))</f>
        <v>0</v>
      </c>
      <c r="AC59" s="8">
        <f>IF($D59="","",VLOOKUP($D59,'HK1'!$D$4:$AH$259,26,0)+VLOOKUP($D59,'HK2'!$D$4:$AH$258,26,0))</f>
        <v>0</v>
      </c>
      <c r="AD59" s="8">
        <f>IF($D59="","",VLOOKUP($D59,'HK1'!$D$4:$AH$259,27,0)+VLOOKUP($D59,'HK2'!$D$4:$AH$258,27,0))</f>
        <v>0</v>
      </c>
      <c r="AE59" s="36">
        <f>IF($D59="","",VLOOKUP($D59,'HK1'!$D$4:$AH$259,28,0)+VLOOKUP($D59,'HK2'!$D$4:$AH$258,28,0))</f>
        <v>0</v>
      </c>
      <c r="AF59" s="8">
        <f>IF($D59="","",VLOOKUP($D59,'HK1'!$D$4:$AH$259,29,0)+VLOOKUP($D59,'HK2'!$D$4:$AH$258,29,0))</f>
        <v>1.2</v>
      </c>
      <c r="AG59" s="8">
        <f>IF($D59="","",VLOOKUP($D59,'HK1'!$D$4:$AH$259,30,0)+VLOOKUP($D59,'HK2'!$D$4:$AH$258,30,0))</f>
        <v>0</v>
      </c>
      <c r="AH59" s="64">
        <f t="shared" si="0"/>
        <v>32.799999999999997</v>
      </c>
      <c r="AI59" s="14">
        <f t="shared" si="2"/>
        <v>109.3</v>
      </c>
    </row>
    <row r="60" spans="1:35">
      <c r="A60" s="55">
        <f>IF(D60="","",SUBTOTAL(3,$D$4:$D60))</f>
        <v>57</v>
      </c>
      <c r="B60" s="57" t="s">
        <v>478</v>
      </c>
      <c r="C60" s="58" t="s">
        <v>169</v>
      </c>
      <c r="D60" s="59" t="s">
        <v>213</v>
      </c>
      <c r="E60" s="8">
        <f>IF($D60="","",VLOOKUP($D60,'HK1'!$D$4:$AH$259,2,0)+VLOOKUP($D60,'HK2'!$D$4:$AH$258,2,0))</f>
        <v>0</v>
      </c>
      <c r="F60" s="8">
        <f>IF($D60="","",VLOOKUP($D60,'HK1'!$D$4:$AH$259,3,0)+VLOOKUP($D60,'HK2'!$D$4:$AH$258,3,0))</f>
        <v>0</v>
      </c>
      <c r="G60" s="8">
        <f>IF($D60="","",VLOOKUP($D60,'HK1'!$D$4:$AH$259,4,0)+VLOOKUP($D60,'HK2'!$D$4:$AH$258,4,0))</f>
        <v>0</v>
      </c>
      <c r="H60" s="8">
        <f>IF($D60="","",VLOOKUP($D60,'HK1'!$D$4:$AH$259,5,0)+VLOOKUP($D60,'HK2'!$D$4:$AH$258,5,0))</f>
        <v>0</v>
      </c>
      <c r="I60" s="36">
        <f>IF($D60="","",VLOOKUP($D60,'HK1'!$D$4:$AH$259,6,0)+VLOOKUP($D60,'HK2'!$D$4:$AH$258,6,0))</f>
        <v>0</v>
      </c>
      <c r="J60" s="8">
        <f>IF($D60="","",VLOOKUP($D60,'HK1'!$D$4:$AH$259,7,0)+VLOOKUP($D60,'HK2'!$D$4:$AH$258,7,0))</f>
        <v>0</v>
      </c>
      <c r="K60" s="8">
        <f>IF($D60="","",VLOOKUP($D60,'HK1'!$D$4:$AH$259,8,0)+VLOOKUP($D60,'HK2'!$D$4:$AH$258,8,0))</f>
        <v>0</v>
      </c>
      <c r="L60" s="8">
        <f>IF($D60="","",VLOOKUP($D60,'HK1'!$D$4:$AH$259,9,0)+VLOOKUP($D60,'HK2'!$D$4:$AH$258,9,0))</f>
        <v>0</v>
      </c>
      <c r="M60" s="8">
        <f>IF($D60="","",VLOOKUP($D60,'HK1'!$D$4:$AH$259,10,0)+VLOOKUP($D60,'HK2'!$D$4:$AH$258,10,0))</f>
        <v>0</v>
      </c>
      <c r="N60" s="36">
        <f>IF($D60="","",VLOOKUP($D60,'HK1'!$D$4:$AH$259,11,0)+VLOOKUP($D60,'HK2'!$D$4:$AH$258,11,0))</f>
        <v>0</v>
      </c>
      <c r="O60" s="8">
        <f>IF($D60="","",VLOOKUP($D60,'HK1'!$D$4:$AH$259,12,0)+VLOOKUP($D60,'HK2'!$D$4:$AH$258,12,0))</f>
        <v>0</v>
      </c>
      <c r="P60" s="8">
        <f>IF($D60="","",VLOOKUP($D60,'HK1'!$D$4:$AH$259,13,0)+VLOOKUP($D60,'HK2'!$D$4:$AH$258,13,0))</f>
        <v>0</v>
      </c>
      <c r="Q60" s="8">
        <f>IF($D60="","",VLOOKUP($D60,'HK1'!$D$4:$AH$259,14,0)+VLOOKUP($D60,'HK2'!$D$4:$AH$258,14,0))</f>
        <v>0</v>
      </c>
      <c r="R60" s="36">
        <f>IF($D60="","",VLOOKUP($D60,'HK1'!$D$4:$AH$259,15,0)+VLOOKUP($D60,'HK2'!$D$4:$AH$258,15,0))</f>
        <v>0</v>
      </c>
      <c r="S60" s="8">
        <f>IF($D60="","",VLOOKUP($D60,'HK1'!$D$4:$AH$259,16,0)+VLOOKUP($D60,'HK2'!$D$4:$AH$258,16,0))</f>
        <v>0</v>
      </c>
      <c r="T60" s="8">
        <f>IF($D60="","",VLOOKUP($D60,'HK1'!$D$4:$AH$259,17,0)+VLOOKUP($D60,'HK2'!$D$4:$AH$258,17,0))</f>
        <v>0</v>
      </c>
      <c r="U60" s="8">
        <f>IF($D60="","",VLOOKUP($D60,'HK1'!$D$4:$AH$259,18,0)+VLOOKUP($D60,'HK2'!$D$4:$AH$258,18,0))</f>
        <v>0</v>
      </c>
      <c r="V60" s="36">
        <f>IF($D60="","",VLOOKUP($D60,'HK1'!$D$4:$AH$259,19,0)+VLOOKUP($D60,'HK2'!$D$4:$AH$258,19,0))</f>
        <v>0</v>
      </c>
      <c r="W60" s="8">
        <f>IF($D60="","",VLOOKUP($D60,'HK1'!$D$4:$AH$259,20,0)+VLOOKUP($D60,'HK2'!$D$4:$AH$258,20,0))</f>
        <v>0</v>
      </c>
      <c r="X60" s="8">
        <f>IF($D60="","",VLOOKUP($D60,'HK1'!$D$4:$AH$259,21,0)+VLOOKUP($D60,'HK2'!$D$4:$AH$258,21,0))</f>
        <v>0</v>
      </c>
      <c r="Y60" s="36">
        <f>IF($D60="","",VLOOKUP($D60,'HK1'!$D$4:$AH$259,22,0)+VLOOKUP($D60,'HK2'!$D$4:$AH$258,22,0))</f>
        <v>0</v>
      </c>
      <c r="Z60" s="8">
        <f>IF($D60="","",VLOOKUP($D60,'HK1'!$D$4:$AH$259,23,0)+VLOOKUP($D60,'HK2'!$D$4:$AH$258,23,0))</f>
        <v>0</v>
      </c>
      <c r="AA60" s="8">
        <f>IF($D60="","",VLOOKUP($D60,'HK1'!$D$4:$AH$259,24,0)+VLOOKUP($D60,'HK2'!$D$4:$AH$258,24,0))</f>
        <v>0</v>
      </c>
      <c r="AB60" s="36">
        <f>IF($D60="","",VLOOKUP($D60,'HK1'!$D$4:$AH$259,25,0)+VLOOKUP($D60,'HK2'!$D$4:$AH$258,25,0))</f>
        <v>0</v>
      </c>
      <c r="AC60" s="8">
        <f>IF($D60="","",VLOOKUP($D60,'HK1'!$D$4:$AH$259,26,0)+VLOOKUP($D60,'HK2'!$D$4:$AH$258,26,0))</f>
        <v>0</v>
      </c>
      <c r="AD60" s="8">
        <f>IF($D60="","",VLOOKUP($D60,'HK1'!$D$4:$AH$259,27,0)+VLOOKUP($D60,'HK2'!$D$4:$AH$258,27,0))</f>
        <v>0</v>
      </c>
      <c r="AE60" s="36">
        <f>IF($D60="","",VLOOKUP($D60,'HK1'!$D$4:$AH$259,28,0)+VLOOKUP($D60,'HK2'!$D$4:$AH$258,28,0))</f>
        <v>0</v>
      </c>
      <c r="AF60" s="8">
        <f>IF($D60="","",VLOOKUP($D60,'HK1'!$D$4:$AH$259,29,0)+VLOOKUP($D60,'HK2'!$D$4:$AH$258,29,0))</f>
        <v>0</v>
      </c>
      <c r="AG60" s="8">
        <f>IF($D60="","",VLOOKUP($D60,'HK1'!$D$4:$AH$259,30,0)+VLOOKUP($D60,'HK2'!$D$4:$AH$258,30,0))</f>
        <v>0</v>
      </c>
      <c r="AH60" s="64">
        <f t="shared" si="0"/>
        <v>0</v>
      </c>
      <c r="AI60" s="14">
        <f t="shared" si="2"/>
        <v>0</v>
      </c>
    </row>
    <row r="61" spans="1:35">
      <c r="A61" s="55">
        <f>IF(D61="","",SUBTOTAL(3,$D$4:$D61))</f>
        <v>58</v>
      </c>
      <c r="B61" s="57" t="s">
        <v>431</v>
      </c>
      <c r="C61" s="58" t="s">
        <v>169</v>
      </c>
      <c r="D61" s="59" t="s">
        <v>179</v>
      </c>
      <c r="E61" s="8">
        <f>IF($D61="","",VLOOKUP($D61,'HK1'!$D$4:$AH$259,2,0)+VLOOKUP($D61,'HK2'!$D$4:$AH$258,2,0))</f>
        <v>0</v>
      </c>
      <c r="F61" s="8">
        <f>IF($D61="","",VLOOKUP($D61,'HK1'!$D$4:$AH$259,3,0)+VLOOKUP($D61,'HK2'!$D$4:$AH$258,3,0))</f>
        <v>0</v>
      </c>
      <c r="G61" s="8">
        <f>IF($D61="","",VLOOKUP($D61,'HK1'!$D$4:$AH$259,4,0)+VLOOKUP($D61,'HK2'!$D$4:$AH$258,4,0))</f>
        <v>0</v>
      </c>
      <c r="H61" s="8">
        <f>IF($D61="","",VLOOKUP($D61,'HK1'!$D$4:$AH$259,5,0)+VLOOKUP($D61,'HK2'!$D$4:$AH$258,5,0))</f>
        <v>0</v>
      </c>
      <c r="I61" s="36">
        <f>IF($D61="","",VLOOKUP($D61,'HK1'!$D$4:$AH$259,6,0)+VLOOKUP($D61,'HK2'!$D$4:$AH$258,6,0))</f>
        <v>0</v>
      </c>
      <c r="J61" s="8">
        <f>IF($D61="","",VLOOKUP($D61,'HK1'!$D$4:$AH$259,7,0)+VLOOKUP($D61,'HK2'!$D$4:$AH$258,7,0))</f>
        <v>4.8</v>
      </c>
      <c r="K61" s="8">
        <f>IF($D61="","",VLOOKUP($D61,'HK1'!$D$4:$AH$259,8,0)+VLOOKUP($D61,'HK2'!$D$4:$AH$258,8,0))</f>
        <v>29.199999999999996</v>
      </c>
      <c r="L61" s="8">
        <f>IF($D61="","",VLOOKUP($D61,'HK1'!$D$4:$AH$259,9,0)+VLOOKUP($D61,'HK2'!$D$4:$AH$258,9,0))</f>
        <v>0</v>
      </c>
      <c r="M61" s="8">
        <f>IF($D61="","",VLOOKUP($D61,'HK1'!$D$4:$AH$259,10,0)+VLOOKUP($D61,'HK2'!$D$4:$AH$258,10,0))</f>
        <v>0</v>
      </c>
      <c r="N61" s="36">
        <f>IF($D61="","",VLOOKUP($D61,'HK1'!$D$4:$AH$259,11,0)+VLOOKUP($D61,'HK2'!$D$4:$AH$258,11,0))</f>
        <v>33.999999999999993</v>
      </c>
      <c r="O61" s="8">
        <f>IF($D61="","",VLOOKUP($D61,'HK1'!$D$4:$AH$259,12,0)+VLOOKUP($D61,'HK2'!$D$4:$AH$258,12,0))</f>
        <v>0</v>
      </c>
      <c r="P61" s="8">
        <f>IF($D61="","",VLOOKUP($D61,'HK1'!$D$4:$AH$259,13,0)+VLOOKUP($D61,'HK2'!$D$4:$AH$258,13,0))</f>
        <v>0</v>
      </c>
      <c r="Q61" s="8">
        <f>IF($D61="","",VLOOKUP($D61,'HK1'!$D$4:$AH$259,14,0)+VLOOKUP($D61,'HK2'!$D$4:$AH$258,14,0))</f>
        <v>0</v>
      </c>
      <c r="R61" s="36">
        <f>IF($D61="","",VLOOKUP($D61,'HK1'!$D$4:$AH$259,15,0)+VLOOKUP($D61,'HK2'!$D$4:$AH$258,15,0))</f>
        <v>0</v>
      </c>
      <c r="S61" s="8">
        <f>IF($D61="","",VLOOKUP($D61,'HK1'!$D$4:$AH$259,16,0)+VLOOKUP($D61,'HK2'!$D$4:$AH$258,16,0))</f>
        <v>0</v>
      </c>
      <c r="T61" s="8">
        <f>IF($D61="","",VLOOKUP($D61,'HK1'!$D$4:$AH$259,17,0)+VLOOKUP($D61,'HK2'!$D$4:$AH$258,17,0))</f>
        <v>0</v>
      </c>
      <c r="U61" s="8">
        <f>IF($D61="","",VLOOKUP($D61,'HK1'!$D$4:$AH$259,18,0)+VLOOKUP($D61,'HK2'!$D$4:$AH$258,18,0))</f>
        <v>0</v>
      </c>
      <c r="V61" s="36">
        <f>IF($D61="","",VLOOKUP($D61,'HK1'!$D$4:$AH$259,19,0)+VLOOKUP($D61,'HK2'!$D$4:$AH$258,19,0))</f>
        <v>0</v>
      </c>
      <c r="W61" s="8">
        <f>IF($D61="","",VLOOKUP($D61,'HK1'!$D$4:$AH$259,20,0)+VLOOKUP($D61,'HK2'!$D$4:$AH$258,20,0))</f>
        <v>0</v>
      </c>
      <c r="X61" s="8">
        <f>IF($D61="","",VLOOKUP($D61,'HK1'!$D$4:$AH$259,21,0)+VLOOKUP($D61,'HK2'!$D$4:$AH$258,21,0))</f>
        <v>0</v>
      </c>
      <c r="Y61" s="36">
        <f>IF($D61="","",VLOOKUP($D61,'HK1'!$D$4:$AH$259,22,0)+VLOOKUP($D61,'HK2'!$D$4:$AH$258,22,0))</f>
        <v>0</v>
      </c>
      <c r="Z61" s="8">
        <f>IF($D61="","",VLOOKUP($D61,'HK1'!$D$4:$AH$259,23,0)+VLOOKUP($D61,'HK2'!$D$4:$AH$258,23,0))</f>
        <v>0</v>
      </c>
      <c r="AA61" s="8">
        <f>IF($D61="","",VLOOKUP($D61,'HK1'!$D$4:$AH$259,24,0)+VLOOKUP($D61,'HK2'!$D$4:$AH$258,24,0))</f>
        <v>0</v>
      </c>
      <c r="AB61" s="36">
        <f>IF($D61="","",VLOOKUP($D61,'HK1'!$D$4:$AH$259,25,0)+VLOOKUP($D61,'HK2'!$D$4:$AH$258,25,0))</f>
        <v>0</v>
      </c>
      <c r="AC61" s="8">
        <f>IF($D61="","",VLOOKUP($D61,'HK1'!$D$4:$AH$259,26,0)+VLOOKUP($D61,'HK2'!$D$4:$AH$258,26,0))</f>
        <v>0</v>
      </c>
      <c r="AD61" s="8">
        <f>IF($D61="","",VLOOKUP($D61,'HK1'!$D$4:$AH$259,27,0)+VLOOKUP($D61,'HK2'!$D$4:$AH$258,27,0))</f>
        <v>0</v>
      </c>
      <c r="AE61" s="36">
        <f>IF($D61="","",VLOOKUP($D61,'HK1'!$D$4:$AH$259,28,0)+VLOOKUP($D61,'HK2'!$D$4:$AH$258,28,0))</f>
        <v>0</v>
      </c>
      <c r="AF61" s="8">
        <f>IF($D61="","",VLOOKUP($D61,'HK1'!$D$4:$AH$259,29,0)+VLOOKUP($D61,'HK2'!$D$4:$AH$258,29,0))</f>
        <v>1.6</v>
      </c>
      <c r="AG61" s="8">
        <f>IF($D61="","",VLOOKUP($D61,'HK1'!$D$4:$AH$259,30,0)+VLOOKUP($D61,'HK2'!$D$4:$AH$258,30,0))</f>
        <v>0</v>
      </c>
      <c r="AH61" s="64">
        <f t="shared" si="0"/>
        <v>35.6</v>
      </c>
      <c r="AI61" s="14">
        <f t="shared" si="2"/>
        <v>118.7</v>
      </c>
    </row>
    <row r="62" spans="1:35">
      <c r="A62" s="55">
        <f>IF(D62="","",SUBTOTAL(3,$D$4:$D62))</f>
        <v>59</v>
      </c>
      <c r="B62" s="57" t="s">
        <v>432</v>
      </c>
      <c r="C62" s="58" t="s">
        <v>169</v>
      </c>
      <c r="D62" s="59" t="s">
        <v>180</v>
      </c>
      <c r="E62" s="8">
        <f>IF($D62="","",VLOOKUP($D62,'HK1'!$D$4:$AH$259,2,0)+VLOOKUP($D62,'HK2'!$D$4:$AH$258,2,0))</f>
        <v>0</v>
      </c>
      <c r="F62" s="8">
        <f>IF($D62="","",VLOOKUP($D62,'HK1'!$D$4:$AH$259,3,0)+VLOOKUP($D62,'HK2'!$D$4:$AH$258,3,0))</f>
        <v>0</v>
      </c>
      <c r="G62" s="8">
        <f>IF($D62="","",VLOOKUP($D62,'HK1'!$D$4:$AH$259,4,0)+VLOOKUP($D62,'HK2'!$D$4:$AH$258,4,0))</f>
        <v>0</v>
      </c>
      <c r="H62" s="8">
        <f>IF($D62="","",VLOOKUP($D62,'HK1'!$D$4:$AH$259,5,0)+VLOOKUP($D62,'HK2'!$D$4:$AH$258,5,0))</f>
        <v>0</v>
      </c>
      <c r="I62" s="36">
        <f>IF($D62="","",VLOOKUP($D62,'HK1'!$D$4:$AH$259,6,0)+VLOOKUP($D62,'HK2'!$D$4:$AH$258,6,0))</f>
        <v>0</v>
      </c>
      <c r="J62" s="8">
        <f>IF($D62="","",VLOOKUP($D62,'HK1'!$D$4:$AH$259,7,0)+VLOOKUP($D62,'HK2'!$D$4:$AH$258,7,0))</f>
        <v>0</v>
      </c>
      <c r="K62" s="8">
        <f>IF($D62="","",VLOOKUP($D62,'HK1'!$D$4:$AH$259,8,0)+VLOOKUP($D62,'HK2'!$D$4:$AH$258,8,0))</f>
        <v>0</v>
      </c>
      <c r="L62" s="8">
        <f>IF($D62="","",VLOOKUP($D62,'HK1'!$D$4:$AH$259,9,0)+VLOOKUP($D62,'HK2'!$D$4:$AH$258,9,0))</f>
        <v>0</v>
      </c>
      <c r="M62" s="8">
        <f>IF($D62="","",VLOOKUP($D62,'HK1'!$D$4:$AH$259,10,0)+VLOOKUP($D62,'HK2'!$D$4:$AH$258,10,0))</f>
        <v>0</v>
      </c>
      <c r="N62" s="36">
        <f>IF($D62="","",VLOOKUP($D62,'HK1'!$D$4:$AH$259,11,0)+VLOOKUP($D62,'HK2'!$D$4:$AH$258,11,0))</f>
        <v>0</v>
      </c>
      <c r="O62" s="8">
        <f>IF($D62="","",VLOOKUP($D62,'HK1'!$D$4:$AH$259,12,0)+VLOOKUP($D62,'HK2'!$D$4:$AH$258,12,0))</f>
        <v>0</v>
      </c>
      <c r="P62" s="8">
        <f>IF($D62="","",VLOOKUP($D62,'HK1'!$D$4:$AH$259,13,0)+VLOOKUP($D62,'HK2'!$D$4:$AH$258,13,0))</f>
        <v>0</v>
      </c>
      <c r="Q62" s="8">
        <f>IF($D62="","",VLOOKUP($D62,'HK1'!$D$4:$AH$259,14,0)+VLOOKUP($D62,'HK2'!$D$4:$AH$258,14,0))</f>
        <v>0</v>
      </c>
      <c r="R62" s="36">
        <f>IF($D62="","",VLOOKUP($D62,'HK1'!$D$4:$AH$259,15,0)+VLOOKUP($D62,'HK2'!$D$4:$AH$258,15,0))</f>
        <v>0</v>
      </c>
      <c r="S62" s="8">
        <f>IF($D62="","",VLOOKUP($D62,'HK1'!$D$4:$AH$259,16,0)+VLOOKUP($D62,'HK2'!$D$4:$AH$258,16,0))</f>
        <v>0</v>
      </c>
      <c r="T62" s="8">
        <f>IF($D62="","",VLOOKUP($D62,'HK1'!$D$4:$AH$259,17,0)+VLOOKUP($D62,'HK2'!$D$4:$AH$258,17,0))</f>
        <v>0</v>
      </c>
      <c r="U62" s="8">
        <f>IF($D62="","",VLOOKUP($D62,'HK1'!$D$4:$AH$259,18,0)+VLOOKUP($D62,'HK2'!$D$4:$AH$258,18,0))</f>
        <v>0</v>
      </c>
      <c r="V62" s="36">
        <f>IF($D62="","",VLOOKUP($D62,'HK1'!$D$4:$AH$259,19,0)+VLOOKUP($D62,'HK2'!$D$4:$AH$258,19,0))</f>
        <v>0</v>
      </c>
      <c r="W62" s="8">
        <f>IF($D62="","",VLOOKUP($D62,'HK1'!$D$4:$AH$259,20,0)+VLOOKUP($D62,'HK2'!$D$4:$AH$258,20,0))</f>
        <v>0</v>
      </c>
      <c r="X62" s="8">
        <f>IF($D62="","",VLOOKUP($D62,'HK1'!$D$4:$AH$259,21,0)+VLOOKUP($D62,'HK2'!$D$4:$AH$258,21,0))</f>
        <v>0</v>
      </c>
      <c r="Y62" s="36">
        <f>IF($D62="","",VLOOKUP($D62,'HK1'!$D$4:$AH$259,22,0)+VLOOKUP($D62,'HK2'!$D$4:$AH$258,22,0))</f>
        <v>0</v>
      </c>
      <c r="Z62" s="8">
        <f>IF($D62="","",VLOOKUP($D62,'HK1'!$D$4:$AH$259,23,0)+VLOOKUP($D62,'HK2'!$D$4:$AH$258,23,0))</f>
        <v>0</v>
      </c>
      <c r="AA62" s="8">
        <f>IF($D62="","",VLOOKUP($D62,'HK1'!$D$4:$AH$259,24,0)+VLOOKUP($D62,'HK2'!$D$4:$AH$258,24,0))</f>
        <v>0</v>
      </c>
      <c r="AB62" s="36">
        <f>IF($D62="","",VLOOKUP($D62,'HK1'!$D$4:$AH$259,25,0)+VLOOKUP($D62,'HK2'!$D$4:$AH$258,25,0))</f>
        <v>0</v>
      </c>
      <c r="AC62" s="8">
        <f>IF($D62="","",VLOOKUP($D62,'HK1'!$D$4:$AH$259,26,0)+VLOOKUP($D62,'HK2'!$D$4:$AH$258,26,0))</f>
        <v>0</v>
      </c>
      <c r="AD62" s="8">
        <f>IF($D62="","",VLOOKUP($D62,'HK1'!$D$4:$AH$259,27,0)+VLOOKUP($D62,'HK2'!$D$4:$AH$258,27,0))</f>
        <v>0</v>
      </c>
      <c r="AE62" s="36">
        <f>IF($D62="","",VLOOKUP($D62,'HK1'!$D$4:$AH$259,28,0)+VLOOKUP($D62,'HK2'!$D$4:$AH$258,28,0))</f>
        <v>0</v>
      </c>
      <c r="AF62" s="8">
        <f>IF($D62="","",VLOOKUP($D62,'HK1'!$D$4:$AH$259,29,0)+VLOOKUP($D62,'HK2'!$D$4:$AH$258,29,0))</f>
        <v>0</v>
      </c>
      <c r="AG62" s="8">
        <f>IF($D62="","",VLOOKUP($D62,'HK1'!$D$4:$AH$259,30,0)+VLOOKUP($D62,'HK2'!$D$4:$AH$258,30,0))</f>
        <v>0</v>
      </c>
      <c r="AH62" s="64">
        <f t="shared" si="0"/>
        <v>0</v>
      </c>
      <c r="AI62" s="14">
        <f t="shared" si="2"/>
        <v>0</v>
      </c>
    </row>
    <row r="63" spans="1:35">
      <c r="A63" s="55">
        <f>IF(D63="","",SUBTOTAL(3,$D$4:$D63))</f>
        <v>60</v>
      </c>
      <c r="B63" s="57" t="s">
        <v>433</v>
      </c>
      <c r="C63" s="58" t="s">
        <v>169</v>
      </c>
      <c r="D63" s="59" t="s">
        <v>552</v>
      </c>
      <c r="E63" s="8">
        <f>IF($D63="","",VLOOKUP($D63,'HK1'!$D$4:$AH$259,2,0)+VLOOKUP($D63,'HK2'!$D$4:$AH$258,2,0))</f>
        <v>0</v>
      </c>
      <c r="F63" s="8">
        <f>IF($D63="","",VLOOKUP($D63,'HK1'!$D$4:$AH$259,3,0)+VLOOKUP($D63,'HK2'!$D$4:$AH$258,3,0))</f>
        <v>6</v>
      </c>
      <c r="G63" s="8">
        <f>IF($D63="","",VLOOKUP($D63,'HK1'!$D$4:$AH$259,4,0)+VLOOKUP($D63,'HK2'!$D$4:$AH$258,4,0))</f>
        <v>0</v>
      </c>
      <c r="H63" s="8">
        <f>IF($D63="","",VLOOKUP($D63,'HK1'!$D$4:$AH$259,5,0)+VLOOKUP($D63,'HK2'!$D$4:$AH$258,5,0))</f>
        <v>0</v>
      </c>
      <c r="I63" s="36">
        <f>IF($D63="","",VLOOKUP($D63,'HK1'!$D$4:$AH$259,6,0)+VLOOKUP($D63,'HK2'!$D$4:$AH$258,6,0))</f>
        <v>12</v>
      </c>
      <c r="J63" s="8">
        <f>IF($D63="","",VLOOKUP($D63,'HK1'!$D$4:$AH$259,7,0)+VLOOKUP($D63,'HK2'!$D$4:$AH$258,7,0))</f>
        <v>2.4</v>
      </c>
      <c r="K63" s="8">
        <f>IF($D63="","",VLOOKUP($D63,'HK1'!$D$4:$AH$259,8,0)+VLOOKUP($D63,'HK2'!$D$4:$AH$258,8,0))</f>
        <v>25.199999999999996</v>
      </c>
      <c r="L63" s="8">
        <f>IF($D63="","",VLOOKUP($D63,'HK1'!$D$4:$AH$259,9,0)+VLOOKUP($D63,'HK2'!$D$4:$AH$258,9,0))</f>
        <v>0</v>
      </c>
      <c r="M63" s="8">
        <f>IF($D63="","",VLOOKUP($D63,'HK1'!$D$4:$AH$259,10,0)+VLOOKUP($D63,'HK2'!$D$4:$AH$258,10,0))</f>
        <v>0</v>
      </c>
      <c r="N63" s="36">
        <f>IF($D63="","",VLOOKUP($D63,'HK1'!$D$4:$AH$259,11,0)+VLOOKUP($D63,'HK2'!$D$4:$AH$258,11,0))</f>
        <v>27.599999999999994</v>
      </c>
      <c r="O63" s="8">
        <f>IF($D63="","",VLOOKUP($D63,'HK1'!$D$4:$AH$259,12,0)+VLOOKUP($D63,'HK2'!$D$4:$AH$258,12,0))</f>
        <v>0</v>
      </c>
      <c r="P63" s="8">
        <f>IF($D63="","",VLOOKUP($D63,'HK1'!$D$4:$AH$259,13,0)+VLOOKUP($D63,'HK2'!$D$4:$AH$258,13,0))</f>
        <v>0</v>
      </c>
      <c r="Q63" s="8">
        <f>IF($D63="","",VLOOKUP($D63,'HK1'!$D$4:$AH$259,14,0)+VLOOKUP($D63,'HK2'!$D$4:$AH$258,14,0))</f>
        <v>0</v>
      </c>
      <c r="R63" s="36">
        <f>IF($D63="","",VLOOKUP($D63,'HK1'!$D$4:$AH$259,15,0)+VLOOKUP($D63,'HK2'!$D$4:$AH$258,15,0))</f>
        <v>0</v>
      </c>
      <c r="S63" s="8">
        <f>IF($D63="","",VLOOKUP($D63,'HK1'!$D$4:$AH$259,16,0)+VLOOKUP($D63,'HK2'!$D$4:$AH$258,16,0))</f>
        <v>0</v>
      </c>
      <c r="T63" s="8">
        <f>IF($D63="","",VLOOKUP($D63,'HK1'!$D$4:$AH$259,17,0)+VLOOKUP($D63,'HK2'!$D$4:$AH$258,17,0))</f>
        <v>0</v>
      </c>
      <c r="U63" s="8">
        <f>IF($D63="","",VLOOKUP($D63,'HK1'!$D$4:$AH$259,18,0)+VLOOKUP($D63,'HK2'!$D$4:$AH$258,18,0))</f>
        <v>0</v>
      </c>
      <c r="V63" s="36">
        <f>IF($D63="","",VLOOKUP($D63,'HK1'!$D$4:$AH$259,19,0)+VLOOKUP($D63,'HK2'!$D$4:$AH$258,19,0))</f>
        <v>0</v>
      </c>
      <c r="W63" s="8">
        <f>IF($D63="","",VLOOKUP($D63,'HK1'!$D$4:$AH$259,20,0)+VLOOKUP($D63,'HK2'!$D$4:$AH$258,20,0))</f>
        <v>0</v>
      </c>
      <c r="X63" s="8">
        <f>IF($D63="","",VLOOKUP($D63,'HK1'!$D$4:$AH$259,21,0)+VLOOKUP($D63,'HK2'!$D$4:$AH$258,21,0))</f>
        <v>0</v>
      </c>
      <c r="Y63" s="36">
        <f>IF($D63="","",VLOOKUP($D63,'HK1'!$D$4:$AH$259,22,0)+VLOOKUP($D63,'HK2'!$D$4:$AH$258,22,0))</f>
        <v>0</v>
      </c>
      <c r="Z63" s="8">
        <f>IF($D63="","",VLOOKUP($D63,'HK1'!$D$4:$AH$259,23,0)+VLOOKUP($D63,'HK2'!$D$4:$AH$258,23,0))</f>
        <v>0</v>
      </c>
      <c r="AA63" s="8">
        <f>IF($D63="","",VLOOKUP($D63,'HK1'!$D$4:$AH$259,24,0)+VLOOKUP($D63,'HK2'!$D$4:$AH$258,24,0))</f>
        <v>0</v>
      </c>
      <c r="AB63" s="36">
        <f>IF($D63="","",VLOOKUP($D63,'HK1'!$D$4:$AH$259,25,0)+VLOOKUP($D63,'HK2'!$D$4:$AH$258,25,0))</f>
        <v>0</v>
      </c>
      <c r="AC63" s="8">
        <f>IF($D63="","",VLOOKUP($D63,'HK1'!$D$4:$AH$259,26,0)+VLOOKUP($D63,'HK2'!$D$4:$AH$258,26,0))</f>
        <v>0</v>
      </c>
      <c r="AD63" s="8">
        <f>IF($D63="","",VLOOKUP($D63,'HK1'!$D$4:$AH$259,27,0)+VLOOKUP($D63,'HK2'!$D$4:$AH$258,27,0))</f>
        <v>0</v>
      </c>
      <c r="AE63" s="36">
        <f>IF($D63="","",VLOOKUP($D63,'HK1'!$D$4:$AH$259,28,0)+VLOOKUP($D63,'HK2'!$D$4:$AH$258,28,0))</f>
        <v>0</v>
      </c>
      <c r="AF63" s="8">
        <f>IF($D63="","",VLOOKUP($D63,'HK1'!$D$4:$AH$259,29,0)+VLOOKUP($D63,'HK2'!$D$4:$AH$258,29,0))</f>
        <v>1.2</v>
      </c>
      <c r="AG63" s="8">
        <f>IF($D63="","",VLOOKUP($D63,'HK1'!$D$4:$AH$259,30,0)+VLOOKUP($D63,'HK2'!$D$4:$AH$258,30,0))</f>
        <v>0</v>
      </c>
      <c r="AH63" s="64">
        <f t="shared" si="0"/>
        <v>40.799999999999997</v>
      </c>
      <c r="AI63" s="14">
        <f t="shared" si="2"/>
        <v>136</v>
      </c>
    </row>
    <row r="64" spans="1:35">
      <c r="A64" s="55">
        <f>IF(D64="","",SUBTOTAL(3,$D$4:$D64))</f>
        <v>61</v>
      </c>
      <c r="B64" s="57" t="s">
        <v>527</v>
      </c>
      <c r="C64" s="24" t="s">
        <v>271</v>
      </c>
      <c r="D64" s="59" t="s">
        <v>262</v>
      </c>
      <c r="E64" s="8">
        <f>IF($D64="","",VLOOKUP($D64,'HK1'!$D$4:$AH$259,2,0)+VLOOKUP($D64,'HK2'!$D$4:$AH$258,2,0))</f>
        <v>0</v>
      </c>
      <c r="F64" s="8">
        <f>IF($D64="","",VLOOKUP($D64,'HK1'!$D$4:$AH$259,3,0)+VLOOKUP($D64,'HK2'!$D$4:$AH$258,3,0))</f>
        <v>0</v>
      </c>
      <c r="G64" s="8">
        <f>IF($D64="","",VLOOKUP($D64,'HK1'!$D$4:$AH$259,4,0)+VLOOKUP($D64,'HK2'!$D$4:$AH$258,4,0))</f>
        <v>0</v>
      </c>
      <c r="H64" s="8">
        <f>IF($D64="","",VLOOKUP($D64,'HK1'!$D$4:$AH$259,5,0)+VLOOKUP($D64,'HK2'!$D$4:$AH$258,5,0))</f>
        <v>0</v>
      </c>
      <c r="I64" s="36">
        <f>IF($D64="","",VLOOKUP($D64,'HK1'!$D$4:$AH$259,6,0)+VLOOKUP($D64,'HK2'!$D$4:$AH$258,6,0))</f>
        <v>0</v>
      </c>
      <c r="J64" s="8">
        <f>IF($D64="","",VLOOKUP($D64,'HK1'!$D$4:$AH$259,7,0)+VLOOKUP($D64,'HK2'!$D$4:$AH$258,7,0))</f>
        <v>0</v>
      </c>
      <c r="K64" s="8">
        <f>IF($D64="","",VLOOKUP($D64,'HK1'!$D$4:$AH$259,8,0)+VLOOKUP($D64,'HK2'!$D$4:$AH$258,8,0))</f>
        <v>0</v>
      </c>
      <c r="L64" s="8">
        <f>IF($D64="","",VLOOKUP($D64,'HK1'!$D$4:$AH$259,9,0)+VLOOKUP($D64,'HK2'!$D$4:$AH$258,9,0))</f>
        <v>0</v>
      </c>
      <c r="M64" s="8">
        <f>IF($D64="","",VLOOKUP($D64,'HK1'!$D$4:$AH$259,10,0)+VLOOKUP($D64,'HK2'!$D$4:$AH$258,10,0))</f>
        <v>0</v>
      </c>
      <c r="N64" s="36">
        <f>IF($D64="","",VLOOKUP($D64,'HK1'!$D$4:$AH$259,11,0)+VLOOKUP($D64,'HK2'!$D$4:$AH$258,11,0))</f>
        <v>0</v>
      </c>
      <c r="O64" s="8">
        <f>IF($D64="","",VLOOKUP($D64,'HK1'!$D$4:$AH$259,12,0)+VLOOKUP($D64,'HK2'!$D$4:$AH$258,12,0))</f>
        <v>94</v>
      </c>
      <c r="P64" s="8">
        <f>IF($D64="","",VLOOKUP($D64,'HK1'!$D$4:$AH$259,13,0)+VLOOKUP($D64,'HK2'!$D$4:$AH$258,13,0))</f>
        <v>87</v>
      </c>
      <c r="Q64" s="8">
        <f>IF($D64="","",VLOOKUP($D64,'HK1'!$D$4:$AH$259,14,0)+VLOOKUP($D64,'HK2'!$D$4:$AH$258,14,0))</f>
        <v>105</v>
      </c>
      <c r="R64" s="36">
        <f>IF($D64="","",VLOOKUP($D64,'HK1'!$D$4:$AH$259,15,0)+VLOOKUP($D64,'HK2'!$D$4:$AH$258,15,0))</f>
        <v>3.8</v>
      </c>
      <c r="S64" s="8">
        <f>IF($D64="","",VLOOKUP($D64,'HK1'!$D$4:$AH$259,16,0)+VLOOKUP($D64,'HK2'!$D$4:$AH$258,16,0))</f>
        <v>0</v>
      </c>
      <c r="T64" s="8">
        <f>IF($D64="","",VLOOKUP($D64,'HK1'!$D$4:$AH$259,17,0)+VLOOKUP($D64,'HK2'!$D$4:$AH$258,17,0))</f>
        <v>0</v>
      </c>
      <c r="U64" s="8">
        <f>IF($D64="","",VLOOKUP($D64,'HK1'!$D$4:$AH$259,18,0)+VLOOKUP($D64,'HK2'!$D$4:$AH$258,18,0))</f>
        <v>0</v>
      </c>
      <c r="V64" s="36">
        <f>IF($D64="","",VLOOKUP($D64,'HK1'!$D$4:$AH$259,19,0)+VLOOKUP($D64,'HK2'!$D$4:$AH$258,19,0))</f>
        <v>0</v>
      </c>
      <c r="W64" s="8">
        <f>IF($D64="","",VLOOKUP($D64,'HK1'!$D$4:$AH$259,20,0)+VLOOKUP($D64,'HK2'!$D$4:$AH$258,20,0))</f>
        <v>0</v>
      </c>
      <c r="X64" s="8">
        <f>IF($D64="","",VLOOKUP($D64,'HK1'!$D$4:$AH$259,21,0)+VLOOKUP($D64,'HK2'!$D$4:$AH$258,21,0))</f>
        <v>0</v>
      </c>
      <c r="Y64" s="36">
        <f>IF($D64="","",VLOOKUP($D64,'HK1'!$D$4:$AH$259,22,0)+VLOOKUP($D64,'HK2'!$D$4:$AH$258,22,0))</f>
        <v>0</v>
      </c>
      <c r="Z64" s="8">
        <f>IF($D64="","",VLOOKUP($D64,'HK1'!$D$4:$AH$259,23,0)+VLOOKUP($D64,'HK2'!$D$4:$AH$258,23,0))</f>
        <v>0</v>
      </c>
      <c r="AA64" s="8">
        <f>IF($D64="","",VLOOKUP($D64,'HK1'!$D$4:$AH$259,24,0)+VLOOKUP($D64,'HK2'!$D$4:$AH$258,24,0))</f>
        <v>0</v>
      </c>
      <c r="AB64" s="36">
        <f>IF($D64="","",VLOOKUP($D64,'HK1'!$D$4:$AH$259,25,0)+VLOOKUP($D64,'HK2'!$D$4:$AH$258,25,0))</f>
        <v>0</v>
      </c>
      <c r="AC64" s="8">
        <f>IF($D64="","",VLOOKUP($D64,'HK1'!$D$4:$AH$259,26,0)+VLOOKUP($D64,'HK2'!$D$4:$AH$258,26,0))</f>
        <v>0</v>
      </c>
      <c r="AD64" s="8">
        <f>IF($D64="","",VLOOKUP($D64,'HK1'!$D$4:$AH$259,27,0)+VLOOKUP($D64,'HK2'!$D$4:$AH$258,27,0))</f>
        <v>0</v>
      </c>
      <c r="AE64" s="36">
        <f>IF($D64="","",VLOOKUP($D64,'HK1'!$D$4:$AH$259,28,0)+VLOOKUP($D64,'HK2'!$D$4:$AH$258,28,0))</f>
        <v>0</v>
      </c>
      <c r="AF64" s="8">
        <f>IF($D64="","",VLOOKUP($D64,'HK1'!$D$4:$AH$259,29,0)+VLOOKUP($D64,'HK2'!$D$4:$AH$258,29,0))</f>
        <v>0</v>
      </c>
      <c r="AG64" s="8">
        <f>IF($D64="","",VLOOKUP($D64,'HK1'!$D$4:$AH$259,30,0)+VLOOKUP($D64,'HK2'!$D$4:$AH$258,30,0))</f>
        <v>0</v>
      </c>
      <c r="AH64" s="64">
        <f t="shared" si="0"/>
        <v>3.8</v>
      </c>
      <c r="AI64" s="14">
        <f t="shared" si="2"/>
        <v>12.7</v>
      </c>
    </row>
    <row r="65" spans="1:35">
      <c r="A65" s="55" t="str">
        <f>IF(D65="","",SUBTOTAL(3,$D$4:$D65))</f>
        <v/>
      </c>
      <c r="B65" s="16"/>
      <c r="C65" s="51"/>
      <c r="D65" s="51"/>
      <c r="E65" s="8" t="str">
        <f>IF($D65="","",VLOOKUP($D65,'HK1'!$D$4:$AH$259,2,0)+VLOOKUP($D65,'HK2'!$D$4:$AH$258,2,0))</f>
        <v/>
      </c>
      <c r="F65" s="8" t="str">
        <f>IF($D65="","",VLOOKUP($D65,'HK1'!$D$4:$AH$259,3,0)+VLOOKUP($D65,'HK2'!$D$4:$AH$258,3,0))</f>
        <v/>
      </c>
      <c r="G65" s="8" t="str">
        <f>IF($D65="","",VLOOKUP($D65,'HK1'!$D$4:$AH$259,4,0)+VLOOKUP($D65,'HK2'!$D$4:$AH$258,4,0))</f>
        <v/>
      </c>
      <c r="H65" s="8" t="str">
        <f>IF($D65="","",VLOOKUP($D65,'HK1'!$D$4:$AH$259,5,0)+VLOOKUP($D65,'HK2'!$D$4:$AH$258,5,0))</f>
        <v/>
      </c>
      <c r="I65" s="36" t="str">
        <f>IF($D65="","",VLOOKUP($D65,'HK1'!$D$4:$AH$259,6,0)+VLOOKUP($D65,'HK2'!$D$4:$AH$258,6,0))</f>
        <v/>
      </c>
      <c r="J65" s="8" t="str">
        <f>IF($D65="","",VLOOKUP($D65,'HK1'!$D$4:$AH$259,7,0)+VLOOKUP($D65,'HK2'!$D$4:$AH$258,7,0))</f>
        <v/>
      </c>
      <c r="K65" s="8" t="str">
        <f>IF($D65="","",VLOOKUP($D65,'HK1'!$D$4:$AH$259,8,0)+VLOOKUP($D65,'HK2'!$D$4:$AH$258,8,0))</f>
        <v/>
      </c>
      <c r="L65" s="8" t="str">
        <f>IF($D65="","",VLOOKUP($D65,'HK1'!$D$4:$AH$259,9,0)+VLOOKUP($D65,'HK2'!$D$4:$AH$258,9,0))</f>
        <v/>
      </c>
      <c r="M65" s="8" t="str">
        <f>IF($D65="","",VLOOKUP($D65,'HK1'!$D$4:$AH$259,10,0)+VLOOKUP($D65,'HK2'!$D$4:$AH$258,10,0))</f>
        <v/>
      </c>
      <c r="N65" s="36" t="str">
        <f>IF($D65="","",VLOOKUP($D65,'HK1'!$D$4:$AH$259,11,0)+VLOOKUP($D65,'HK2'!$D$4:$AH$258,11,0))</f>
        <v/>
      </c>
      <c r="O65" s="8" t="str">
        <f>IF($D65="","",VLOOKUP($D65,'HK1'!$D$4:$AH$259,12,0)+VLOOKUP($D65,'HK2'!$D$4:$AH$258,12,0))</f>
        <v/>
      </c>
      <c r="P65" s="8" t="str">
        <f>IF($D65="","",VLOOKUP($D65,'HK1'!$D$4:$AH$259,13,0)+VLOOKUP($D65,'HK2'!$D$4:$AH$258,13,0))</f>
        <v/>
      </c>
      <c r="Q65" s="8" t="str">
        <f>IF($D65="","",VLOOKUP($D65,'HK1'!$D$4:$AH$259,14,0)+VLOOKUP($D65,'HK2'!$D$4:$AH$258,14,0))</f>
        <v/>
      </c>
      <c r="R65" s="36" t="str">
        <f>IF($D65="","",VLOOKUP($D65,'HK1'!$D$4:$AH$259,15,0)+VLOOKUP($D65,'HK2'!$D$4:$AH$258,15,0))</f>
        <v/>
      </c>
      <c r="S65" s="8" t="str">
        <f>IF($D65="","",VLOOKUP($D65,'HK1'!$D$4:$AH$259,16,0)+VLOOKUP($D65,'HK2'!$D$4:$AH$258,16,0))</f>
        <v/>
      </c>
      <c r="T65" s="8" t="str">
        <f>IF($D65="","",VLOOKUP($D65,'HK1'!$D$4:$AH$259,17,0)+VLOOKUP($D65,'HK2'!$D$4:$AH$258,17,0))</f>
        <v/>
      </c>
      <c r="U65" s="8" t="str">
        <f>IF($D65="","",VLOOKUP($D65,'HK1'!$D$4:$AH$259,18,0)+VLOOKUP($D65,'HK2'!$D$4:$AH$258,18,0))</f>
        <v/>
      </c>
      <c r="V65" s="36" t="str">
        <f>IF($D65="","",VLOOKUP($D65,'HK1'!$D$4:$AH$259,19,0)+VLOOKUP($D65,'HK2'!$D$4:$AH$258,19,0))</f>
        <v/>
      </c>
      <c r="W65" s="8" t="str">
        <f>IF($D65="","",VLOOKUP($D65,'HK1'!$D$4:$AH$259,20,0)+VLOOKUP($D65,'HK2'!$D$4:$AH$258,20,0))</f>
        <v/>
      </c>
      <c r="X65" s="8" t="str">
        <f>IF($D65="","",VLOOKUP($D65,'HK1'!$D$4:$AH$259,21,0)+VLOOKUP($D65,'HK2'!$D$4:$AH$258,21,0))</f>
        <v/>
      </c>
      <c r="Y65" s="36" t="str">
        <f>IF($D65="","",VLOOKUP($D65,'HK1'!$D$4:$AH$259,22,0)+VLOOKUP($D65,'HK2'!$D$4:$AH$258,22,0))</f>
        <v/>
      </c>
      <c r="Z65" s="8" t="str">
        <f>IF($D65="","",VLOOKUP($D65,'HK1'!$D$4:$AH$259,23,0)+VLOOKUP($D65,'HK2'!$D$4:$AH$258,23,0))</f>
        <v/>
      </c>
      <c r="AA65" s="8" t="str">
        <f>IF($D65="","",VLOOKUP($D65,'HK1'!$D$4:$AH$259,24,0)+VLOOKUP($D65,'HK2'!$D$4:$AH$258,24,0))</f>
        <v/>
      </c>
      <c r="AB65" s="36" t="str">
        <f>IF($D65="","",VLOOKUP($D65,'HK1'!$D$4:$AH$259,25,0)+VLOOKUP($D65,'HK2'!$D$4:$AH$258,25,0))</f>
        <v/>
      </c>
      <c r="AC65" s="8" t="str">
        <f>IF($D65="","",VLOOKUP($D65,'HK1'!$D$4:$AH$259,26,0)+VLOOKUP($D65,'HK2'!$D$4:$AH$258,26,0))</f>
        <v/>
      </c>
      <c r="AD65" s="8" t="str">
        <f>IF($D65="","",VLOOKUP($D65,'HK1'!$D$4:$AH$259,27,0)+VLOOKUP($D65,'HK2'!$D$4:$AH$258,27,0))</f>
        <v/>
      </c>
      <c r="AE65" s="36" t="str">
        <f>IF($D65="","",VLOOKUP($D65,'HK1'!$D$4:$AH$259,28,0)+VLOOKUP($D65,'HK2'!$D$4:$AH$258,28,0))</f>
        <v/>
      </c>
      <c r="AF65" s="8" t="str">
        <f>IF($D65="","",VLOOKUP($D65,'HK1'!$D$4:$AH$259,29,0)+VLOOKUP($D65,'HK2'!$D$4:$AH$258,29,0))</f>
        <v/>
      </c>
      <c r="AG65" s="8" t="str">
        <f>IF($D65="","",VLOOKUP($D65,'HK1'!$D$4:$AH$259,30,0)+VLOOKUP($D65,'HK2'!$D$4:$AH$258,30,0))</f>
        <v/>
      </c>
      <c r="AH65" s="64" t="str">
        <f t="shared" si="0"/>
        <v/>
      </c>
      <c r="AI65" s="14" t="str">
        <f t="shared" ref="AI65" si="3">IF(AH65="","",ROUND(AH65*10/3,1))</f>
        <v/>
      </c>
    </row>
    <row r="66" spans="1:35">
      <c r="E66" s="14">
        <f t="shared" ref="E66:AH66" si="4">SUBTOTAL(9,E2:E65)</f>
        <v>83</v>
      </c>
      <c r="F66" s="14">
        <f t="shared" si="4"/>
        <v>50</v>
      </c>
      <c r="G66" s="14">
        <f t="shared" si="4"/>
        <v>0</v>
      </c>
      <c r="H66" s="14">
        <f t="shared" si="4"/>
        <v>0</v>
      </c>
      <c r="I66" s="37">
        <f t="shared" si="4"/>
        <v>183</v>
      </c>
      <c r="J66" s="14">
        <f t="shared" si="4"/>
        <v>421.99999999999994</v>
      </c>
      <c r="K66" s="14">
        <f t="shared" si="4"/>
        <v>411.99999999999994</v>
      </c>
      <c r="L66" s="14">
        <f t="shared" si="4"/>
        <v>0</v>
      </c>
      <c r="M66" s="14">
        <f t="shared" si="4"/>
        <v>0</v>
      </c>
      <c r="N66" s="37">
        <f t="shared" si="4"/>
        <v>833.99999999999989</v>
      </c>
      <c r="O66" s="14">
        <f t="shared" si="4"/>
        <v>12693</v>
      </c>
      <c r="P66" s="14">
        <f t="shared" si="4"/>
        <v>12693</v>
      </c>
      <c r="Q66" s="14">
        <f t="shared" si="4"/>
        <v>12693</v>
      </c>
      <c r="R66" s="37">
        <f t="shared" si="4"/>
        <v>634.65000000000009</v>
      </c>
      <c r="S66" s="14">
        <f t="shared" si="4"/>
        <v>0</v>
      </c>
      <c r="T66" s="14">
        <f t="shared" si="4"/>
        <v>0</v>
      </c>
      <c r="U66" s="14">
        <f t="shared" si="4"/>
        <v>0</v>
      </c>
      <c r="V66" s="37">
        <f t="shared" si="4"/>
        <v>0</v>
      </c>
      <c r="W66" s="14">
        <f t="shared" si="4"/>
        <v>0</v>
      </c>
      <c r="X66" s="14">
        <f t="shared" si="4"/>
        <v>0</v>
      </c>
      <c r="Y66" s="37">
        <f t="shared" si="4"/>
        <v>0</v>
      </c>
      <c r="Z66" s="14">
        <f t="shared" si="4"/>
        <v>0</v>
      </c>
      <c r="AA66" s="14">
        <f t="shared" si="4"/>
        <v>0</v>
      </c>
      <c r="AB66" s="37">
        <f t="shared" si="4"/>
        <v>0</v>
      </c>
      <c r="AC66" s="14">
        <f t="shared" si="4"/>
        <v>0</v>
      </c>
      <c r="AD66" s="14">
        <f t="shared" si="4"/>
        <v>0</v>
      </c>
      <c r="AE66" s="37">
        <f t="shared" si="4"/>
        <v>0</v>
      </c>
      <c r="AF66" s="14">
        <f t="shared" si="4"/>
        <v>61.600000000000009</v>
      </c>
      <c r="AG66" s="14">
        <f t="shared" si="4"/>
        <v>33.6</v>
      </c>
      <c r="AH66" s="37">
        <f t="shared" si="4"/>
        <v>1747.2999999999993</v>
      </c>
    </row>
  </sheetData>
  <sheetProtection formatCells="0" formatColumns="0" formatRows="0" autoFilter="0"/>
  <autoFilter ref="A3:AI65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66:AH1048576 E4:AG65">
    <cfRule type="cellIs" dxfId="147" priority="5" stopIfTrue="1" operator="lessThan">
      <formula>0</formula>
    </cfRule>
  </conditionalFormatting>
  <conditionalFormatting sqref="Q3">
    <cfRule type="cellIs" dxfId="146" priority="3" stopIfTrue="1" operator="lessThan">
      <formula>0</formula>
    </cfRule>
  </conditionalFormatting>
  <conditionalFormatting sqref="U3">
    <cfRule type="cellIs" dxfId="145" priority="2" stopIfTrue="1" operator="lessThan">
      <formula>0</formula>
    </cfRule>
  </conditionalFormatting>
  <conditionalFormatting sqref="AH4:AH65">
    <cfRule type="cellIs" dxfId="144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66"/>
  <sheetViews>
    <sheetView zoomScale="70" zoomScaleNormal="70" workbookViewId="0">
      <pane xSplit="4" ySplit="3" topLeftCell="O4" activePane="bottomRight" state="frozen"/>
      <selection activeCell="X69" sqref="X69"/>
      <selection pane="topRight" activeCell="X69" sqref="X69"/>
      <selection pane="bottomLeft" activeCell="X69" sqref="X69"/>
      <selection pane="bottomRight" activeCell="C16" sqref="C16"/>
    </sheetView>
  </sheetViews>
  <sheetFormatPr defaultRowHeight="18.75"/>
  <cols>
    <col min="1" max="1" width="5.75" style="52" bestFit="1" customWidth="1"/>
    <col min="2" max="2" width="11.75" style="52" bestFit="1" customWidth="1"/>
    <col min="3" max="3" width="29" style="48" bestFit="1" customWidth="1"/>
    <col min="4" max="4" width="36" style="48" bestFit="1" customWidth="1"/>
    <col min="5" max="8" width="6.625" style="48" customWidth="1"/>
    <col min="9" max="9" width="6.625" style="54" customWidth="1"/>
    <col min="10" max="13" width="6.625" style="48" customWidth="1"/>
    <col min="14" max="14" width="8.25" style="54" customWidth="1"/>
    <col min="15" max="15" width="8" style="48" customWidth="1"/>
    <col min="16" max="17" width="8.25" style="48" customWidth="1"/>
    <col min="18" max="18" width="9.375" style="54" customWidth="1"/>
    <col min="19" max="21" width="6.625" style="48" customWidth="1"/>
    <col min="22" max="22" width="6.625" style="54" customWidth="1"/>
    <col min="23" max="24" width="6.625" style="48" customWidth="1"/>
    <col min="25" max="25" width="6.625" style="54" customWidth="1"/>
    <col min="26" max="27" width="6.625" style="48" customWidth="1"/>
    <col min="28" max="28" width="6.625" style="54" customWidth="1"/>
    <col min="29" max="30" width="6.625" style="48" customWidth="1"/>
    <col min="31" max="31" width="6.625" style="54" customWidth="1"/>
    <col min="32" max="33" width="6.625" style="48" customWidth="1"/>
    <col min="34" max="34" width="9.25" style="53" customWidth="1"/>
    <col min="35" max="35" width="9.5" style="47" customWidth="1"/>
    <col min="36" max="36" width="11.75" style="48" customWidth="1"/>
    <col min="37" max="16384" width="9" style="48"/>
  </cols>
  <sheetData>
    <row r="1" spans="1:35" s="39" customFormat="1">
      <c r="A1" s="115" t="s">
        <v>0</v>
      </c>
      <c r="B1" s="112" t="s">
        <v>1</v>
      </c>
      <c r="C1" s="116" t="s">
        <v>2</v>
      </c>
      <c r="D1" s="115" t="s">
        <v>3</v>
      </c>
      <c r="E1" s="112" t="s">
        <v>4</v>
      </c>
      <c r="F1" s="112"/>
      <c r="G1" s="112"/>
      <c r="H1" s="112"/>
      <c r="I1" s="112"/>
      <c r="J1" s="112" t="s">
        <v>5</v>
      </c>
      <c r="K1" s="112"/>
      <c r="L1" s="112"/>
      <c r="M1" s="112"/>
      <c r="N1" s="112"/>
      <c r="O1" s="112" t="s">
        <v>6</v>
      </c>
      <c r="P1" s="112"/>
      <c r="Q1" s="112"/>
      <c r="R1" s="112"/>
      <c r="S1" s="112"/>
      <c r="T1" s="112"/>
      <c r="U1" s="112"/>
      <c r="V1" s="112"/>
      <c r="W1" s="112" t="s">
        <v>7</v>
      </c>
      <c r="X1" s="112"/>
      <c r="Y1" s="112"/>
      <c r="Z1" s="112"/>
      <c r="AA1" s="112"/>
      <c r="AB1" s="112"/>
      <c r="AC1" s="112"/>
      <c r="AD1" s="112"/>
      <c r="AE1" s="112"/>
      <c r="AF1" s="113" t="s">
        <v>8</v>
      </c>
      <c r="AG1" s="113" t="s">
        <v>9</v>
      </c>
      <c r="AH1" s="114" t="s">
        <v>10</v>
      </c>
      <c r="AI1" s="1">
        <f>SUBTOTAL(9,AH:AH)</f>
        <v>753.6</v>
      </c>
    </row>
    <row r="2" spans="1:35" s="39" customFormat="1">
      <c r="A2" s="115"/>
      <c r="B2" s="115"/>
      <c r="C2" s="116"/>
      <c r="D2" s="115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 t="s">
        <v>11</v>
      </c>
      <c r="P2" s="112"/>
      <c r="Q2" s="112"/>
      <c r="R2" s="112"/>
      <c r="S2" s="112" t="s">
        <v>12</v>
      </c>
      <c r="T2" s="112"/>
      <c r="U2" s="112"/>
      <c r="V2" s="112"/>
      <c r="W2" s="112" t="s">
        <v>11</v>
      </c>
      <c r="X2" s="112"/>
      <c r="Y2" s="112"/>
      <c r="Z2" s="112" t="s">
        <v>13</v>
      </c>
      <c r="AA2" s="112"/>
      <c r="AB2" s="112"/>
      <c r="AC2" s="112" t="s">
        <v>14</v>
      </c>
      <c r="AD2" s="112"/>
      <c r="AE2" s="112"/>
      <c r="AF2" s="113"/>
      <c r="AG2" s="113"/>
      <c r="AH2" s="114"/>
      <c r="AI2" s="38"/>
    </row>
    <row r="3" spans="1:35" s="45" customFormat="1" ht="103.5">
      <c r="A3" s="115"/>
      <c r="B3" s="115"/>
      <c r="C3" s="116"/>
      <c r="D3" s="115"/>
      <c r="E3" s="40" t="s">
        <v>15</v>
      </c>
      <c r="F3" s="40" t="s">
        <v>16</v>
      </c>
      <c r="G3" s="40" t="s">
        <v>17</v>
      </c>
      <c r="H3" s="40" t="s">
        <v>18</v>
      </c>
      <c r="I3" s="41" t="s">
        <v>19</v>
      </c>
      <c r="J3" s="40" t="s">
        <v>20</v>
      </c>
      <c r="K3" s="40" t="s">
        <v>21</v>
      </c>
      <c r="L3" s="40" t="s">
        <v>22</v>
      </c>
      <c r="M3" s="40" t="s">
        <v>23</v>
      </c>
      <c r="N3" s="42" t="s">
        <v>24</v>
      </c>
      <c r="O3" s="40" t="s">
        <v>25</v>
      </c>
      <c r="P3" s="40" t="s">
        <v>26</v>
      </c>
      <c r="Q3" s="43" t="s">
        <v>283</v>
      </c>
      <c r="R3" s="41" t="s">
        <v>27</v>
      </c>
      <c r="S3" s="40" t="s">
        <v>28</v>
      </c>
      <c r="T3" s="40" t="s">
        <v>29</v>
      </c>
      <c r="U3" s="43" t="s">
        <v>284</v>
      </c>
      <c r="V3" s="41" t="s">
        <v>30</v>
      </c>
      <c r="W3" s="40" t="s">
        <v>25</v>
      </c>
      <c r="X3" s="40" t="s">
        <v>26</v>
      </c>
      <c r="Y3" s="41" t="s">
        <v>27</v>
      </c>
      <c r="Z3" s="40" t="s">
        <v>28</v>
      </c>
      <c r="AA3" s="40" t="s">
        <v>29</v>
      </c>
      <c r="AB3" s="41" t="s">
        <v>30</v>
      </c>
      <c r="AC3" s="40" t="s">
        <v>28</v>
      </c>
      <c r="AD3" s="40" t="s">
        <v>29</v>
      </c>
      <c r="AE3" s="41" t="s">
        <v>30</v>
      </c>
      <c r="AF3" s="113"/>
      <c r="AG3" s="113"/>
      <c r="AH3" s="114"/>
      <c r="AI3" s="44"/>
    </row>
    <row r="4" spans="1:35">
      <c r="A4" s="55">
        <f>IF(D4="","",SUBTOTAL(3,$D$4:$D4))</f>
        <v>1</v>
      </c>
      <c r="B4" s="65" t="s">
        <v>287</v>
      </c>
      <c r="C4" s="66" t="s">
        <v>31</v>
      </c>
      <c r="D4" s="67" t="s">
        <v>33</v>
      </c>
      <c r="E4" s="8">
        <f>IF($D4="","",VLOOKUP($D4,'HK1'!$D$4:$AH$259,2,0))</f>
        <v>0</v>
      </c>
      <c r="F4" s="8">
        <f>IF($D4="","",VLOOKUP($D4,'HK1'!$D$4:$AH$259,3,0))</f>
        <v>0</v>
      </c>
      <c r="G4" s="8">
        <f>IF($D4="","",VLOOKUP($D4,'HK1'!$D$4:$AH$259,4,0))</f>
        <v>0</v>
      </c>
      <c r="H4" s="8">
        <f>IF($D4="","",VLOOKUP($D4,'HK1'!$D$4:$AH$259,5,0))</f>
        <v>0</v>
      </c>
      <c r="I4" s="10">
        <f t="shared" ref="I4:I65" si="0">IF(D4="","",(E4+F4*2+G4*3+H4*2))</f>
        <v>0</v>
      </c>
      <c r="J4" s="8">
        <f>IF($D4="","",VLOOKUP($D4,'HK1'!$D$4:$AH$259,7,0))</f>
        <v>0</v>
      </c>
      <c r="K4" s="8">
        <f>IF($D4="","",VLOOKUP($D4,'HK1'!$D$4:$AH$259,8,0))</f>
        <v>0</v>
      </c>
      <c r="L4" s="8">
        <f>IF($D4="","",VLOOKUP($D4,'HK1'!$D$4:$AH$259,9,0))</f>
        <v>0</v>
      </c>
      <c r="M4" s="8">
        <f>IF($D4="","",VLOOKUP($D4,'HK1'!$D$4:$AH$259,10,0))</f>
        <v>0</v>
      </c>
      <c r="N4" s="20">
        <f t="shared" ref="N4:N65" si="1">IF(D4="","",SUM(J4:M4))</f>
        <v>0</v>
      </c>
      <c r="O4" s="8">
        <f>IF($D4="","",VLOOKUP($D4,'HK1'!$D$4:$AH$259,12,0))</f>
        <v>0</v>
      </c>
      <c r="P4" s="8">
        <f>IF($D4="","",VLOOKUP($D4,'HK1'!$D$4:$AH$259,13,0))</f>
        <v>0</v>
      </c>
      <c r="Q4" s="8">
        <f>IF($D4="","",VLOOKUP($D4,'HK1'!$D$4:$AH$259,14,0))</f>
        <v>187</v>
      </c>
      <c r="R4" s="20">
        <f t="shared" ref="R4" si="2">IF(D4="","",(SUM(O4:P4)-Q4)/20)</f>
        <v>-9.35</v>
      </c>
      <c r="S4" s="8">
        <f>IF($D4="","",VLOOKUP($D4,'HK1'!$D$4:$AH$259,16,0))</f>
        <v>0</v>
      </c>
      <c r="T4" s="8">
        <f>IF($D4="","",VLOOKUP($D4,'HK1'!$D$4:$AH$259,17,0))</f>
        <v>0</v>
      </c>
      <c r="U4" s="8">
        <f>IF($D4="","",VLOOKUP($D4,'HK1'!$D$4:$AH$259,18,0))</f>
        <v>0</v>
      </c>
      <c r="V4" s="20">
        <f t="shared" ref="V4" si="3">IF(D4="","",(SUM(S4:T4)-U4)/10)</f>
        <v>0</v>
      </c>
      <c r="W4" s="8">
        <f>IF($D4="","",VLOOKUP($D4,'HK1'!$D$4:$AH$259,20,0))</f>
        <v>0</v>
      </c>
      <c r="X4" s="8">
        <f>IF($D4="","",VLOOKUP($D4,'HK1'!$D$4:$AH$259,21,0))</f>
        <v>0</v>
      </c>
      <c r="Y4" s="20">
        <f t="shared" ref="Y4:Y65" si="4">IF(D4="","",SUM(W4:X4)/14)</f>
        <v>0</v>
      </c>
      <c r="Z4" s="8">
        <f>IF($D4="","",VLOOKUP($D4,'HK1'!$D$4:$AH$259,23,0))</f>
        <v>0</v>
      </c>
      <c r="AA4" s="8">
        <f>IF($D4="","",VLOOKUP($D4,'HK1'!$D$4:$AH$259,24,0))</f>
        <v>0</v>
      </c>
      <c r="AB4" s="20">
        <f t="shared" ref="AB4:AB65" si="5">IF(D4="","",SUM(Z4:AA4)/10)</f>
        <v>0</v>
      </c>
      <c r="AC4" s="8">
        <f>IF($D4="","",VLOOKUP($D4,'HK1'!$D$4:$AH$259,26,0))</f>
        <v>0</v>
      </c>
      <c r="AD4" s="8">
        <f>IF($D4="","",VLOOKUP($D4,'HK1'!$D$4:$AH$259,27,0))</f>
        <v>0</v>
      </c>
      <c r="AE4" s="20">
        <f t="shared" ref="AE4:AE65" si="6">IF(D4="","",SUM(AC4:AD4)/20)</f>
        <v>0</v>
      </c>
      <c r="AF4" s="8">
        <f>IF($D4="","",VLOOKUP($D4,'HK1'!$D$4:$AH$259,29,0))</f>
        <v>0</v>
      </c>
      <c r="AG4" s="8">
        <f>IF($D4="","",VLOOKUP($D4,'HK1'!$D$4:$AH$259,30,0))</f>
        <v>0</v>
      </c>
      <c r="AH4" s="64">
        <f t="shared" ref="AH4:AH64" si="7">IF(D4="","",ROUND(I4+N4+R4+V4+Y4+AB4+AE4+SUM(AF4:AG4),1))</f>
        <v>-9.4</v>
      </c>
      <c r="AI4" s="14">
        <f t="shared" ref="AI4:AI65" si="8">IF(AH4="","",ROUND(AH4*10/3,1))</f>
        <v>-31.3</v>
      </c>
    </row>
    <row r="5" spans="1:35">
      <c r="A5" s="55">
        <f>IF(D5="","",SUBTOTAL(3,$D$4:$D5))</f>
        <v>2</v>
      </c>
      <c r="B5" s="65" t="s">
        <v>313</v>
      </c>
      <c r="C5" s="66" t="s">
        <v>35</v>
      </c>
      <c r="D5" s="67" t="s">
        <v>53</v>
      </c>
      <c r="E5" s="8">
        <f>IF($D5="","",VLOOKUP($D5,'HK1'!$D$4:$AH$259,2,0))</f>
        <v>11</v>
      </c>
      <c r="F5" s="8">
        <f>IF($D5="","",VLOOKUP($D5,'HK1'!$D$4:$AH$259,3,0))</f>
        <v>0</v>
      </c>
      <c r="G5" s="8">
        <f>IF($D5="","",VLOOKUP($D5,'HK1'!$D$4:$AH$259,4,0))</f>
        <v>0</v>
      </c>
      <c r="H5" s="8">
        <f>IF($D5="","",VLOOKUP($D5,'HK1'!$D$4:$AH$259,5,0))</f>
        <v>0</v>
      </c>
      <c r="I5" s="10">
        <f t="shared" si="0"/>
        <v>11</v>
      </c>
      <c r="J5" s="8">
        <f>IF($D5="","",VLOOKUP($D5,'HK1'!$D$4:$AH$259,7,0))</f>
        <v>9.6000000000000014</v>
      </c>
      <c r="K5" s="8">
        <f>IF($D5="","",VLOOKUP($D5,'HK1'!$D$4:$AH$259,8,0))</f>
        <v>7.2000000000000011</v>
      </c>
      <c r="L5" s="8">
        <f>IF($D5="","",VLOOKUP($D5,'HK1'!$D$4:$AH$259,9,0))</f>
        <v>0</v>
      </c>
      <c r="M5" s="8">
        <f>IF($D5="","",VLOOKUP($D5,'HK1'!$D$4:$AH$259,10,0))</f>
        <v>0</v>
      </c>
      <c r="N5" s="20">
        <f t="shared" si="1"/>
        <v>16.800000000000004</v>
      </c>
      <c r="O5" s="8">
        <f>IF($D5="","",VLOOKUP($D5,'HK1'!$D$4:$AH$259,12,0))</f>
        <v>158</v>
      </c>
      <c r="P5" s="8">
        <f>IF($D5="","",VLOOKUP($D5,'HK1'!$D$4:$AH$259,13,0))</f>
        <v>31</v>
      </c>
      <c r="Q5" s="8">
        <f>IF($D5="","",VLOOKUP($D5,'HK1'!$D$4:$AH$259,14,0))</f>
        <v>178</v>
      </c>
      <c r="R5" s="20">
        <f t="shared" ref="R5:R65" si="9">IF(D5="","",(SUM(O5:P5)-Q5)/20)</f>
        <v>0.55000000000000004</v>
      </c>
      <c r="S5" s="8">
        <f>IF($D5="","",VLOOKUP($D5,'HK1'!$D$4:$AH$259,16,0))</f>
        <v>0</v>
      </c>
      <c r="T5" s="8">
        <f>IF($D5="","",VLOOKUP($D5,'HK1'!$D$4:$AH$259,17,0))</f>
        <v>0</v>
      </c>
      <c r="U5" s="8">
        <f>IF($D5="","",VLOOKUP($D5,'HK1'!$D$4:$AH$259,18,0))</f>
        <v>0</v>
      </c>
      <c r="V5" s="20">
        <f t="shared" ref="V5:V65" si="10">IF(D5="","",(SUM(S5:T5)-U5)/10)</f>
        <v>0</v>
      </c>
      <c r="W5" s="8">
        <f>IF($D5="","",VLOOKUP($D5,'HK1'!$D$4:$AH$259,20,0))</f>
        <v>0</v>
      </c>
      <c r="X5" s="8">
        <f>IF($D5="","",VLOOKUP($D5,'HK1'!$D$4:$AH$259,21,0))</f>
        <v>0</v>
      </c>
      <c r="Y5" s="20">
        <f t="shared" si="4"/>
        <v>0</v>
      </c>
      <c r="Z5" s="8">
        <f>IF($D5="","",VLOOKUP($D5,'HK1'!$D$4:$AH$259,23,0))</f>
        <v>0</v>
      </c>
      <c r="AA5" s="8">
        <f>IF($D5="","",VLOOKUP($D5,'HK1'!$D$4:$AH$259,24,0))</f>
        <v>0</v>
      </c>
      <c r="AB5" s="20">
        <f t="shared" si="5"/>
        <v>0</v>
      </c>
      <c r="AC5" s="8">
        <f>IF($D5="","",VLOOKUP($D5,'HK1'!$D$4:$AH$259,26,0))</f>
        <v>0</v>
      </c>
      <c r="AD5" s="8">
        <f>IF($D5="","",VLOOKUP($D5,'HK1'!$D$4:$AH$259,27,0))</f>
        <v>0</v>
      </c>
      <c r="AE5" s="20">
        <f t="shared" si="6"/>
        <v>0</v>
      </c>
      <c r="AF5" s="8">
        <f>IF($D5="","",VLOOKUP($D5,'HK1'!$D$4:$AH$259,29,0))</f>
        <v>0</v>
      </c>
      <c r="AG5" s="8">
        <f>IF($D5="","",VLOOKUP($D5,'HK1'!$D$4:$AH$259,30,0))</f>
        <v>2.4</v>
      </c>
      <c r="AH5" s="64">
        <f t="shared" si="7"/>
        <v>30.8</v>
      </c>
      <c r="AI5" s="14">
        <f t="shared" si="8"/>
        <v>102.7</v>
      </c>
    </row>
    <row r="6" spans="1:35">
      <c r="A6" s="55">
        <f>IF(D6="","",SUBTOTAL(3,$D$4:$D6))</f>
        <v>3</v>
      </c>
      <c r="B6" s="65" t="s">
        <v>316</v>
      </c>
      <c r="C6" s="66" t="s">
        <v>35</v>
      </c>
      <c r="D6" s="67" t="s">
        <v>38</v>
      </c>
      <c r="E6" s="8">
        <f>IF($D6="","",VLOOKUP($D6,'HK1'!$D$4:$AH$259,2,0))</f>
        <v>2</v>
      </c>
      <c r="F6" s="8">
        <f>IF($D6="","",VLOOKUP($D6,'HK1'!$D$4:$AH$259,3,0))</f>
        <v>0</v>
      </c>
      <c r="G6" s="8">
        <f>IF($D6="","",VLOOKUP($D6,'HK1'!$D$4:$AH$259,4,0))</f>
        <v>0</v>
      </c>
      <c r="H6" s="8">
        <f>IF($D6="","",VLOOKUP($D6,'HK1'!$D$4:$AH$259,5,0))</f>
        <v>0</v>
      </c>
      <c r="I6" s="10">
        <f t="shared" si="0"/>
        <v>2</v>
      </c>
      <c r="J6" s="8">
        <f>IF($D6="","",VLOOKUP($D6,'HK1'!$D$4:$AH$259,7,0))</f>
        <v>0</v>
      </c>
      <c r="K6" s="8">
        <f>IF($D6="","",VLOOKUP($D6,'HK1'!$D$4:$AH$259,8,0))</f>
        <v>0</v>
      </c>
      <c r="L6" s="8">
        <f>IF($D6="","",VLOOKUP($D6,'HK1'!$D$4:$AH$259,9,0))</f>
        <v>0</v>
      </c>
      <c r="M6" s="8">
        <f>IF($D6="","",VLOOKUP($D6,'HK1'!$D$4:$AH$259,10,0))</f>
        <v>0</v>
      </c>
      <c r="N6" s="20">
        <f t="shared" si="1"/>
        <v>0</v>
      </c>
      <c r="O6" s="8">
        <f>IF($D6="","",VLOOKUP($D6,'HK1'!$D$4:$AH$259,12,0))</f>
        <v>16</v>
      </c>
      <c r="P6" s="8">
        <f>IF($D6="","",VLOOKUP($D6,'HK1'!$D$4:$AH$259,13,0))</f>
        <v>118</v>
      </c>
      <c r="Q6" s="8">
        <f>IF($D6="","",VLOOKUP($D6,'HK1'!$D$4:$AH$259,14,0))</f>
        <v>45</v>
      </c>
      <c r="R6" s="20">
        <f t="shared" si="9"/>
        <v>4.45</v>
      </c>
      <c r="S6" s="8">
        <f>IF($D6="","",VLOOKUP($D6,'HK1'!$D$4:$AH$259,16,0))</f>
        <v>0</v>
      </c>
      <c r="T6" s="8">
        <f>IF($D6="","",VLOOKUP($D6,'HK1'!$D$4:$AH$259,17,0))</f>
        <v>0</v>
      </c>
      <c r="U6" s="8">
        <f>IF($D6="","",VLOOKUP($D6,'HK1'!$D$4:$AH$259,18,0))</f>
        <v>0</v>
      </c>
      <c r="V6" s="20">
        <f t="shared" si="10"/>
        <v>0</v>
      </c>
      <c r="W6" s="8">
        <f>IF($D6="","",VLOOKUP($D6,'HK1'!$D$4:$AH$259,20,0))</f>
        <v>0</v>
      </c>
      <c r="X6" s="8">
        <f>IF($D6="","",VLOOKUP($D6,'HK1'!$D$4:$AH$259,21,0))</f>
        <v>0</v>
      </c>
      <c r="Y6" s="20">
        <f t="shared" si="4"/>
        <v>0</v>
      </c>
      <c r="Z6" s="8">
        <f>IF($D6="","",VLOOKUP($D6,'HK1'!$D$4:$AH$259,23,0))</f>
        <v>0</v>
      </c>
      <c r="AA6" s="8">
        <f>IF($D6="","",VLOOKUP($D6,'HK1'!$D$4:$AH$259,24,0))</f>
        <v>0</v>
      </c>
      <c r="AB6" s="20">
        <f t="shared" si="5"/>
        <v>0</v>
      </c>
      <c r="AC6" s="8">
        <f>IF($D6="","",VLOOKUP($D6,'HK1'!$D$4:$AH$259,26,0))</f>
        <v>0</v>
      </c>
      <c r="AD6" s="8">
        <f>IF($D6="","",VLOOKUP($D6,'HK1'!$D$4:$AH$259,27,0))</f>
        <v>0</v>
      </c>
      <c r="AE6" s="20">
        <f t="shared" si="6"/>
        <v>0</v>
      </c>
      <c r="AF6" s="8">
        <f>IF($D6="","",VLOOKUP($D6,'HK1'!$D$4:$AH$259,29,0))</f>
        <v>0</v>
      </c>
      <c r="AG6" s="8">
        <f>IF($D6="","",VLOOKUP($D6,'HK1'!$D$4:$AH$259,30,0))</f>
        <v>26.4</v>
      </c>
      <c r="AH6" s="64">
        <f t="shared" si="7"/>
        <v>32.9</v>
      </c>
      <c r="AI6" s="14">
        <f t="shared" si="8"/>
        <v>109.7</v>
      </c>
    </row>
    <row r="7" spans="1:35">
      <c r="A7" s="55">
        <f>IF(D7="","",SUBTOTAL(3,$D$4:$D7))</f>
        <v>4</v>
      </c>
      <c r="B7" s="65" t="s">
        <v>289</v>
      </c>
      <c r="C7" s="66" t="s">
        <v>35</v>
      </c>
      <c r="D7" s="67" t="s">
        <v>36</v>
      </c>
      <c r="E7" s="8">
        <f>IF($D7="","",VLOOKUP($D7,'HK1'!$D$4:$AH$259,2,0))</f>
        <v>0</v>
      </c>
      <c r="F7" s="8">
        <f>IF($D7="","",VLOOKUP($D7,'HK1'!$D$4:$AH$259,3,0))</f>
        <v>4</v>
      </c>
      <c r="G7" s="8">
        <f>IF($D7="","",VLOOKUP($D7,'HK1'!$D$4:$AH$259,4,0))</f>
        <v>0</v>
      </c>
      <c r="H7" s="8">
        <f>IF($D7="","",VLOOKUP($D7,'HK1'!$D$4:$AH$259,5,0))</f>
        <v>0</v>
      </c>
      <c r="I7" s="10">
        <f t="shared" si="0"/>
        <v>8</v>
      </c>
      <c r="J7" s="8">
        <f>IF($D7="","",VLOOKUP($D7,'HK1'!$D$4:$AH$259,7,0))</f>
        <v>12.8</v>
      </c>
      <c r="K7" s="8">
        <f>IF($D7="","",VLOOKUP($D7,'HK1'!$D$4:$AH$259,8,0))</f>
        <v>3.5999999999999996</v>
      </c>
      <c r="L7" s="8">
        <f>IF($D7="","",VLOOKUP($D7,'HK1'!$D$4:$AH$259,9,0))</f>
        <v>0</v>
      </c>
      <c r="M7" s="8">
        <f>IF($D7="","",VLOOKUP($D7,'HK1'!$D$4:$AH$259,10,0))</f>
        <v>0</v>
      </c>
      <c r="N7" s="20">
        <f t="shared" si="1"/>
        <v>16.399999999999999</v>
      </c>
      <c r="O7" s="8">
        <f>IF($D7="","",VLOOKUP($D7,'HK1'!$D$4:$AH$259,12,0))</f>
        <v>80</v>
      </c>
      <c r="P7" s="8">
        <f>IF($D7="","",VLOOKUP($D7,'HK1'!$D$4:$AH$259,13,0))</f>
        <v>71</v>
      </c>
      <c r="Q7" s="8">
        <f>IF($D7="","",VLOOKUP($D7,'HK1'!$D$4:$AH$259,14,0))</f>
        <v>22</v>
      </c>
      <c r="R7" s="20">
        <f t="shared" si="9"/>
        <v>6.45</v>
      </c>
      <c r="S7" s="8">
        <f>IF($D7="","",VLOOKUP($D7,'HK1'!$D$4:$AH$259,16,0))</f>
        <v>0</v>
      </c>
      <c r="T7" s="8">
        <f>IF($D7="","",VLOOKUP($D7,'HK1'!$D$4:$AH$259,17,0))</f>
        <v>0</v>
      </c>
      <c r="U7" s="8">
        <f>IF($D7="","",VLOOKUP($D7,'HK1'!$D$4:$AH$259,18,0))</f>
        <v>0</v>
      </c>
      <c r="V7" s="20">
        <f t="shared" si="10"/>
        <v>0</v>
      </c>
      <c r="W7" s="8">
        <f>IF($D7="","",VLOOKUP($D7,'HK1'!$D$4:$AH$259,20,0))</f>
        <v>0</v>
      </c>
      <c r="X7" s="8">
        <f>IF($D7="","",VLOOKUP($D7,'HK1'!$D$4:$AH$259,21,0))</f>
        <v>0</v>
      </c>
      <c r="Y7" s="20">
        <f t="shared" si="4"/>
        <v>0</v>
      </c>
      <c r="Z7" s="8">
        <f>IF($D7="","",VLOOKUP($D7,'HK1'!$D$4:$AH$259,23,0))</f>
        <v>0</v>
      </c>
      <c r="AA7" s="8">
        <f>IF($D7="","",VLOOKUP($D7,'HK1'!$D$4:$AH$259,24,0))</f>
        <v>0</v>
      </c>
      <c r="AB7" s="20">
        <f t="shared" si="5"/>
        <v>0</v>
      </c>
      <c r="AC7" s="8">
        <f>IF($D7="","",VLOOKUP($D7,'HK1'!$D$4:$AH$259,26,0))</f>
        <v>0</v>
      </c>
      <c r="AD7" s="8">
        <f>IF($D7="","",VLOOKUP($D7,'HK1'!$D$4:$AH$259,27,0))</f>
        <v>0</v>
      </c>
      <c r="AE7" s="20">
        <f t="shared" si="6"/>
        <v>0</v>
      </c>
      <c r="AF7" s="8">
        <f>IF($D7="","",VLOOKUP($D7,'HK1'!$D$4:$AH$259,29,0))</f>
        <v>0</v>
      </c>
      <c r="AG7" s="8">
        <f>IF($D7="","",VLOOKUP($D7,'HK1'!$D$4:$AH$259,30,0))</f>
        <v>2.4</v>
      </c>
      <c r="AH7" s="64">
        <f t="shared" si="7"/>
        <v>33.299999999999997</v>
      </c>
      <c r="AI7" s="14">
        <f t="shared" si="8"/>
        <v>111</v>
      </c>
    </row>
    <row r="8" spans="1:35">
      <c r="A8" s="55">
        <f>IF(D8="","",SUBTOTAL(3,$D$4:$D8))</f>
        <v>5</v>
      </c>
      <c r="B8" s="65" t="s">
        <v>290</v>
      </c>
      <c r="C8" s="66" t="s">
        <v>35</v>
      </c>
      <c r="D8" s="67" t="s">
        <v>39</v>
      </c>
      <c r="E8" s="8">
        <f>IF($D8="","",VLOOKUP($D8,'HK1'!$D$4:$AH$259,2,0))</f>
        <v>4</v>
      </c>
      <c r="F8" s="8">
        <f>IF($D8="","",VLOOKUP($D8,'HK1'!$D$4:$AH$259,3,0))</f>
        <v>0</v>
      </c>
      <c r="G8" s="8">
        <f>IF($D8="","",VLOOKUP($D8,'HK1'!$D$4:$AH$259,4,0))</f>
        <v>0</v>
      </c>
      <c r="H8" s="8">
        <f>IF($D8="","",VLOOKUP($D8,'HK1'!$D$4:$AH$259,5,0))</f>
        <v>0</v>
      </c>
      <c r="I8" s="10">
        <f t="shared" si="0"/>
        <v>4</v>
      </c>
      <c r="J8" s="8">
        <f>IF($D8="","",VLOOKUP($D8,'HK1'!$D$4:$AH$259,7,0))</f>
        <v>10.799999999999999</v>
      </c>
      <c r="K8" s="8">
        <f>IF($D8="","",VLOOKUP($D8,'HK1'!$D$4:$AH$259,8,0))</f>
        <v>0</v>
      </c>
      <c r="L8" s="8">
        <f>IF($D8="","",VLOOKUP($D8,'HK1'!$D$4:$AH$259,9,0))</f>
        <v>0</v>
      </c>
      <c r="M8" s="8">
        <f>IF($D8="","",VLOOKUP($D8,'HK1'!$D$4:$AH$259,10,0))</f>
        <v>0</v>
      </c>
      <c r="N8" s="20">
        <f t="shared" si="1"/>
        <v>10.799999999999999</v>
      </c>
      <c r="O8" s="8">
        <f>IF($D8="","",VLOOKUP($D8,'HK1'!$D$4:$AH$259,12,0))</f>
        <v>93</v>
      </c>
      <c r="P8" s="8">
        <f>IF($D8="","",VLOOKUP($D8,'HK1'!$D$4:$AH$259,13,0))</f>
        <v>65</v>
      </c>
      <c r="Q8" s="8">
        <f>IF($D8="","",VLOOKUP($D8,'HK1'!$D$4:$AH$259,14,0))</f>
        <v>40</v>
      </c>
      <c r="R8" s="20">
        <f t="shared" si="9"/>
        <v>5.9</v>
      </c>
      <c r="S8" s="8">
        <f>IF($D8="","",VLOOKUP($D8,'HK1'!$D$4:$AH$259,16,0))</f>
        <v>0</v>
      </c>
      <c r="T8" s="8">
        <f>IF($D8="","",VLOOKUP($D8,'HK1'!$D$4:$AH$259,17,0))</f>
        <v>0</v>
      </c>
      <c r="U8" s="8">
        <f>IF($D8="","",VLOOKUP($D8,'HK1'!$D$4:$AH$259,18,0))</f>
        <v>0</v>
      </c>
      <c r="V8" s="20">
        <f t="shared" si="10"/>
        <v>0</v>
      </c>
      <c r="W8" s="8">
        <f>IF($D8="","",VLOOKUP($D8,'HK1'!$D$4:$AH$259,20,0))</f>
        <v>0</v>
      </c>
      <c r="X8" s="8">
        <f>IF($D8="","",VLOOKUP($D8,'HK1'!$D$4:$AH$259,21,0))</f>
        <v>0</v>
      </c>
      <c r="Y8" s="20">
        <f t="shared" si="4"/>
        <v>0</v>
      </c>
      <c r="Z8" s="8">
        <f>IF($D8="","",VLOOKUP($D8,'HK1'!$D$4:$AH$259,23,0))</f>
        <v>0</v>
      </c>
      <c r="AA8" s="8">
        <f>IF($D8="","",VLOOKUP($D8,'HK1'!$D$4:$AH$259,24,0))</f>
        <v>0</v>
      </c>
      <c r="AB8" s="20">
        <f t="shared" si="5"/>
        <v>0</v>
      </c>
      <c r="AC8" s="8">
        <f>IF($D8="","",VLOOKUP($D8,'HK1'!$D$4:$AH$259,26,0))</f>
        <v>0</v>
      </c>
      <c r="AD8" s="8">
        <f>IF($D8="","",VLOOKUP($D8,'HK1'!$D$4:$AH$259,27,0))</f>
        <v>0</v>
      </c>
      <c r="AE8" s="20">
        <f t="shared" si="6"/>
        <v>0</v>
      </c>
      <c r="AF8" s="8">
        <f>IF($D8="","",VLOOKUP($D8,'HK1'!$D$4:$AH$259,29,0))</f>
        <v>0</v>
      </c>
      <c r="AG8" s="8">
        <f>IF($D8="","",VLOOKUP($D8,'HK1'!$D$4:$AH$259,30,0))</f>
        <v>0</v>
      </c>
      <c r="AH8" s="64">
        <f t="shared" si="7"/>
        <v>20.7</v>
      </c>
      <c r="AI8" s="14">
        <f t="shared" si="8"/>
        <v>69</v>
      </c>
    </row>
    <row r="9" spans="1:35">
      <c r="A9" s="55">
        <f>IF(D9="","",SUBTOTAL(3,$D$4:$D9))</f>
        <v>6</v>
      </c>
      <c r="B9" s="65" t="s">
        <v>291</v>
      </c>
      <c r="C9" s="66" t="s">
        <v>35</v>
      </c>
      <c r="D9" s="67" t="s">
        <v>57</v>
      </c>
      <c r="E9" s="8">
        <f>IF($D9="","",VLOOKUP($D9,'HK1'!$D$4:$AH$259,2,0))</f>
        <v>10</v>
      </c>
      <c r="F9" s="8">
        <f>IF($D9="","",VLOOKUP($D9,'HK1'!$D$4:$AH$259,3,0))</f>
        <v>0</v>
      </c>
      <c r="G9" s="8">
        <f>IF($D9="","",VLOOKUP($D9,'HK1'!$D$4:$AH$259,4,0))</f>
        <v>0</v>
      </c>
      <c r="H9" s="8">
        <f>IF($D9="","",VLOOKUP($D9,'HK1'!$D$4:$AH$259,5,0))</f>
        <v>0</v>
      </c>
      <c r="I9" s="10">
        <f t="shared" si="0"/>
        <v>10</v>
      </c>
      <c r="J9" s="8">
        <f>IF($D9="","",VLOOKUP($D9,'HK1'!$D$4:$AH$259,7,0))</f>
        <v>3.5999999999999996</v>
      </c>
      <c r="K9" s="8">
        <f>IF($D9="","",VLOOKUP($D9,'HK1'!$D$4:$AH$259,8,0))</f>
        <v>0</v>
      </c>
      <c r="L9" s="8">
        <f>IF($D9="","",VLOOKUP($D9,'HK1'!$D$4:$AH$259,9,0))</f>
        <v>0</v>
      </c>
      <c r="M9" s="8">
        <f>IF($D9="","",VLOOKUP($D9,'HK1'!$D$4:$AH$259,10,0))</f>
        <v>0</v>
      </c>
      <c r="N9" s="20">
        <f t="shared" si="1"/>
        <v>3.5999999999999996</v>
      </c>
      <c r="O9" s="8">
        <f>IF($D9="","",VLOOKUP($D9,'HK1'!$D$4:$AH$259,12,0))</f>
        <v>489</v>
      </c>
      <c r="P9" s="8">
        <f>IF($D9="","",VLOOKUP($D9,'HK1'!$D$4:$AH$259,13,0))</f>
        <v>529</v>
      </c>
      <c r="Q9" s="8">
        <f>IF($D9="","",VLOOKUP($D9,'HK1'!$D$4:$AH$259,14,0))</f>
        <v>515</v>
      </c>
      <c r="R9" s="20">
        <f t="shared" si="9"/>
        <v>25.15</v>
      </c>
      <c r="S9" s="8">
        <f>IF($D9="","",VLOOKUP($D9,'HK1'!$D$4:$AH$259,16,0))</f>
        <v>0</v>
      </c>
      <c r="T9" s="8">
        <f>IF($D9="","",VLOOKUP($D9,'HK1'!$D$4:$AH$259,17,0))</f>
        <v>0</v>
      </c>
      <c r="U9" s="8">
        <f>IF($D9="","",VLOOKUP($D9,'HK1'!$D$4:$AH$259,18,0))</f>
        <v>0</v>
      </c>
      <c r="V9" s="20">
        <f t="shared" si="10"/>
        <v>0</v>
      </c>
      <c r="W9" s="8">
        <f>IF($D9="","",VLOOKUP($D9,'HK1'!$D$4:$AH$259,20,0))</f>
        <v>0</v>
      </c>
      <c r="X9" s="8">
        <f>IF($D9="","",VLOOKUP($D9,'HK1'!$D$4:$AH$259,21,0))</f>
        <v>0</v>
      </c>
      <c r="Y9" s="20">
        <f t="shared" si="4"/>
        <v>0</v>
      </c>
      <c r="Z9" s="8">
        <f>IF($D9="","",VLOOKUP($D9,'HK1'!$D$4:$AH$259,23,0))</f>
        <v>0</v>
      </c>
      <c r="AA9" s="8">
        <f>IF($D9="","",VLOOKUP($D9,'HK1'!$D$4:$AH$259,24,0))</f>
        <v>0</v>
      </c>
      <c r="AB9" s="20">
        <f t="shared" si="5"/>
        <v>0</v>
      </c>
      <c r="AC9" s="8">
        <f>IF($D9="","",VLOOKUP($D9,'HK1'!$D$4:$AH$259,26,0))</f>
        <v>0</v>
      </c>
      <c r="AD9" s="8">
        <f>IF($D9="","",VLOOKUP($D9,'HK1'!$D$4:$AH$259,27,0))</f>
        <v>0</v>
      </c>
      <c r="AE9" s="20">
        <f t="shared" si="6"/>
        <v>0</v>
      </c>
      <c r="AF9" s="8">
        <f>IF($D9="","",VLOOKUP($D9,'HK1'!$D$4:$AH$259,29,0))</f>
        <v>0</v>
      </c>
      <c r="AG9" s="8">
        <f>IF($D9="","",VLOOKUP($D9,'HK1'!$D$4:$AH$259,30,0))</f>
        <v>0</v>
      </c>
      <c r="AH9" s="64">
        <f t="shared" si="7"/>
        <v>38.799999999999997</v>
      </c>
      <c r="AI9" s="14">
        <f t="shared" si="8"/>
        <v>129.30000000000001</v>
      </c>
    </row>
    <row r="10" spans="1:35">
      <c r="A10" s="55">
        <f>IF(D10="","",SUBTOTAL(3,$D$4:$D10))</f>
        <v>7</v>
      </c>
      <c r="B10" s="65" t="s">
        <v>311</v>
      </c>
      <c r="C10" s="66" t="s">
        <v>35</v>
      </c>
      <c r="D10" s="67" t="s">
        <v>61</v>
      </c>
      <c r="E10" s="8">
        <f>IF($D10="","",VLOOKUP($D10,'HK1'!$D$4:$AH$259,2,0))</f>
        <v>0</v>
      </c>
      <c r="F10" s="8">
        <f>IF($D10="","",VLOOKUP($D10,'HK1'!$D$4:$AH$259,3,0))</f>
        <v>0</v>
      </c>
      <c r="G10" s="8">
        <f>IF($D10="","",VLOOKUP($D10,'HK1'!$D$4:$AH$259,4,0))</f>
        <v>0</v>
      </c>
      <c r="H10" s="8">
        <f>IF($D10="","",VLOOKUP($D10,'HK1'!$D$4:$AH$259,5,0))</f>
        <v>0</v>
      </c>
      <c r="I10" s="10">
        <f t="shared" si="0"/>
        <v>0</v>
      </c>
      <c r="J10" s="8">
        <f>IF($D10="","",VLOOKUP($D10,'HK1'!$D$4:$AH$259,7,0))</f>
        <v>0</v>
      </c>
      <c r="K10" s="8">
        <f>IF($D10="","",VLOOKUP($D10,'HK1'!$D$4:$AH$259,8,0))</f>
        <v>0</v>
      </c>
      <c r="L10" s="8">
        <f>IF($D10="","",VLOOKUP($D10,'HK1'!$D$4:$AH$259,9,0))</f>
        <v>0</v>
      </c>
      <c r="M10" s="8">
        <f>IF($D10="","",VLOOKUP($D10,'HK1'!$D$4:$AH$259,10,0))</f>
        <v>0</v>
      </c>
      <c r="N10" s="20">
        <f t="shared" si="1"/>
        <v>0</v>
      </c>
      <c r="O10" s="8">
        <f>IF($D10="","",VLOOKUP($D10,'HK1'!$D$4:$AH$259,12,0))</f>
        <v>0</v>
      </c>
      <c r="P10" s="8">
        <f>IF($D10="","",VLOOKUP($D10,'HK1'!$D$4:$AH$259,13,0))</f>
        <v>0</v>
      </c>
      <c r="Q10" s="8">
        <f>IF($D10="","",VLOOKUP($D10,'HK1'!$D$4:$AH$259,14,0))</f>
        <v>0</v>
      </c>
      <c r="R10" s="20">
        <f t="shared" si="9"/>
        <v>0</v>
      </c>
      <c r="S10" s="8">
        <f>IF($D10="","",VLOOKUP($D10,'HK1'!$D$4:$AH$259,16,0))</f>
        <v>0</v>
      </c>
      <c r="T10" s="8">
        <f>IF($D10="","",VLOOKUP($D10,'HK1'!$D$4:$AH$259,17,0))</f>
        <v>0</v>
      </c>
      <c r="U10" s="8">
        <f>IF($D10="","",VLOOKUP($D10,'HK1'!$D$4:$AH$259,18,0))</f>
        <v>0</v>
      </c>
      <c r="V10" s="20">
        <f t="shared" si="10"/>
        <v>0</v>
      </c>
      <c r="W10" s="8">
        <f>IF($D10="","",VLOOKUP($D10,'HK1'!$D$4:$AH$259,20,0))</f>
        <v>0</v>
      </c>
      <c r="X10" s="8">
        <f>IF($D10="","",VLOOKUP($D10,'HK1'!$D$4:$AH$259,21,0))</f>
        <v>0</v>
      </c>
      <c r="Y10" s="20">
        <f t="shared" si="4"/>
        <v>0</v>
      </c>
      <c r="Z10" s="8">
        <f>IF($D10="","",VLOOKUP($D10,'HK1'!$D$4:$AH$259,23,0))</f>
        <v>0</v>
      </c>
      <c r="AA10" s="8">
        <f>IF($D10="","",VLOOKUP($D10,'HK1'!$D$4:$AH$259,24,0))</f>
        <v>0</v>
      </c>
      <c r="AB10" s="20">
        <f t="shared" si="5"/>
        <v>0</v>
      </c>
      <c r="AC10" s="8">
        <f>IF($D10="","",VLOOKUP($D10,'HK1'!$D$4:$AH$259,26,0))</f>
        <v>0</v>
      </c>
      <c r="AD10" s="8">
        <f>IF($D10="","",VLOOKUP($D10,'HK1'!$D$4:$AH$259,27,0))</f>
        <v>0</v>
      </c>
      <c r="AE10" s="20">
        <f t="shared" si="6"/>
        <v>0</v>
      </c>
      <c r="AF10" s="8">
        <f>IF($D10="","",VLOOKUP($D10,'HK1'!$D$4:$AH$259,29,0))</f>
        <v>0</v>
      </c>
      <c r="AG10" s="8">
        <f>IF($D10="","",VLOOKUP($D10,'HK1'!$D$4:$AH$259,30,0))</f>
        <v>0</v>
      </c>
      <c r="AH10" s="64">
        <f t="shared" si="7"/>
        <v>0</v>
      </c>
      <c r="AI10" s="14">
        <f t="shared" si="8"/>
        <v>0</v>
      </c>
    </row>
    <row r="11" spans="1:35">
      <c r="A11" s="55">
        <f>IF(D11="","",SUBTOTAL(3,$D$4:$D11))</f>
        <v>8</v>
      </c>
      <c r="B11" s="65" t="s">
        <v>307</v>
      </c>
      <c r="C11" s="66" t="s">
        <v>35</v>
      </c>
      <c r="D11" s="67" t="s">
        <v>544</v>
      </c>
      <c r="E11" s="8">
        <f>IF($D11="","",VLOOKUP($D11,'HK1'!$D$4:$AH$259,2,0))</f>
        <v>0</v>
      </c>
      <c r="F11" s="8">
        <f>IF($D11="","",VLOOKUP($D11,'HK1'!$D$4:$AH$259,3,0))</f>
        <v>0</v>
      </c>
      <c r="G11" s="8">
        <f>IF($D11="","",VLOOKUP($D11,'HK1'!$D$4:$AH$259,4,0))</f>
        <v>0</v>
      </c>
      <c r="H11" s="8">
        <f>IF($D11="","",VLOOKUP($D11,'HK1'!$D$4:$AH$259,5,0))</f>
        <v>0</v>
      </c>
      <c r="I11" s="10">
        <f t="shared" si="0"/>
        <v>0</v>
      </c>
      <c r="J11" s="8">
        <f>IF($D11="","",VLOOKUP($D11,'HK1'!$D$4:$AH$259,7,0))</f>
        <v>0</v>
      </c>
      <c r="K11" s="8">
        <f>IF($D11="","",VLOOKUP($D11,'HK1'!$D$4:$AH$259,8,0))</f>
        <v>0</v>
      </c>
      <c r="L11" s="8">
        <f>IF($D11="","",VLOOKUP($D11,'HK1'!$D$4:$AH$259,9,0))</f>
        <v>0</v>
      </c>
      <c r="M11" s="8">
        <f>IF($D11="","",VLOOKUP($D11,'HK1'!$D$4:$AH$259,10,0))</f>
        <v>0</v>
      </c>
      <c r="N11" s="20">
        <f t="shared" si="1"/>
        <v>0</v>
      </c>
      <c r="O11" s="8">
        <f>IF($D11="","",VLOOKUP($D11,'HK1'!$D$4:$AH$259,12,0))</f>
        <v>0</v>
      </c>
      <c r="P11" s="8">
        <f>IF($D11="","",VLOOKUP($D11,'HK1'!$D$4:$AH$259,13,0))</f>
        <v>0</v>
      </c>
      <c r="Q11" s="8">
        <f>IF($D11="","",VLOOKUP($D11,'HK1'!$D$4:$AH$259,14,0))</f>
        <v>0</v>
      </c>
      <c r="R11" s="20">
        <f t="shared" si="9"/>
        <v>0</v>
      </c>
      <c r="S11" s="8">
        <f>IF($D11="","",VLOOKUP($D11,'HK1'!$D$4:$AH$259,16,0))</f>
        <v>0</v>
      </c>
      <c r="T11" s="8">
        <f>IF($D11="","",VLOOKUP($D11,'HK1'!$D$4:$AH$259,17,0))</f>
        <v>0</v>
      </c>
      <c r="U11" s="8">
        <f>IF($D11="","",VLOOKUP($D11,'HK1'!$D$4:$AH$259,18,0))</f>
        <v>0</v>
      </c>
      <c r="V11" s="20">
        <f t="shared" si="10"/>
        <v>0</v>
      </c>
      <c r="W11" s="8">
        <f>IF($D11="","",VLOOKUP($D11,'HK1'!$D$4:$AH$259,20,0))</f>
        <v>0</v>
      </c>
      <c r="X11" s="8">
        <f>IF($D11="","",VLOOKUP($D11,'HK1'!$D$4:$AH$259,21,0))</f>
        <v>0</v>
      </c>
      <c r="Y11" s="20">
        <f t="shared" si="4"/>
        <v>0</v>
      </c>
      <c r="Z11" s="8">
        <f>IF($D11="","",VLOOKUP($D11,'HK1'!$D$4:$AH$259,23,0))</f>
        <v>0</v>
      </c>
      <c r="AA11" s="8">
        <f>IF($D11="","",VLOOKUP($D11,'HK1'!$D$4:$AH$259,24,0))</f>
        <v>0</v>
      </c>
      <c r="AB11" s="20">
        <f t="shared" si="5"/>
        <v>0</v>
      </c>
      <c r="AC11" s="8">
        <f>IF($D11="","",VLOOKUP($D11,'HK1'!$D$4:$AH$259,26,0))</f>
        <v>0</v>
      </c>
      <c r="AD11" s="8">
        <f>IF($D11="","",VLOOKUP($D11,'HK1'!$D$4:$AH$259,27,0))</f>
        <v>0</v>
      </c>
      <c r="AE11" s="20">
        <f t="shared" si="6"/>
        <v>0</v>
      </c>
      <c r="AF11" s="8">
        <f>IF($D11="","",VLOOKUP($D11,'HK1'!$D$4:$AH$259,29,0))</f>
        <v>0</v>
      </c>
      <c r="AG11" s="8">
        <f>IF($D11="","",VLOOKUP($D11,'HK1'!$D$4:$AH$259,30,0))</f>
        <v>0</v>
      </c>
      <c r="AH11" s="64">
        <f t="shared" si="7"/>
        <v>0</v>
      </c>
      <c r="AI11" s="14">
        <f t="shared" si="8"/>
        <v>0</v>
      </c>
    </row>
    <row r="12" spans="1:35">
      <c r="A12" s="55">
        <f>IF(D12="","",SUBTOTAL(3,$D$4:$D12))</f>
        <v>9</v>
      </c>
      <c r="B12" s="65" t="s">
        <v>292</v>
      </c>
      <c r="C12" s="66" t="s">
        <v>35</v>
      </c>
      <c r="D12" s="67" t="s">
        <v>50</v>
      </c>
      <c r="E12" s="8">
        <f>IF($D12="","",VLOOKUP($D12,'HK1'!$D$4:$AH$259,2,0))</f>
        <v>4</v>
      </c>
      <c r="F12" s="8">
        <f>IF($D12="","",VLOOKUP($D12,'HK1'!$D$4:$AH$259,3,0))</f>
        <v>3</v>
      </c>
      <c r="G12" s="8">
        <f>IF($D12="","",VLOOKUP($D12,'HK1'!$D$4:$AH$259,4,0))</f>
        <v>0</v>
      </c>
      <c r="H12" s="8">
        <f>IF($D12="","",VLOOKUP($D12,'HK1'!$D$4:$AH$259,5,0))</f>
        <v>0</v>
      </c>
      <c r="I12" s="10">
        <f t="shared" si="0"/>
        <v>10</v>
      </c>
      <c r="J12" s="8">
        <f>IF($D12="","",VLOOKUP($D12,'HK1'!$D$4:$AH$259,7,0))</f>
        <v>0</v>
      </c>
      <c r="K12" s="8">
        <f>IF($D12="","",VLOOKUP($D12,'HK1'!$D$4:$AH$259,8,0))</f>
        <v>14.8</v>
      </c>
      <c r="L12" s="8">
        <f>IF($D12="","",VLOOKUP($D12,'HK1'!$D$4:$AH$259,9,0))</f>
        <v>0</v>
      </c>
      <c r="M12" s="8">
        <f>IF($D12="","",VLOOKUP($D12,'HK1'!$D$4:$AH$259,10,0))</f>
        <v>0</v>
      </c>
      <c r="N12" s="20">
        <f t="shared" si="1"/>
        <v>14.8</v>
      </c>
      <c r="O12" s="8">
        <f>IF($D12="","",VLOOKUP($D12,'HK1'!$D$4:$AH$259,12,0))</f>
        <v>114</v>
      </c>
      <c r="P12" s="8">
        <f>IF($D12="","",VLOOKUP($D12,'HK1'!$D$4:$AH$259,13,0))</f>
        <v>187</v>
      </c>
      <c r="Q12" s="8">
        <f>IF($D12="","",VLOOKUP($D12,'HK1'!$D$4:$AH$259,14,0))</f>
        <v>152</v>
      </c>
      <c r="R12" s="20">
        <f t="shared" si="9"/>
        <v>7.45</v>
      </c>
      <c r="S12" s="8">
        <f>IF($D12="","",VLOOKUP($D12,'HK1'!$D$4:$AH$259,16,0))</f>
        <v>181</v>
      </c>
      <c r="T12" s="8">
        <f>IF($D12="","",VLOOKUP($D12,'HK1'!$D$4:$AH$259,17,0))</f>
        <v>201</v>
      </c>
      <c r="U12" s="8">
        <f>IF($D12="","",VLOOKUP($D12,'HK1'!$D$4:$AH$259,18,0))</f>
        <v>181</v>
      </c>
      <c r="V12" s="20">
        <f t="shared" si="10"/>
        <v>20.100000000000001</v>
      </c>
      <c r="W12" s="8">
        <f>IF($D12="","",VLOOKUP($D12,'HK1'!$D$4:$AH$259,20,0))</f>
        <v>0</v>
      </c>
      <c r="X12" s="8">
        <f>IF($D12="","",VLOOKUP($D12,'HK1'!$D$4:$AH$259,21,0))</f>
        <v>0</v>
      </c>
      <c r="Y12" s="20">
        <f t="shared" si="4"/>
        <v>0</v>
      </c>
      <c r="Z12" s="8">
        <f>IF($D12="","",VLOOKUP($D12,'HK1'!$D$4:$AH$259,23,0))</f>
        <v>0</v>
      </c>
      <c r="AA12" s="8">
        <f>IF($D12="","",VLOOKUP($D12,'HK1'!$D$4:$AH$259,24,0))</f>
        <v>0</v>
      </c>
      <c r="AB12" s="20">
        <f t="shared" si="5"/>
        <v>0</v>
      </c>
      <c r="AC12" s="8">
        <f>IF($D12="","",VLOOKUP($D12,'HK1'!$D$4:$AH$259,26,0))</f>
        <v>0</v>
      </c>
      <c r="AD12" s="8">
        <f>IF($D12="","",VLOOKUP($D12,'HK1'!$D$4:$AH$259,27,0))</f>
        <v>0</v>
      </c>
      <c r="AE12" s="20">
        <f t="shared" si="6"/>
        <v>0</v>
      </c>
      <c r="AF12" s="8">
        <f>IF($D12="","",VLOOKUP($D12,'HK1'!$D$4:$AH$259,29,0))</f>
        <v>0</v>
      </c>
      <c r="AG12" s="8">
        <f>IF($D12="","",VLOOKUP($D12,'HK1'!$D$4:$AH$259,30,0))</f>
        <v>1.6</v>
      </c>
      <c r="AH12" s="64">
        <f t="shared" si="7"/>
        <v>54</v>
      </c>
      <c r="AI12" s="14">
        <f t="shared" si="8"/>
        <v>180</v>
      </c>
    </row>
    <row r="13" spans="1:35">
      <c r="A13" s="55">
        <f>IF(D13="","",SUBTOTAL(3,$D$4:$D13))</f>
        <v>10</v>
      </c>
      <c r="B13" s="65" t="s">
        <v>308</v>
      </c>
      <c r="C13" s="66" t="s">
        <v>35</v>
      </c>
      <c r="D13" s="67" t="s">
        <v>62</v>
      </c>
      <c r="E13" s="8">
        <f>IF($D13="","",VLOOKUP($D13,'HK1'!$D$4:$AH$259,2,0))</f>
        <v>0</v>
      </c>
      <c r="F13" s="8">
        <f>IF($D13="","",VLOOKUP($D13,'HK1'!$D$4:$AH$259,3,0))</f>
        <v>0</v>
      </c>
      <c r="G13" s="8">
        <f>IF($D13="","",VLOOKUP($D13,'HK1'!$D$4:$AH$259,4,0))</f>
        <v>0</v>
      </c>
      <c r="H13" s="8">
        <f>IF($D13="","",VLOOKUP($D13,'HK1'!$D$4:$AH$259,5,0))</f>
        <v>0</v>
      </c>
      <c r="I13" s="10">
        <f t="shared" si="0"/>
        <v>0</v>
      </c>
      <c r="J13" s="8">
        <f>IF($D13="","",VLOOKUP($D13,'HK1'!$D$4:$AH$259,7,0))</f>
        <v>0</v>
      </c>
      <c r="K13" s="8">
        <f>IF($D13="","",VLOOKUP($D13,'HK1'!$D$4:$AH$259,8,0))</f>
        <v>0</v>
      </c>
      <c r="L13" s="8">
        <f>IF($D13="","",VLOOKUP($D13,'HK1'!$D$4:$AH$259,9,0))</f>
        <v>0</v>
      </c>
      <c r="M13" s="8">
        <f>IF($D13="","",VLOOKUP($D13,'HK1'!$D$4:$AH$259,10,0))</f>
        <v>0</v>
      </c>
      <c r="N13" s="20">
        <f t="shared" si="1"/>
        <v>0</v>
      </c>
      <c r="O13" s="8">
        <f>IF($D13="","",VLOOKUP($D13,'HK1'!$D$4:$AH$259,12,0))</f>
        <v>29</v>
      </c>
      <c r="P13" s="8">
        <f>IF($D13="","",VLOOKUP($D13,'HK1'!$D$4:$AH$259,13,0))</f>
        <v>0</v>
      </c>
      <c r="Q13" s="8">
        <f>IF($D13="","",VLOOKUP($D13,'HK1'!$D$4:$AH$259,14,0))</f>
        <v>53</v>
      </c>
      <c r="R13" s="20">
        <f t="shared" si="9"/>
        <v>-1.2</v>
      </c>
      <c r="S13" s="8">
        <f>IF($D13="","",VLOOKUP($D13,'HK1'!$D$4:$AH$259,16,0))</f>
        <v>0</v>
      </c>
      <c r="T13" s="8">
        <f>IF($D13="","",VLOOKUP($D13,'HK1'!$D$4:$AH$259,17,0))</f>
        <v>0</v>
      </c>
      <c r="U13" s="8">
        <f>IF($D13="","",VLOOKUP($D13,'HK1'!$D$4:$AH$259,18,0))</f>
        <v>0</v>
      </c>
      <c r="V13" s="20">
        <f t="shared" si="10"/>
        <v>0</v>
      </c>
      <c r="W13" s="8">
        <f>IF($D13="","",VLOOKUP($D13,'HK1'!$D$4:$AH$259,20,0))</f>
        <v>0</v>
      </c>
      <c r="X13" s="8">
        <f>IF($D13="","",VLOOKUP($D13,'HK1'!$D$4:$AH$259,21,0))</f>
        <v>0</v>
      </c>
      <c r="Y13" s="20">
        <f t="shared" si="4"/>
        <v>0</v>
      </c>
      <c r="Z13" s="8">
        <f>IF($D13="","",VLOOKUP($D13,'HK1'!$D$4:$AH$259,23,0))</f>
        <v>0</v>
      </c>
      <c r="AA13" s="8">
        <f>IF($D13="","",VLOOKUP($D13,'HK1'!$D$4:$AH$259,24,0))</f>
        <v>0</v>
      </c>
      <c r="AB13" s="20">
        <f t="shared" si="5"/>
        <v>0</v>
      </c>
      <c r="AC13" s="8">
        <f>IF($D13="","",VLOOKUP($D13,'HK1'!$D$4:$AH$259,26,0))</f>
        <v>0</v>
      </c>
      <c r="AD13" s="8">
        <f>IF($D13="","",VLOOKUP($D13,'HK1'!$D$4:$AH$259,27,0))</f>
        <v>0</v>
      </c>
      <c r="AE13" s="20">
        <f t="shared" si="6"/>
        <v>0</v>
      </c>
      <c r="AF13" s="8">
        <f>IF($D13="","",VLOOKUP($D13,'HK1'!$D$4:$AH$259,29,0))</f>
        <v>0</v>
      </c>
      <c r="AG13" s="8">
        <f>IF($D13="","",VLOOKUP($D13,'HK1'!$D$4:$AH$259,30,0))</f>
        <v>0</v>
      </c>
      <c r="AH13" s="64">
        <f t="shared" si="7"/>
        <v>-1.2</v>
      </c>
      <c r="AI13" s="14">
        <f t="shared" si="8"/>
        <v>-4</v>
      </c>
    </row>
    <row r="14" spans="1:35">
      <c r="A14" s="55">
        <f>IF(D14="","",SUBTOTAL(3,$D$4:$D14))</f>
        <v>11</v>
      </c>
      <c r="B14" s="65" t="s">
        <v>314</v>
      </c>
      <c r="C14" s="66" t="s">
        <v>35</v>
      </c>
      <c r="D14" s="67" t="s">
        <v>43</v>
      </c>
      <c r="E14" s="8">
        <f>IF($D14="","",VLOOKUP($D14,'HK1'!$D$4:$AH$259,2,0))</f>
        <v>0</v>
      </c>
      <c r="F14" s="8">
        <f>IF($D14="","",VLOOKUP($D14,'HK1'!$D$4:$AH$259,3,0))</f>
        <v>0</v>
      </c>
      <c r="G14" s="8">
        <f>IF($D14="","",VLOOKUP($D14,'HK1'!$D$4:$AH$259,4,0))</f>
        <v>0</v>
      </c>
      <c r="H14" s="8">
        <f>IF($D14="","",VLOOKUP($D14,'HK1'!$D$4:$AH$259,5,0))</f>
        <v>0</v>
      </c>
      <c r="I14" s="10">
        <f t="shared" si="0"/>
        <v>0</v>
      </c>
      <c r="J14" s="8">
        <f>IF($D14="","",VLOOKUP($D14,'HK1'!$D$4:$AH$259,7,0))</f>
        <v>8.4</v>
      </c>
      <c r="K14" s="8">
        <f>IF($D14="","",VLOOKUP($D14,'HK1'!$D$4:$AH$259,8,0))</f>
        <v>2.4</v>
      </c>
      <c r="L14" s="8">
        <f>IF($D14="","",VLOOKUP($D14,'HK1'!$D$4:$AH$259,9,0))</f>
        <v>0</v>
      </c>
      <c r="M14" s="8">
        <f>IF($D14="","",VLOOKUP($D14,'HK1'!$D$4:$AH$259,10,0))</f>
        <v>0</v>
      </c>
      <c r="N14" s="20">
        <f t="shared" si="1"/>
        <v>10.8</v>
      </c>
      <c r="O14" s="8">
        <f>IF($D14="","",VLOOKUP($D14,'HK1'!$D$4:$AH$259,12,0))</f>
        <v>63</v>
      </c>
      <c r="P14" s="8">
        <f>IF($D14="","",VLOOKUP($D14,'HK1'!$D$4:$AH$259,13,0))</f>
        <v>119</v>
      </c>
      <c r="Q14" s="8">
        <f>IF($D14="","",VLOOKUP($D14,'HK1'!$D$4:$AH$259,14,0))</f>
        <v>132</v>
      </c>
      <c r="R14" s="20">
        <f t="shared" si="9"/>
        <v>2.5</v>
      </c>
      <c r="S14" s="8">
        <f>IF($D14="","",VLOOKUP($D14,'HK1'!$D$4:$AH$259,16,0))</f>
        <v>0</v>
      </c>
      <c r="T14" s="8">
        <f>IF($D14="","",VLOOKUP($D14,'HK1'!$D$4:$AH$259,17,0))</f>
        <v>47</v>
      </c>
      <c r="U14" s="8">
        <f>IF($D14="","",VLOOKUP($D14,'HK1'!$D$4:$AH$259,18,0))</f>
        <v>0</v>
      </c>
      <c r="V14" s="20">
        <f t="shared" si="10"/>
        <v>4.7</v>
      </c>
      <c r="W14" s="8">
        <f>IF($D14="","",VLOOKUP($D14,'HK1'!$D$4:$AH$259,20,0))</f>
        <v>0</v>
      </c>
      <c r="X14" s="8">
        <f>IF($D14="","",VLOOKUP($D14,'HK1'!$D$4:$AH$259,21,0))</f>
        <v>0</v>
      </c>
      <c r="Y14" s="20">
        <f t="shared" si="4"/>
        <v>0</v>
      </c>
      <c r="Z14" s="8">
        <f>IF($D14="","",VLOOKUP($D14,'HK1'!$D$4:$AH$259,23,0))</f>
        <v>0</v>
      </c>
      <c r="AA14" s="8">
        <f>IF($D14="","",VLOOKUP($D14,'HK1'!$D$4:$AH$259,24,0))</f>
        <v>0</v>
      </c>
      <c r="AB14" s="20">
        <f t="shared" si="5"/>
        <v>0</v>
      </c>
      <c r="AC14" s="8">
        <f>IF($D14="","",VLOOKUP($D14,'HK1'!$D$4:$AH$259,26,0))</f>
        <v>0</v>
      </c>
      <c r="AD14" s="8">
        <f>IF($D14="","",VLOOKUP($D14,'HK1'!$D$4:$AH$259,27,0))</f>
        <v>0</v>
      </c>
      <c r="AE14" s="20">
        <f t="shared" si="6"/>
        <v>0</v>
      </c>
      <c r="AF14" s="8">
        <f>IF($D14="","",VLOOKUP($D14,'HK1'!$D$4:$AH$259,29,0))</f>
        <v>0</v>
      </c>
      <c r="AG14" s="8">
        <f>IF($D14="","",VLOOKUP($D14,'HK1'!$D$4:$AH$259,30,0))</f>
        <v>8.8000000000000007</v>
      </c>
      <c r="AH14" s="64">
        <f t="shared" si="7"/>
        <v>26.8</v>
      </c>
      <c r="AI14" s="14">
        <f t="shared" si="8"/>
        <v>89.3</v>
      </c>
    </row>
    <row r="15" spans="1:35">
      <c r="A15" s="55">
        <f>IF(D15="","",SUBTOTAL(3,$D$4:$D15))</f>
        <v>12</v>
      </c>
      <c r="B15" s="65" t="s">
        <v>531</v>
      </c>
      <c r="C15" s="66" t="s">
        <v>35</v>
      </c>
      <c r="D15" s="67" t="s">
        <v>269</v>
      </c>
      <c r="E15" s="8">
        <f>IF($D15="","",VLOOKUP($D15,'HK1'!$D$4:$AH$259,2,0))</f>
        <v>0</v>
      </c>
      <c r="F15" s="8">
        <f>IF($D15="","",VLOOKUP($D15,'HK1'!$D$4:$AH$259,3,0))</f>
        <v>0</v>
      </c>
      <c r="G15" s="8">
        <f>IF($D15="","",VLOOKUP($D15,'HK1'!$D$4:$AH$259,4,0))</f>
        <v>0</v>
      </c>
      <c r="H15" s="8">
        <f>IF($D15="","",VLOOKUP($D15,'HK1'!$D$4:$AH$259,5,0))</f>
        <v>0</v>
      </c>
      <c r="I15" s="10">
        <f t="shared" si="0"/>
        <v>0</v>
      </c>
      <c r="J15" s="8">
        <f>IF($D15="","",VLOOKUP($D15,'HK1'!$D$4:$AH$259,7,0))</f>
        <v>0</v>
      </c>
      <c r="K15" s="8">
        <f>IF($D15="","",VLOOKUP($D15,'HK1'!$D$4:$AH$259,8,0))</f>
        <v>0</v>
      </c>
      <c r="L15" s="8">
        <f>IF($D15="","",VLOOKUP($D15,'HK1'!$D$4:$AH$259,9,0))</f>
        <v>0</v>
      </c>
      <c r="M15" s="8">
        <f>IF($D15="","",VLOOKUP($D15,'HK1'!$D$4:$AH$259,10,0))</f>
        <v>0</v>
      </c>
      <c r="N15" s="20">
        <f t="shared" si="1"/>
        <v>0</v>
      </c>
      <c r="O15" s="8">
        <f>IF($D15="","",VLOOKUP($D15,'HK1'!$D$4:$AH$259,12,0))</f>
        <v>0</v>
      </c>
      <c r="P15" s="8">
        <f>IF($D15="","",VLOOKUP($D15,'HK1'!$D$4:$AH$259,13,0))</f>
        <v>0</v>
      </c>
      <c r="Q15" s="8">
        <f>IF($D15="","",VLOOKUP($D15,'HK1'!$D$4:$AH$259,14,0))</f>
        <v>0</v>
      </c>
      <c r="R15" s="20">
        <f t="shared" si="9"/>
        <v>0</v>
      </c>
      <c r="S15" s="8">
        <f>IF($D15="","",VLOOKUP($D15,'HK1'!$D$4:$AH$259,16,0))</f>
        <v>0</v>
      </c>
      <c r="T15" s="8">
        <f>IF($D15="","",VLOOKUP($D15,'HK1'!$D$4:$AH$259,17,0))</f>
        <v>0</v>
      </c>
      <c r="U15" s="8">
        <f>IF($D15="","",VLOOKUP($D15,'HK1'!$D$4:$AH$259,18,0))</f>
        <v>0</v>
      </c>
      <c r="V15" s="20">
        <f t="shared" si="10"/>
        <v>0</v>
      </c>
      <c r="W15" s="8">
        <f>IF($D15="","",VLOOKUP($D15,'HK1'!$D$4:$AH$259,20,0))</f>
        <v>0</v>
      </c>
      <c r="X15" s="8">
        <f>IF($D15="","",VLOOKUP($D15,'HK1'!$D$4:$AH$259,21,0))</f>
        <v>0</v>
      </c>
      <c r="Y15" s="20">
        <f t="shared" si="4"/>
        <v>0</v>
      </c>
      <c r="Z15" s="8">
        <f>IF($D15="","",VLOOKUP($D15,'HK1'!$D$4:$AH$259,23,0))</f>
        <v>0</v>
      </c>
      <c r="AA15" s="8">
        <f>IF($D15="","",VLOOKUP($D15,'HK1'!$D$4:$AH$259,24,0))</f>
        <v>0</v>
      </c>
      <c r="AB15" s="20">
        <f t="shared" si="5"/>
        <v>0</v>
      </c>
      <c r="AC15" s="8">
        <f>IF($D15="","",VLOOKUP($D15,'HK1'!$D$4:$AH$259,26,0))</f>
        <v>0</v>
      </c>
      <c r="AD15" s="8">
        <f>IF($D15="","",VLOOKUP($D15,'HK1'!$D$4:$AH$259,27,0))</f>
        <v>0</v>
      </c>
      <c r="AE15" s="20">
        <f t="shared" si="6"/>
        <v>0</v>
      </c>
      <c r="AF15" s="8">
        <f>IF($D15="","",VLOOKUP($D15,'HK1'!$D$4:$AH$259,29,0))</f>
        <v>0</v>
      </c>
      <c r="AG15" s="8">
        <f>IF($D15="","",VLOOKUP($D15,'HK1'!$D$4:$AH$259,30,0))</f>
        <v>0</v>
      </c>
      <c r="AH15" s="64">
        <f t="shared" si="7"/>
        <v>0</v>
      </c>
      <c r="AI15" s="14">
        <f t="shared" si="8"/>
        <v>0</v>
      </c>
    </row>
    <row r="16" spans="1:35">
      <c r="A16" s="55">
        <f>IF(D16="","",SUBTOTAL(3,$D$4:$D16))</f>
        <v>13</v>
      </c>
      <c r="B16" s="65" t="s">
        <v>293</v>
      </c>
      <c r="C16" s="66" t="s">
        <v>35</v>
      </c>
      <c r="D16" s="67" t="s">
        <v>51</v>
      </c>
      <c r="E16" s="8">
        <f>IF($D16="","",VLOOKUP($D16,'HK1'!$D$4:$AH$259,2,0))</f>
        <v>4</v>
      </c>
      <c r="F16" s="8">
        <f>IF($D16="","",VLOOKUP($D16,'HK1'!$D$4:$AH$259,3,0))</f>
        <v>0</v>
      </c>
      <c r="G16" s="8">
        <f>IF($D16="","",VLOOKUP($D16,'HK1'!$D$4:$AH$259,4,0))</f>
        <v>0</v>
      </c>
      <c r="H16" s="8">
        <f>IF($D16="","",VLOOKUP($D16,'HK1'!$D$4:$AH$259,5,0))</f>
        <v>0</v>
      </c>
      <c r="I16" s="10">
        <f t="shared" si="0"/>
        <v>4</v>
      </c>
      <c r="J16" s="8">
        <f>IF($D16="","",VLOOKUP($D16,'HK1'!$D$4:$AH$259,7,0))</f>
        <v>7.6</v>
      </c>
      <c r="K16" s="8">
        <f>IF($D16="","",VLOOKUP($D16,'HK1'!$D$4:$AH$259,8,0))</f>
        <v>9.1999999999999993</v>
      </c>
      <c r="L16" s="8">
        <f>IF($D16="","",VLOOKUP($D16,'HK1'!$D$4:$AH$259,9,0))</f>
        <v>0</v>
      </c>
      <c r="M16" s="8">
        <f>IF($D16="","",VLOOKUP($D16,'HK1'!$D$4:$AH$259,10,0))</f>
        <v>0</v>
      </c>
      <c r="N16" s="20">
        <f t="shared" si="1"/>
        <v>16.799999999999997</v>
      </c>
      <c r="O16" s="8">
        <f>IF($D16="","",VLOOKUP($D16,'HK1'!$D$4:$AH$259,12,0))</f>
        <v>177</v>
      </c>
      <c r="P16" s="8">
        <f>IF($D16="","",VLOOKUP($D16,'HK1'!$D$4:$AH$259,13,0))</f>
        <v>45</v>
      </c>
      <c r="Q16" s="8">
        <f>IF($D16="","",VLOOKUP($D16,'HK1'!$D$4:$AH$259,14,0))</f>
        <v>60</v>
      </c>
      <c r="R16" s="20">
        <f t="shared" si="9"/>
        <v>8.1</v>
      </c>
      <c r="S16" s="8">
        <f>IF($D16="","",VLOOKUP($D16,'HK1'!$D$4:$AH$259,16,0))</f>
        <v>113</v>
      </c>
      <c r="T16" s="8">
        <f>IF($D16="","",VLOOKUP($D16,'HK1'!$D$4:$AH$259,17,0))</f>
        <v>139</v>
      </c>
      <c r="U16" s="8">
        <f>IF($D16="","",VLOOKUP($D16,'HK1'!$D$4:$AH$259,18,0))</f>
        <v>113</v>
      </c>
      <c r="V16" s="20">
        <f t="shared" si="10"/>
        <v>13.9</v>
      </c>
      <c r="W16" s="8">
        <f>IF($D16="","",VLOOKUP($D16,'HK1'!$D$4:$AH$259,20,0))</f>
        <v>0</v>
      </c>
      <c r="X16" s="8">
        <f>IF($D16="","",VLOOKUP($D16,'HK1'!$D$4:$AH$259,21,0))</f>
        <v>0</v>
      </c>
      <c r="Y16" s="20">
        <f t="shared" si="4"/>
        <v>0</v>
      </c>
      <c r="Z16" s="8">
        <f>IF($D16="","",VLOOKUP($D16,'HK1'!$D$4:$AH$259,23,0))</f>
        <v>0</v>
      </c>
      <c r="AA16" s="8">
        <f>IF($D16="","",VLOOKUP($D16,'HK1'!$D$4:$AH$259,24,0))</f>
        <v>0</v>
      </c>
      <c r="AB16" s="20">
        <f t="shared" si="5"/>
        <v>0</v>
      </c>
      <c r="AC16" s="8">
        <f>IF($D16="","",VLOOKUP($D16,'HK1'!$D$4:$AH$259,26,0))</f>
        <v>0</v>
      </c>
      <c r="AD16" s="8">
        <f>IF($D16="","",VLOOKUP($D16,'HK1'!$D$4:$AH$259,27,0))</f>
        <v>0</v>
      </c>
      <c r="AE16" s="20">
        <f t="shared" si="6"/>
        <v>0</v>
      </c>
      <c r="AF16" s="8">
        <f>IF($D16="","",VLOOKUP($D16,'HK1'!$D$4:$AH$259,29,0))</f>
        <v>0</v>
      </c>
      <c r="AG16" s="8">
        <f>IF($D16="","",VLOOKUP($D16,'HK1'!$D$4:$AH$259,30,0))</f>
        <v>0</v>
      </c>
      <c r="AH16" s="64">
        <f t="shared" si="7"/>
        <v>42.8</v>
      </c>
      <c r="AI16" s="14">
        <f t="shared" si="8"/>
        <v>142.69999999999999</v>
      </c>
    </row>
    <row r="17" spans="1:35">
      <c r="A17" s="55">
        <f>IF(D17="","",SUBTOTAL(3,$D$4:$D17))</f>
        <v>14</v>
      </c>
      <c r="B17" s="65" t="s">
        <v>294</v>
      </c>
      <c r="C17" s="66" t="s">
        <v>35</v>
      </c>
      <c r="D17" s="67" t="s">
        <v>45</v>
      </c>
      <c r="E17" s="8">
        <f>IF($D17="","",VLOOKUP($D17,'HK1'!$D$4:$AH$259,2,0))</f>
        <v>2</v>
      </c>
      <c r="F17" s="8">
        <f>IF($D17="","",VLOOKUP($D17,'HK1'!$D$4:$AH$259,3,0))</f>
        <v>0</v>
      </c>
      <c r="G17" s="8">
        <f>IF($D17="","",VLOOKUP($D17,'HK1'!$D$4:$AH$259,4,0))</f>
        <v>0</v>
      </c>
      <c r="H17" s="8">
        <f>IF($D17="","",VLOOKUP($D17,'HK1'!$D$4:$AH$259,5,0))</f>
        <v>0</v>
      </c>
      <c r="I17" s="10">
        <f t="shared" si="0"/>
        <v>2</v>
      </c>
      <c r="J17" s="8">
        <f>IF($D17="","",VLOOKUP($D17,'HK1'!$D$4:$AH$259,7,0))</f>
        <v>10</v>
      </c>
      <c r="K17" s="8">
        <f>IF($D17="","",VLOOKUP($D17,'HK1'!$D$4:$AH$259,8,0))</f>
        <v>0</v>
      </c>
      <c r="L17" s="8">
        <f>IF($D17="","",VLOOKUP($D17,'HK1'!$D$4:$AH$259,9,0))</f>
        <v>0</v>
      </c>
      <c r="M17" s="8">
        <f>IF($D17="","",VLOOKUP($D17,'HK1'!$D$4:$AH$259,10,0))</f>
        <v>0</v>
      </c>
      <c r="N17" s="20">
        <f t="shared" si="1"/>
        <v>10</v>
      </c>
      <c r="O17" s="8">
        <f>IF($D17="","",VLOOKUP($D17,'HK1'!$D$4:$AH$259,12,0))</f>
        <v>40</v>
      </c>
      <c r="P17" s="8">
        <f>IF($D17="","",VLOOKUP($D17,'HK1'!$D$4:$AH$259,13,0))</f>
        <v>68</v>
      </c>
      <c r="Q17" s="8">
        <f>IF($D17="","",VLOOKUP($D17,'HK1'!$D$4:$AH$259,14,0))</f>
        <v>51</v>
      </c>
      <c r="R17" s="20">
        <f t="shared" si="9"/>
        <v>2.85</v>
      </c>
      <c r="S17" s="8">
        <f>IF($D17="","",VLOOKUP($D17,'HK1'!$D$4:$AH$259,16,0))</f>
        <v>0</v>
      </c>
      <c r="T17" s="8">
        <f>IF($D17="","",VLOOKUP($D17,'HK1'!$D$4:$AH$259,17,0))</f>
        <v>0</v>
      </c>
      <c r="U17" s="8">
        <f>IF($D17="","",VLOOKUP($D17,'HK1'!$D$4:$AH$259,18,0))</f>
        <v>0</v>
      </c>
      <c r="V17" s="20">
        <f t="shared" si="10"/>
        <v>0</v>
      </c>
      <c r="W17" s="8">
        <f>IF($D17="","",VLOOKUP($D17,'HK1'!$D$4:$AH$259,20,0))</f>
        <v>0</v>
      </c>
      <c r="X17" s="8">
        <f>IF($D17="","",VLOOKUP($D17,'HK1'!$D$4:$AH$259,21,0))</f>
        <v>0</v>
      </c>
      <c r="Y17" s="20">
        <f t="shared" si="4"/>
        <v>0</v>
      </c>
      <c r="Z17" s="8">
        <f>IF($D17="","",VLOOKUP($D17,'HK1'!$D$4:$AH$259,23,0))</f>
        <v>0</v>
      </c>
      <c r="AA17" s="8">
        <f>IF($D17="","",VLOOKUP($D17,'HK1'!$D$4:$AH$259,24,0))</f>
        <v>0</v>
      </c>
      <c r="AB17" s="20">
        <f t="shared" si="5"/>
        <v>0</v>
      </c>
      <c r="AC17" s="8">
        <f>IF($D17="","",VLOOKUP($D17,'HK1'!$D$4:$AH$259,26,0))</f>
        <v>0</v>
      </c>
      <c r="AD17" s="8">
        <f>IF($D17="","",VLOOKUP($D17,'HK1'!$D$4:$AH$259,27,0))</f>
        <v>0</v>
      </c>
      <c r="AE17" s="20">
        <f t="shared" si="6"/>
        <v>0</v>
      </c>
      <c r="AF17" s="8">
        <f>IF($D17="","",VLOOKUP($D17,'HK1'!$D$4:$AH$259,29,0))</f>
        <v>0</v>
      </c>
      <c r="AG17" s="8">
        <f>IF($D17="","",VLOOKUP($D17,'HK1'!$D$4:$AH$259,30,0))</f>
        <v>0</v>
      </c>
      <c r="AH17" s="64">
        <f t="shared" si="7"/>
        <v>14.9</v>
      </c>
      <c r="AI17" s="14">
        <f t="shared" si="8"/>
        <v>49.7</v>
      </c>
    </row>
    <row r="18" spans="1:35">
      <c r="A18" s="55">
        <f>IF(D18="","",SUBTOTAL(3,$D$4:$D18))</f>
        <v>15</v>
      </c>
      <c r="B18" s="65" t="s">
        <v>295</v>
      </c>
      <c r="C18" s="66" t="s">
        <v>35</v>
      </c>
      <c r="D18" s="67" t="s">
        <v>46</v>
      </c>
      <c r="E18" s="8">
        <f>IF($D18="","",VLOOKUP($D18,'HK1'!$D$4:$AH$259,2,0))</f>
        <v>0</v>
      </c>
      <c r="F18" s="8">
        <f>IF($D18="","",VLOOKUP($D18,'HK1'!$D$4:$AH$259,3,0))</f>
        <v>2</v>
      </c>
      <c r="G18" s="8">
        <f>IF($D18="","",VLOOKUP($D18,'HK1'!$D$4:$AH$259,4,0))</f>
        <v>0</v>
      </c>
      <c r="H18" s="8">
        <f>IF($D18="","",VLOOKUP($D18,'HK1'!$D$4:$AH$259,5,0))</f>
        <v>0</v>
      </c>
      <c r="I18" s="10">
        <f t="shared" si="0"/>
        <v>4</v>
      </c>
      <c r="J18" s="8">
        <f>IF($D18="","",VLOOKUP($D18,'HK1'!$D$4:$AH$259,7,0))</f>
        <v>14.399999999999999</v>
      </c>
      <c r="K18" s="8">
        <f>IF($D18="","",VLOOKUP($D18,'HK1'!$D$4:$AH$259,8,0))</f>
        <v>2.4</v>
      </c>
      <c r="L18" s="8">
        <f>IF($D18="","",VLOOKUP($D18,'HK1'!$D$4:$AH$259,9,0))</f>
        <v>0</v>
      </c>
      <c r="M18" s="8">
        <f>IF($D18="","",VLOOKUP($D18,'HK1'!$D$4:$AH$259,10,0))</f>
        <v>0</v>
      </c>
      <c r="N18" s="20">
        <f t="shared" si="1"/>
        <v>16.799999999999997</v>
      </c>
      <c r="O18" s="8">
        <f>IF($D18="","",VLOOKUP($D18,'HK1'!$D$4:$AH$259,12,0))</f>
        <v>0</v>
      </c>
      <c r="P18" s="8">
        <f>IF($D18="","",VLOOKUP($D18,'HK1'!$D$4:$AH$259,13,0))</f>
        <v>32</v>
      </c>
      <c r="Q18" s="8">
        <f>IF($D18="","",VLOOKUP($D18,'HK1'!$D$4:$AH$259,14,0))</f>
        <v>0</v>
      </c>
      <c r="R18" s="20">
        <f t="shared" si="9"/>
        <v>1.6</v>
      </c>
      <c r="S18" s="8">
        <f>IF($D18="","",VLOOKUP($D18,'HK1'!$D$4:$AH$259,16,0))</f>
        <v>0</v>
      </c>
      <c r="T18" s="8">
        <f>IF($D18="","",VLOOKUP($D18,'HK1'!$D$4:$AH$259,17,0))</f>
        <v>0</v>
      </c>
      <c r="U18" s="8">
        <f>IF($D18="","",VLOOKUP($D18,'HK1'!$D$4:$AH$259,18,0))</f>
        <v>0</v>
      </c>
      <c r="V18" s="20">
        <f t="shared" si="10"/>
        <v>0</v>
      </c>
      <c r="W18" s="8">
        <f>IF($D18="","",VLOOKUP($D18,'HK1'!$D$4:$AH$259,20,0))</f>
        <v>0</v>
      </c>
      <c r="X18" s="8">
        <f>IF($D18="","",VLOOKUP($D18,'HK1'!$D$4:$AH$259,21,0))</f>
        <v>0</v>
      </c>
      <c r="Y18" s="20">
        <f t="shared" si="4"/>
        <v>0</v>
      </c>
      <c r="Z18" s="8">
        <f>IF($D18="","",VLOOKUP($D18,'HK1'!$D$4:$AH$259,23,0))</f>
        <v>0</v>
      </c>
      <c r="AA18" s="8">
        <f>IF($D18="","",VLOOKUP($D18,'HK1'!$D$4:$AH$259,24,0))</f>
        <v>0</v>
      </c>
      <c r="AB18" s="20">
        <f t="shared" si="5"/>
        <v>0</v>
      </c>
      <c r="AC18" s="8">
        <f>IF($D18="","",VLOOKUP($D18,'HK1'!$D$4:$AH$259,26,0))</f>
        <v>0</v>
      </c>
      <c r="AD18" s="8">
        <f>IF($D18="","",VLOOKUP($D18,'HK1'!$D$4:$AH$259,27,0))</f>
        <v>0</v>
      </c>
      <c r="AE18" s="20">
        <f t="shared" si="6"/>
        <v>0</v>
      </c>
      <c r="AF18" s="8">
        <f>IF($D18="","",VLOOKUP($D18,'HK1'!$D$4:$AH$259,29,0))</f>
        <v>0</v>
      </c>
      <c r="AG18" s="8">
        <f>IF($D18="","",VLOOKUP($D18,'HK1'!$D$4:$AH$259,30,0))</f>
        <v>0</v>
      </c>
      <c r="AH18" s="64">
        <f t="shared" si="7"/>
        <v>22.4</v>
      </c>
      <c r="AI18" s="14">
        <f t="shared" si="8"/>
        <v>74.7</v>
      </c>
    </row>
    <row r="19" spans="1:35">
      <c r="A19" s="55">
        <f>IF(D19="","",SUBTOTAL(3,$D$4:$D19))</f>
        <v>16</v>
      </c>
      <c r="B19" s="65" t="s">
        <v>296</v>
      </c>
      <c r="C19" s="66" t="s">
        <v>35</v>
      </c>
      <c r="D19" s="67" t="s">
        <v>47</v>
      </c>
      <c r="E19" s="8">
        <f>IF($D19="","",VLOOKUP($D19,'HK1'!$D$4:$AH$259,2,0))</f>
        <v>0</v>
      </c>
      <c r="F19" s="8">
        <f>IF($D19="","",VLOOKUP($D19,'HK1'!$D$4:$AH$259,3,0))</f>
        <v>0</v>
      </c>
      <c r="G19" s="8">
        <f>IF($D19="","",VLOOKUP($D19,'HK1'!$D$4:$AH$259,4,0))</f>
        <v>0</v>
      </c>
      <c r="H19" s="8">
        <f>IF($D19="","",VLOOKUP($D19,'HK1'!$D$4:$AH$259,5,0))</f>
        <v>0</v>
      </c>
      <c r="I19" s="10">
        <f t="shared" si="0"/>
        <v>0</v>
      </c>
      <c r="J19" s="8">
        <f>IF($D19="","",VLOOKUP($D19,'HK1'!$D$4:$AH$259,7,0))</f>
        <v>1.2</v>
      </c>
      <c r="K19" s="8">
        <f>IF($D19="","",VLOOKUP($D19,'HK1'!$D$4:$AH$259,8,0))</f>
        <v>15.599999999999996</v>
      </c>
      <c r="L19" s="8">
        <f>IF($D19="","",VLOOKUP($D19,'HK1'!$D$4:$AH$259,9,0))</f>
        <v>0</v>
      </c>
      <c r="M19" s="8">
        <f>IF($D19="","",VLOOKUP($D19,'HK1'!$D$4:$AH$259,10,0))</f>
        <v>0</v>
      </c>
      <c r="N19" s="20">
        <f t="shared" si="1"/>
        <v>16.799999999999997</v>
      </c>
      <c r="O19" s="8">
        <f>IF($D19="","",VLOOKUP($D19,'HK1'!$D$4:$AH$259,12,0))</f>
        <v>0</v>
      </c>
      <c r="P19" s="8">
        <f>IF($D19="","",VLOOKUP($D19,'HK1'!$D$4:$AH$259,13,0))</f>
        <v>0</v>
      </c>
      <c r="Q19" s="8">
        <f>IF($D19="","",VLOOKUP($D19,'HK1'!$D$4:$AH$259,14,0))</f>
        <v>0</v>
      </c>
      <c r="R19" s="20">
        <f t="shared" si="9"/>
        <v>0</v>
      </c>
      <c r="S19" s="8">
        <f>IF($D19="","",VLOOKUP($D19,'HK1'!$D$4:$AH$259,16,0))</f>
        <v>0</v>
      </c>
      <c r="T19" s="8">
        <f>IF($D19="","",VLOOKUP($D19,'HK1'!$D$4:$AH$259,17,0))</f>
        <v>0</v>
      </c>
      <c r="U19" s="8">
        <f>IF($D19="","",VLOOKUP($D19,'HK1'!$D$4:$AH$259,18,0))</f>
        <v>0</v>
      </c>
      <c r="V19" s="20">
        <f t="shared" si="10"/>
        <v>0</v>
      </c>
      <c r="W19" s="8">
        <f>IF($D19="","",VLOOKUP($D19,'HK1'!$D$4:$AH$259,20,0))</f>
        <v>0</v>
      </c>
      <c r="X19" s="8">
        <f>IF($D19="","",VLOOKUP($D19,'HK1'!$D$4:$AH$259,21,0))</f>
        <v>0</v>
      </c>
      <c r="Y19" s="20">
        <f t="shared" si="4"/>
        <v>0</v>
      </c>
      <c r="Z19" s="8">
        <f>IF($D19="","",VLOOKUP($D19,'HK1'!$D$4:$AH$259,23,0))</f>
        <v>0</v>
      </c>
      <c r="AA19" s="8">
        <f>IF($D19="","",VLOOKUP($D19,'HK1'!$D$4:$AH$259,24,0))</f>
        <v>0</v>
      </c>
      <c r="AB19" s="20">
        <f t="shared" si="5"/>
        <v>0</v>
      </c>
      <c r="AC19" s="8">
        <f>IF($D19="","",VLOOKUP($D19,'HK1'!$D$4:$AH$259,26,0))</f>
        <v>0</v>
      </c>
      <c r="AD19" s="8">
        <f>IF($D19="","",VLOOKUP($D19,'HK1'!$D$4:$AH$259,27,0))</f>
        <v>0</v>
      </c>
      <c r="AE19" s="20">
        <f t="shared" si="6"/>
        <v>0</v>
      </c>
      <c r="AF19" s="8">
        <f>IF($D19="","",VLOOKUP($D19,'HK1'!$D$4:$AH$259,29,0))</f>
        <v>0</v>
      </c>
      <c r="AG19" s="8">
        <f>IF($D19="","",VLOOKUP($D19,'HK1'!$D$4:$AH$259,30,0))</f>
        <v>0</v>
      </c>
      <c r="AH19" s="64">
        <f t="shared" si="7"/>
        <v>16.8</v>
      </c>
      <c r="AI19" s="14">
        <f t="shared" si="8"/>
        <v>56</v>
      </c>
    </row>
    <row r="20" spans="1:35">
      <c r="A20" s="55">
        <f>IF(D20="","",SUBTOTAL(3,$D$4:$D20))</f>
        <v>17</v>
      </c>
      <c r="B20" s="65" t="s">
        <v>297</v>
      </c>
      <c r="C20" s="66" t="s">
        <v>35</v>
      </c>
      <c r="D20" s="67" t="s">
        <v>58</v>
      </c>
      <c r="E20" s="8">
        <f>IF($D20="","",VLOOKUP($D20,'HK1'!$D$4:$AH$259,2,0))</f>
        <v>2</v>
      </c>
      <c r="F20" s="8">
        <f>IF($D20="","",VLOOKUP($D20,'HK1'!$D$4:$AH$259,3,0))</f>
        <v>0</v>
      </c>
      <c r="G20" s="8">
        <f>IF($D20="","",VLOOKUP($D20,'HK1'!$D$4:$AH$259,4,0))</f>
        <v>0</v>
      </c>
      <c r="H20" s="8">
        <f>IF($D20="","",VLOOKUP($D20,'HK1'!$D$4:$AH$259,5,0))</f>
        <v>0</v>
      </c>
      <c r="I20" s="10">
        <f t="shared" si="0"/>
        <v>2</v>
      </c>
      <c r="J20" s="8">
        <f>IF($D20="","",VLOOKUP($D20,'HK1'!$D$4:$AH$259,7,0))</f>
        <v>17.999999999999996</v>
      </c>
      <c r="K20" s="8">
        <f>IF($D20="","",VLOOKUP($D20,'HK1'!$D$4:$AH$259,8,0))</f>
        <v>0</v>
      </c>
      <c r="L20" s="8">
        <f>IF($D20="","",VLOOKUP($D20,'HK1'!$D$4:$AH$259,9,0))</f>
        <v>0</v>
      </c>
      <c r="M20" s="8">
        <f>IF($D20="","",VLOOKUP($D20,'HK1'!$D$4:$AH$259,10,0))</f>
        <v>0</v>
      </c>
      <c r="N20" s="20">
        <f t="shared" si="1"/>
        <v>17.999999999999996</v>
      </c>
      <c r="O20" s="8">
        <f>IF($D20="","",VLOOKUP($D20,'HK1'!$D$4:$AH$259,12,0))</f>
        <v>622</v>
      </c>
      <c r="P20" s="8">
        <f>IF($D20="","",VLOOKUP($D20,'HK1'!$D$4:$AH$259,13,0))</f>
        <v>623</v>
      </c>
      <c r="Q20" s="8">
        <f>IF($D20="","",VLOOKUP($D20,'HK1'!$D$4:$AH$259,14,0))</f>
        <v>425</v>
      </c>
      <c r="R20" s="20">
        <f t="shared" si="9"/>
        <v>41</v>
      </c>
      <c r="S20" s="8">
        <f>IF($D20="","",VLOOKUP($D20,'HK1'!$D$4:$AH$259,16,0))</f>
        <v>0</v>
      </c>
      <c r="T20" s="8">
        <f>IF($D20="","",VLOOKUP($D20,'HK1'!$D$4:$AH$259,17,0))</f>
        <v>0</v>
      </c>
      <c r="U20" s="8">
        <f>IF($D20="","",VLOOKUP($D20,'HK1'!$D$4:$AH$259,18,0))</f>
        <v>0</v>
      </c>
      <c r="V20" s="20">
        <f t="shared" si="10"/>
        <v>0</v>
      </c>
      <c r="W20" s="8">
        <f>IF($D20="","",VLOOKUP($D20,'HK1'!$D$4:$AH$259,20,0))</f>
        <v>0</v>
      </c>
      <c r="X20" s="8">
        <f>IF($D20="","",VLOOKUP($D20,'HK1'!$D$4:$AH$259,21,0))</f>
        <v>0</v>
      </c>
      <c r="Y20" s="20">
        <f t="shared" si="4"/>
        <v>0</v>
      </c>
      <c r="Z20" s="8">
        <f>IF($D20="","",VLOOKUP($D20,'HK1'!$D$4:$AH$259,23,0))</f>
        <v>0</v>
      </c>
      <c r="AA20" s="8">
        <f>IF($D20="","",VLOOKUP($D20,'HK1'!$D$4:$AH$259,24,0))</f>
        <v>0</v>
      </c>
      <c r="AB20" s="20">
        <f t="shared" si="5"/>
        <v>0</v>
      </c>
      <c r="AC20" s="8">
        <f>IF($D20="","",VLOOKUP($D20,'HK1'!$D$4:$AH$259,26,0))</f>
        <v>0</v>
      </c>
      <c r="AD20" s="8">
        <f>IF($D20="","",VLOOKUP($D20,'HK1'!$D$4:$AH$259,27,0))</f>
        <v>0</v>
      </c>
      <c r="AE20" s="20">
        <f t="shared" si="6"/>
        <v>0</v>
      </c>
      <c r="AF20" s="8">
        <f>IF($D20="","",VLOOKUP($D20,'HK1'!$D$4:$AH$259,29,0))</f>
        <v>0</v>
      </c>
      <c r="AG20" s="8">
        <f>IF($D20="","",VLOOKUP($D20,'HK1'!$D$4:$AH$259,30,0))</f>
        <v>0</v>
      </c>
      <c r="AH20" s="64">
        <f t="shared" si="7"/>
        <v>61</v>
      </c>
      <c r="AI20" s="14">
        <f t="shared" si="8"/>
        <v>203.3</v>
      </c>
    </row>
    <row r="21" spans="1:35">
      <c r="A21" s="55">
        <f>IF(D21="","",SUBTOTAL(3,$D$4:$D21))</f>
        <v>18</v>
      </c>
      <c r="B21" s="65" t="s">
        <v>298</v>
      </c>
      <c r="C21" s="66" t="s">
        <v>35</v>
      </c>
      <c r="D21" s="67" t="s">
        <v>48</v>
      </c>
      <c r="E21" s="8">
        <f>IF($D21="","",VLOOKUP($D21,'HK1'!$D$4:$AH$259,2,0))</f>
        <v>4</v>
      </c>
      <c r="F21" s="8">
        <f>IF($D21="","",VLOOKUP($D21,'HK1'!$D$4:$AH$259,3,0))</f>
        <v>0</v>
      </c>
      <c r="G21" s="8">
        <f>IF($D21="","",VLOOKUP($D21,'HK1'!$D$4:$AH$259,4,0))</f>
        <v>0</v>
      </c>
      <c r="H21" s="8">
        <f>IF($D21="","",VLOOKUP($D21,'HK1'!$D$4:$AH$259,5,0))</f>
        <v>0</v>
      </c>
      <c r="I21" s="10">
        <f t="shared" si="0"/>
        <v>4</v>
      </c>
      <c r="J21" s="8">
        <f>IF($D21="","",VLOOKUP($D21,'HK1'!$D$4:$AH$259,7,0))</f>
        <v>11.2</v>
      </c>
      <c r="K21" s="8">
        <f>IF($D21="","",VLOOKUP($D21,'HK1'!$D$4:$AH$259,8,0))</f>
        <v>8.4</v>
      </c>
      <c r="L21" s="8">
        <f>IF($D21="","",VLOOKUP($D21,'HK1'!$D$4:$AH$259,9,0))</f>
        <v>0</v>
      </c>
      <c r="M21" s="8">
        <f>IF($D21="","",VLOOKUP($D21,'HK1'!$D$4:$AH$259,10,0))</f>
        <v>0</v>
      </c>
      <c r="N21" s="20">
        <f t="shared" si="1"/>
        <v>19.600000000000001</v>
      </c>
      <c r="O21" s="8">
        <f>IF($D21="","",VLOOKUP($D21,'HK1'!$D$4:$AH$259,12,0))</f>
        <v>121</v>
      </c>
      <c r="P21" s="8">
        <f>IF($D21="","",VLOOKUP($D21,'HK1'!$D$4:$AH$259,13,0))</f>
        <v>40</v>
      </c>
      <c r="Q21" s="8">
        <f>IF($D21="","",VLOOKUP($D21,'HK1'!$D$4:$AH$259,14,0))</f>
        <v>110</v>
      </c>
      <c r="R21" s="20">
        <f t="shared" si="9"/>
        <v>2.5499999999999998</v>
      </c>
      <c r="S21" s="8">
        <f>IF($D21="","",VLOOKUP($D21,'HK1'!$D$4:$AH$259,16,0))</f>
        <v>0</v>
      </c>
      <c r="T21" s="8">
        <f>IF($D21="","",VLOOKUP($D21,'HK1'!$D$4:$AH$259,17,0))</f>
        <v>0</v>
      </c>
      <c r="U21" s="8">
        <f>IF($D21="","",VLOOKUP($D21,'HK1'!$D$4:$AH$259,18,0))</f>
        <v>0</v>
      </c>
      <c r="V21" s="20">
        <f t="shared" si="10"/>
        <v>0</v>
      </c>
      <c r="W21" s="8">
        <f>IF($D21="","",VLOOKUP($D21,'HK1'!$D$4:$AH$259,20,0))</f>
        <v>0</v>
      </c>
      <c r="X21" s="8">
        <f>IF($D21="","",VLOOKUP($D21,'HK1'!$D$4:$AH$259,21,0))</f>
        <v>0</v>
      </c>
      <c r="Y21" s="20">
        <f t="shared" si="4"/>
        <v>0</v>
      </c>
      <c r="Z21" s="8">
        <f>IF($D21="","",VLOOKUP($D21,'HK1'!$D$4:$AH$259,23,0))</f>
        <v>0</v>
      </c>
      <c r="AA21" s="8">
        <f>IF($D21="","",VLOOKUP($D21,'HK1'!$D$4:$AH$259,24,0))</f>
        <v>0</v>
      </c>
      <c r="AB21" s="20">
        <f t="shared" si="5"/>
        <v>0</v>
      </c>
      <c r="AC21" s="8">
        <f>IF($D21="","",VLOOKUP($D21,'HK1'!$D$4:$AH$259,26,0))</f>
        <v>0</v>
      </c>
      <c r="AD21" s="8">
        <f>IF($D21="","",VLOOKUP($D21,'HK1'!$D$4:$AH$259,27,0))</f>
        <v>0</v>
      </c>
      <c r="AE21" s="20">
        <f t="shared" si="6"/>
        <v>0</v>
      </c>
      <c r="AF21" s="8">
        <f>IF($D21="","",VLOOKUP($D21,'HK1'!$D$4:$AH$259,29,0))</f>
        <v>0</v>
      </c>
      <c r="AG21" s="8">
        <f>IF($D21="","",VLOOKUP($D21,'HK1'!$D$4:$AH$259,30,0))</f>
        <v>0</v>
      </c>
      <c r="AH21" s="64">
        <f t="shared" si="7"/>
        <v>26.2</v>
      </c>
      <c r="AI21" s="14">
        <f t="shared" si="8"/>
        <v>87.3</v>
      </c>
    </row>
    <row r="22" spans="1:35">
      <c r="A22" s="55">
        <f>IF(D22="","",SUBTOTAL(3,$D$4:$D22))</f>
        <v>19</v>
      </c>
      <c r="B22" s="65" t="s">
        <v>299</v>
      </c>
      <c r="C22" s="66" t="s">
        <v>35</v>
      </c>
      <c r="D22" s="67" t="s">
        <v>37</v>
      </c>
      <c r="E22" s="8">
        <f>IF($D22="","",VLOOKUP($D22,'HK1'!$D$4:$AH$259,2,0))</f>
        <v>9</v>
      </c>
      <c r="F22" s="8">
        <f>IF($D22="","",VLOOKUP($D22,'HK1'!$D$4:$AH$259,3,0))</f>
        <v>0</v>
      </c>
      <c r="G22" s="8">
        <f>IF($D22="","",VLOOKUP($D22,'HK1'!$D$4:$AH$259,4,0))</f>
        <v>0</v>
      </c>
      <c r="H22" s="8">
        <f>IF($D22="","",VLOOKUP($D22,'HK1'!$D$4:$AH$259,5,0))</f>
        <v>0</v>
      </c>
      <c r="I22" s="10">
        <f t="shared" si="0"/>
        <v>9</v>
      </c>
      <c r="J22" s="8">
        <f>IF($D22="","",VLOOKUP($D22,'HK1'!$D$4:$AH$259,7,0))</f>
        <v>9.6</v>
      </c>
      <c r="K22" s="8">
        <f>IF($D22="","",VLOOKUP($D22,'HK1'!$D$4:$AH$259,8,0))</f>
        <v>7.2000000000000011</v>
      </c>
      <c r="L22" s="8">
        <f>IF($D22="","",VLOOKUP($D22,'HK1'!$D$4:$AH$259,9,0))</f>
        <v>0</v>
      </c>
      <c r="M22" s="8">
        <f>IF($D22="","",VLOOKUP($D22,'HK1'!$D$4:$AH$259,10,0))</f>
        <v>0</v>
      </c>
      <c r="N22" s="20">
        <f t="shared" si="1"/>
        <v>16.8</v>
      </c>
      <c r="O22" s="8">
        <f>IF($D22="","",VLOOKUP($D22,'HK1'!$D$4:$AH$259,12,0))</f>
        <v>114</v>
      </c>
      <c r="P22" s="8">
        <f>IF($D22="","",VLOOKUP($D22,'HK1'!$D$4:$AH$259,13,0))</f>
        <v>61</v>
      </c>
      <c r="Q22" s="8">
        <f>IF($D22="","",VLOOKUP($D22,'HK1'!$D$4:$AH$259,14,0))</f>
        <v>137</v>
      </c>
      <c r="R22" s="20">
        <f t="shared" si="9"/>
        <v>1.9</v>
      </c>
      <c r="S22" s="8">
        <f>IF($D22="","",VLOOKUP($D22,'HK1'!$D$4:$AH$259,16,0))</f>
        <v>0</v>
      </c>
      <c r="T22" s="8">
        <f>IF($D22="","",VLOOKUP($D22,'HK1'!$D$4:$AH$259,17,0))</f>
        <v>20</v>
      </c>
      <c r="U22" s="8">
        <f>IF($D22="","",VLOOKUP($D22,'HK1'!$D$4:$AH$259,18,0))</f>
        <v>0</v>
      </c>
      <c r="V22" s="20">
        <f t="shared" si="10"/>
        <v>2</v>
      </c>
      <c r="W22" s="8">
        <f>IF($D22="","",VLOOKUP($D22,'HK1'!$D$4:$AH$259,20,0))</f>
        <v>0</v>
      </c>
      <c r="X22" s="8">
        <f>IF($D22="","",VLOOKUP($D22,'HK1'!$D$4:$AH$259,21,0))</f>
        <v>0</v>
      </c>
      <c r="Y22" s="20">
        <f t="shared" si="4"/>
        <v>0</v>
      </c>
      <c r="Z22" s="8">
        <f>IF($D22="","",VLOOKUP($D22,'HK1'!$D$4:$AH$259,23,0))</f>
        <v>0</v>
      </c>
      <c r="AA22" s="8">
        <f>IF($D22="","",VLOOKUP($D22,'HK1'!$D$4:$AH$259,24,0))</f>
        <v>0</v>
      </c>
      <c r="AB22" s="20">
        <f t="shared" si="5"/>
        <v>0</v>
      </c>
      <c r="AC22" s="8">
        <f>IF($D22="","",VLOOKUP($D22,'HK1'!$D$4:$AH$259,26,0))</f>
        <v>0</v>
      </c>
      <c r="AD22" s="8">
        <f>IF($D22="","",VLOOKUP($D22,'HK1'!$D$4:$AH$259,27,0))</f>
        <v>0</v>
      </c>
      <c r="AE22" s="20">
        <f t="shared" si="6"/>
        <v>0</v>
      </c>
      <c r="AF22" s="8">
        <f>IF($D22="","",VLOOKUP($D22,'HK1'!$D$4:$AH$259,29,0))</f>
        <v>0</v>
      </c>
      <c r="AG22" s="8">
        <f>IF($D22="","",VLOOKUP($D22,'HK1'!$D$4:$AH$259,30,0))</f>
        <v>2.4</v>
      </c>
      <c r="AH22" s="64">
        <f t="shared" si="7"/>
        <v>32.1</v>
      </c>
      <c r="AI22" s="14">
        <f t="shared" si="8"/>
        <v>107</v>
      </c>
    </row>
    <row r="23" spans="1:35">
      <c r="A23" s="55">
        <f>IF(D23="","",SUBTOTAL(3,$D$4:$D23))</f>
        <v>20</v>
      </c>
      <c r="B23" s="65" t="s">
        <v>300</v>
      </c>
      <c r="C23" s="66" t="s">
        <v>35</v>
      </c>
      <c r="D23" s="67" t="s">
        <v>54</v>
      </c>
      <c r="E23" s="8">
        <f>IF($D23="","",VLOOKUP($D23,'HK1'!$D$4:$AH$259,2,0))</f>
        <v>8</v>
      </c>
      <c r="F23" s="8">
        <f>IF($D23="","",VLOOKUP($D23,'HK1'!$D$4:$AH$259,3,0))</f>
        <v>0</v>
      </c>
      <c r="G23" s="8">
        <f>IF($D23="","",VLOOKUP($D23,'HK1'!$D$4:$AH$259,4,0))</f>
        <v>0</v>
      </c>
      <c r="H23" s="8">
        <f>IF($D23="","",VLOOKUP($D23,'HK1'!$D$4:$AH$259,5,0))</f>
        <v>0</v>
      </c>
      <c r="I23" s="10">
        <f t="shared" si="0"/>
        <v>8</v>
      </c>
      <c r="J23" s="8">
        <f>IF($D23="","",VLOOKUP($D23,'HK1'!$D$4:$AH$259,7,0))</f>
        <v>7.1999999999999993</v>
      </c>
      <c r="K23" s="8">
        <f>IF($D23="","",VLOOKUP($D23,'HK1'!$D$4:$AH$259,8,0))</f>
        <v>6</v>
      </c>
      <c r="L23" s="8">
        <f>IF($D23="","",VLOOKUP($D23,'HK1'!$D$4:$AH$259,9,0))</f>
        <v>0</v>
      </c>
      <c r="M23" s="8">
        <f>IF($D23="","",VLOOKUP($D23,'HK1'!$D$4:$AH$259,10,0))</f>
        <v>0</v>
      </c>
      <c r="N23" s="20">
        <f t="shared" si="1"/>
        <v>13.2</v>
      </c>
      <c r="O23" s="8">
        <f>IF($D23="","",VLOOKUP($D23,'HK1'!$D$4:$AH$259,12,0))</f>
        <v>498</v>
      </c>
      <c r="P23" s="8">
        <f>IF($D23="","",VLOOKUP($D23,'HK1'!$D$4:$AH$259,13,0))</f>
        <v>570</v>
      </c>
      <c r="Q23" s="8">
        <f>IF($D23="","",VLOOKUP($D23,'HK1'!$D$4:$AH$259,14,0))</f>
        <v>506</v>
      </c>
      <c r="R23" s="20">
        <f t="shared" si="9"/>
        <v>28.1</v>
      </c>
      <c r="S23" s="8">
        <f>IF($D23="","",VLOOKUP($D23,'HK1'!$D$4:$AH$259,16,0))</f>
        <v>0</v>
      </c>
      <c r="T23" s="8">
        <f>IF($D23="","",VLOOKUP($D23,'HK1'!$D$4:$AH$259,17,0))</f>
        <v>0</v>
      </c>
      <c r="U23" s="8">
        <f>IF($D23="","",VLOOKUP($D23,'HK1'!$D$4:$AH$259,18,0))</f>
        <v>0</v>
      </c>
      <c r="V23" s="20">
        <f t="shared" si="10"/>
        <v>0</v>
      </c>
      <c r="W23" s="8">
        <f>IF($D23="","",VLOOKUP($D23,'HK1'!$D$4:$AH$259,20,0))</f>
        <v>0</v>
      </c>
      <c r="X23" s="8">
        <f>IF($D23="","",VLOOKUP($D23,'HK1'!$D$4:$AH$259,21,0))</f>
        <v>0</v>
      </c>
      <c r="Y23" s="20">
        <f t="shared" si="4"/>
        <v>0</v>
      </c>
      <c r="Z23" s="8">
        <f>IF($D23="","",VLOOKUP($D23,'HK1'!$D$4:$AH$259,23,0))</f>
        <v>0</v>
      </c>
      <c r="AA23" s="8">
        <f>IF($D23="","",VLOOKUP($D23,'HK1'!$D$4:$AH$259,24,0))</f>
        <v>0</v>
      </c>
      <c r="AB23" s="20">
        <f t="shared" si="5"/>
        <v>0</v>
      </c>
      <c r="AC23" s="8">
        <f>IF($D23="","",VLOOKUP($D23,'HK1'!$D$4:$AH$259,26,0))</f>
        <v>0</v>
      </c>
      <c r="AD23" s="8">
        <f>IF($D23="","",VLOOKUP($D23,'HK1'!$D$4:$AH$259,27,0))</f>
        <v>0</v>
      </c>
      <c r="AE23" s="20">
        <f t="shared" si="6"/>
        <v>0</v>
      </c>
      <c r="AF23" s="8">
        <f>IF($D23="","",VLOOKUP($D23,'HK1'!$D$4:$AH$259,29,0))</f>
        <v>1.2</v>
      </c>
      <c r="AG23" s="8">
        <f>IF($D23="","",VLOOKUP($D23,'HK1'!$D$4:$AH$259,30,0))</f>
        <v>0</v>
      </c>
      <c r="AH23" s="64">
        <f t="shared" si="7"/>
        <v>50.5</v>
      </c>
      <c r="AI23" s="14">
        <f t="shared" si="8"/>
        <v>168.3</v>
      </c>
    </row>
    <row r="24" spans="1:35">
      <c r="A24" s="55">
        <f>IF(D24="","",SUBTOTAL(3,$D$4:$D24))</f>
        <v>21</v>
      </c>
      <c r="B24" s="65" t="s">
        <v>301</v>
      </c>
      <c r="C24" s="66" t="s">
        <v>35</v>
      </c>
      <c r="D24" s="67" t="s">
        <v>40</v>
      </c>
      <c r="E24" s="8">
        <f>IF($D24="","",VLOOKUP($D24,'HK1'!$D$4:$AH$259,2,0))</f>
        <v>0</v>
      </c>
      <c r="F24" s="8">
        <f>IF($D24="","",VLOOKUP($D24,'HK1'!$D$4:$AH$259,3,0))</f>
        <v>0</v>
      </c>
      <c r="G24" s="8">
        <f>IF($D24="","",VLOOKUP($D24,'HK1'!$D$4:$AH$259,4,0))</f>
        <v>0</v>
      </c>
      <c r="H24" s="8">
        <f>IF($D24="","",VLOOKUP($D24,'HK1'!$D$4:$AH$259,5,0))</f>
        <v>0</v>
      </c>
      <c r="I24" s="10">
        <f t="shared" si="0"/>
        <v>0</v>
      </c>
      <c r="J24" s="8">
        <f>IF($D24="","",VLOOKUP($D24,'HK1'!$D$4:$AH$259,7,0))</f>
        <v>6</v>
      </c>
      <c r="K24" s="8">
        <f>IF($D24="","",VLOOKUP($D24,'HK1'!$D$4:$AH$259,8,0))</f>
        <v>3.5999999999999996</v>
      </c>
      <c r="L24" s="8">
        <f>IF($D24="","",VLOOKUP($D24,'HK1'!$D$4:$AH$259,9,0))</f>
        <v>0</v>
      </c>
      <c r="M24" s="8">
        <f>IF($D24="","",VLOOKUP($D24,'HK1'!$D$4:$AH$259,10,0))</f>
        <v>0</v>
      </c>
      <c r="N24" s="20">
        <f t="shared" si="1"/>
        <v>9.6</v>
      </c>
      <c r="O24" s="8">
        <f>IF($D24="","",VLOOKUP($D24,'HK1'!$D$4:$AH$259,12,0))</f>
        <v>200</v>
      </c>
      <c r="P24" s="8">
        <f>IF($D24="","",VLOOKUP($D24,'HK1'!$D$4:$AH$259,13,0))</f>
        <v>127</v>
      </c>
      <c r="Q24" s="8">
        <f>IF($D24="","",VLOOKUP($D24,'HK1'!$D$4:$AH$259,14,0))</f>
        <v>115</v>
      </c>
      <c r="R24" s="20">
        <f t="shared" si="9"/>
        <v>10.6</v>
      </c>
      <c r="S24" s="8">
        <f>IF($D24="","",VLOOKUP($D24,'HK1'!$D$4:$AH$259,16,0))</f>
        <v>0</v>
      </c>
      <c r="T24" s="8">
        <f>IF($D24="","",VLOOKUP($D24,'HK1'!$D$4:$AH$259,17,0))</f>
        <v>0</v>
      </c>
      <c r="U24" s="8">
        <f>IF($D24="","",VLOOKUP($D24,'HK1'!$D$4:$AH$259,18,0))</f>
        <v>0</v>
      </c>
      <c r="V24" s="20">
        <f t="shared" si="10"/>
        <v>0</v>
      </c>
      <c r="W24" s="8">
        <f>IF($D24="","",VLOOKUP($D24,'HK1'!$D$4:$AH$259,20,0))</f>
        <v>0</v>
      </c>
      <c r="X24" s="8">
        <f>IF($D24="","",VLOOKUP($D24,'HK1'!$D$4:$AH$259,21,0))</f>
        <v>0</v>
      </c>
      <c r="Y24" s="20">
        <f t="shared" si="4"/>
        <v>0</v>
      </c>
      <c r="Z24" s="8">
        <f>IF($D24="","",VLOOKUP($D24,'HK1'!$D$4:$AH$259,23,0))</f>
        <v>0</v>
      </c>
      <c r="AA24" s="8">
        <f>IF($D24="","",VLOOKUP($D24,'HK1'!$D$4:$AH$259,24,0))</f>
        <v>0</v>
      </c>
      <c r="AB24" s="20">
        <f t="shared" si="5"/>
        <v>0</v>
      </c>
      <c r="AC24" s="8">
        <f>IF($D24="","",VLOOKUP($D24,'HK1'!$D$4:$AH$259,26,0))</f>
        <v>0</v>
      </c>
      <c r="AD24" s="8">
        <f>IF($D24="","",VLOOKUP($D24,'HK1'!$D$4:$AH$259,27,0))</f>
        <v>0</v>
      </c>
      <c r="AE24" s="20">
        <f t="shared" si="6"/>
        <v>0</v>
      </c>
      <c r="AF24" s="8">
        <f>IF($D24="","",VLOOKUP($D24,'HK1'!$D$4:$AH$259,29,0))</f>
        <v>0</v>
      </c>
      <c r="AG24" s="8">
        <f>IF($D24="","",VLOOKUP($D24,'HK1'!$D$4:$AH$259,30,0))</f>
        <v>0</v>
      </c>
      <c r="AH24" s="64">
        <f t="shared" si="7"/>
        <v>20.2</v>
      </c>
      <c r="AI24" s="14">
        <f t="shared" si="8"/>
        <v>67.3</v>
      </c>
    </row>
    <row r="25" spans="1:35">
      <c r="A25" s="55">
        <f>IF(D25="","",SUBTOTAL(3,$D$4:$D25))</f>
        <v>22</v>
      </c>
      <c r="B25" s="65" t="s">
        <v>312</v>
      </c>
      <c r="C25" s="66" t="s">
        <v>35</v>
      </c>
      <c r="D25" s="67" t="s">
        <v>49</v>
      </c>
      <c r="E25" s="8">
        <f>IF($D25="","",VLOOKUP($D25,'HK1'!$D$4:$AH$259,2,0))</f>
        <v>0</v>
      </c>
      <c r="F25" s="8">
        <f>IF($D25="","",VLOOKUP($D25,'HK1'!$D$4:$AH$259,3,0))</f>
        <v>0</v>
      </c>
      <c r="G25" s="8">
        <f>IF($D25="","",VLOOKUP($D25,'HK1'!$D$4:$AH$259,4,0))</f>
        <v>0</v>
      </c>
      <c r="H25" s="8">
        <f>IF($D25="","",VLOOKUP($D25,'HK1'!$D$4:$AH$259,5,0))</f>
        <v>0</v>
      </c>
      <c r="I25" s="10">
        <f t="shared" si="0"/>
        <v>0</v>
      </c>
      <c r="J25" s="8">
        <f>IF($D25="","",VLOOKUP($D25,'HK1'!$D$4:$AH$259,7,0))</f>
        <v>4.8</v>
      </c>
      <c r="K25" s="8">
        <f>IF($D25="","",VLOOKUP($D25,'HK1'!$D$4:$AH$259,8,0))</f>
        <v>3.5999999999999996</v>
      </c>
      <c r="L25" s="8">
        <f>IF($D25="","",VLOOKUP($D25,'HK1'!$D$4:$AH$259,9,0))</f>
        <v>0</v>
      </c>
      <c r="M25" s="8">
        <f>IF($D25="","",VLOOKUP($D25,'HK1'!$D$4:$AH$259,10,0))</f>
        <v>0</v>
      </c>
      <c r="N25" s="20">
        <f t="shared" si="1"/>
        <v>8.3999999999999986</v>
      </c>
      <c r="O25" s="8">
        <f>IF($D25="","",VLOOKUP($D25,'HK1'!$D$4:$AH$259,12,0))</f>
        <v>141</v>
      </c>
      <c r="P25" s="8">
        <f>IF($D25="","",VLOOKUP($D25,'HK1'!$D$4:$AH$259,13,0))</f>
        <v>134</v>
      </c>
      <c r="Q25" s="8">
        <f>IF($D25="","",VLOOKUP($D25,'HK1'!$D$4:$AH$259,14,0))</f>
        <v>107</v>
      </c>
      <c r="R25" s="20">
        <f t="shared" si="9"/>
        <v>8.4</v>
      </c>
      <c r="S25" s="8">
        <f>IF($D25="","",VLOOKUP($D25,'HK1'!$D$4:$AH$259,16,0))</f>
        <v>101</v>
      </c>
      <c r="T25" s="8">
        <f>IF($D25="","",VLOOKUP($D25,'HK1'!$D$4:$AH$259,17,0))</f>
        <v>0</v>
      </c>
      <c r="U25" s="8">
        <f>IF($D25="","",VLOOKUP($D25,'HK1'!$D$4:$AH$259,18,0))</f>
        <v>101</v>
      </c>
      <c r="V25" s="20">
        <f t="shared" si="10"/>
        <v>0</v>
      </c>
      <c r="W25" s="8">
        <f>IF($D25="","",VLOOKUP($D25,'HK1'!$D$4:$AH$259,20,0))</f>
        <v>0</v>
      </c>
      <c r="X25" s="8">
        <f>IF($D25="","",VLOOKUP($D25,'HK1'!$D$4:$AH$259,21,0))</f>
        <v>0</v>
      </c>
      <c r="Y25" s="20">
        <f t="shared" si="4"/>
        <v>0</v>
      </c>
      <c r="Z25" s="8">
        <f>IF($D25="","",VLOOKUP($D25,'HK1'!$D$4:$AH$259,23,0))</f>
        <v>0</v>
      </c>
      <c r="AA25" s="8">
        <f>IF($D25="","",VLOOKUP($D25,'HK1'!$D$4:$AH$259,24,0))</f>
        <v>0</v>
      </c>
      <c r="AB25" s="20">
        <f t="shared" si="5"/>
        <v>0</v>
      </c>
      <c r="AC25" s="8">
        <f>IF($D25="","",VLOOKUP($D25,'HK1'!$D$4:$AH$259,26,0))</f>
        <v>0</v>
      </c>
      <c r="AD25" s="8">
        <f>IF($D25="","",VLOOKUP($D25,'HK1'!$D$4:$AH$259,27,0))</f>
        <v>0</v>
      </c>
      <c r="AE25" s="20">
        <f t="shared" si="6"/>
        <v>0</v>
      </c>
      <c r="AF25" s="8">
        <f>IF($D25="","",VLOOKUP($D25,'HK1'!$D$4:$AH$259,29,0))</f>
        <v>0</v>
      </c>
      <c r="AG25" s="8">
        <f>IF($D25="","",VLOOKUP($D25,'HK1'!$D$4:$AH$259,30,0))</f>
        <v>0</v>
      </c>
      <c r="AH25" s="64">
        <f t="shared" si="7"/>
        <v>16.8</v>
      </c>
      <c r="AI25" s="14">
        <f t="shared" si="8"/>
        <v>56</v>
      </c>
    </row>
    <row r="26" spans="1:35">
      <c r="A26" s="55">
        <f>IF(D26="","",SUBTOTAL(3,$D$4:$D26))</f>
        <v>23</v>
      </c>
      <c r="B26" s="65" t="s">
        <v>302</v>
      </c>
      <c r="C26" s="66" t="s">
        <v>35</v>
      </c>
      <c r="D26" s="67" t="s">
        <v>41</v>
      </c>
      <c r="E26" s="8">
        <f>IF($D26="","",VLOOKUP($D26,'HK1'!$D$4:$AH$259,2,0))</f>
        <v>6</v>
      </c>
      <c r="F26" s="8">
        <f>IF($D26="","",VLOOKUP($D26,'HK1'!$D$4:$AH$259,3,0))</f>
        <v>0</v>
      </c>
      <c r="G26" s="8">
        <f>IF($D26="","",VLOOKUP($D26,'HK1'!$D$4:$AH$259,4,0))</f>
        <v>0</v>
      </c>
      <c r="H26" s="8">
        <f>IF($D26="","",VLOOKUP($D26,'HK1'!$D$4:$AH$259,5,0))</f>
        <v>0</v>
      </c>
      <c r="I26" s="10">
        <f t="shared" si="0"/>
        <v>6</v>
      </c>
      <c r="J26" s="8">
        <f>IF($D26="","",VLOOKUP($D26,'HK1'!$D$4:$AH$259,7,0))</f>
        <v>3.5999999999999996</v>
      </c>
      <c r="K26" s="8">
        <f>IF($D26="","",VLOOKUP($D26,'HK1'!$D$4:$AH$259,8,0))</f>
        <v>6.4</v>
      </c>
      <c r="L26" s="8">
        <f>IF($D26="","",VLOOKUP($D26,'HK1'!$D$4:$AH$259,9,0))</f>
        <v>0</v>
      </c>
      <c r="M26" s="8">
        <f>IF($D26="","",VLOOKUP($D26,'HK1'!$D$4:$AH$259,10,0))</f>
        <v>0</v>
      </c>
      <c r="N26" s="20">
        <f t="shared" si="1"/>
        <v>10</v>
      </c>
      <c r="O26" s="8">
        <f>IF($D26="","",VLOOKUP($D26,'HK1'!$D$4:$AH$259,12,0))</f>
        <v>217</v>
      </c>
      <c r="P26" s="8">
        <f>IF($D26="","",VLOOKUP($D26,'HK1'!$D$4:$AH$259,13,0))</f>
        <v>270</v>
      </c>
      <c r="Q26" s="8">
        <f>IF($D26="","",VLOOKUP($D26,'HK1'!$D$4:$AH$259,14,0))</f>
        <v>329</v>
      </c>
      <c r="R26" s="20">
        <f t="shared" si="9"/>
        <v>7.9</v>
      </c>
      <c r="S26" s="8">
        <f>IF($D26="","",VLOOKUP($D26,'HK1'!$D$4:$AH$259,16,0))</f>
        <v>0</v>
      </c>
      <c r="T26" s="8">
        <f>IF($D26="","",VLOOKUP($D26,'HK1'!$D$4:$AH$259,17,0))</f>
        <v>0</v>
      </c>
      <c r="U26" s="8">
        <f>IF($D26="","",VLOOKUP($D26,'HK1'!$D$4:$AH$259,18,0))</f>
        <v>0</v>
      </c>
      <c r="V26" s="20">
        <f t="shared" si="10"/>
        <v>0</v>
      </c>
      <c r="W26" s="8">
        <f>IF($D26="","",VLOOKUP($D26,'HK1'!$D$4:$AH$259,20,0))</f>
        <v>0</v>
      </c>
      <c r="X26" s="8">
        <f>IF($D26="","",VLOOKUP($D26,'HK1'!$D$4:$AH$259,21,0))</f>
        <v>0</v>
      </c>
      <c r="Y26" s="20">
        <f t="shared" si="4"/>
        <v>0</v>
      </c>
      <c r="Z26" s="8">
        <f>IF($D26="","",VLOOKUP($D26,'HK1'!$D$4:$AH$259,23,0))</f>
        <v>0</v>
      </c>
      <c r="AA26" s="8">
        <f>IF($D26="","",VLOOKUP($D26,'HK1'!$D$4:$AH$259,24,0))</f>
        <v>0</v>
      </c>
      <c r="AB26" s="20">
        <f t="shared" si="5"/>
        <v>0</v>
      </c>
      <c r="AC26" s="8">
        <f>IF($D26="","",VLOOKUP($D26,'HK1'!$D$4:$AH$259,26,0))</f>
        <v>0</v>
      </c>
      <c r="AD26" s="8">
        <f>IF($D26="","",VLOOKUP($D26,'HK1'!$D$4:$AH$259,27,0))</f>
        <v>0</v>
      </c>
      <c r="AE26" s="20">
        <f t="shared" si="6"/>
        <v>0</v>
      </c>
      <c r="AF26" s="8">
        <f>IF($D26="","",VLOOKUP($D26,'HK1'!$D$4:$AH$259,29,0))</f>
        <v>1.2</v>
      </c>
      <c r="AG26" s="8">
        <f>IF($D26="","",VLOOKUP($D26,'HK1'!$D$4:$AH$259,30,0))</f>
        <v>0</v>
      </c>
      <c r="AH26" s="64">
        <f t="shared" si="7"/>
        <v>25.1</v>
      </c>
      <c r="AI26" s="14">
        <f t="shared" si="8"/>
        <v>83.7</v>
      </c>
    </row>
    <row r="27" spans="1:35">
      <c r="A27" s="55">
        <f>IF(D27="","",SUBTOTAL(3,$D$4:$D27))</f>
        <v>24</v>
      </c>
      <c r="B27" s="65" t="s">
        <v>303</v>
      </c>
      <c r="C27" s="66" t="s">
        <v>35</v>
      </c>
      <c r="D27" s="67" t="s">
        <v>42</v>
      </c>
      <c r="E27" s="8">
        <f>IF($D27="","",VLOOKUP($D27,'HK1'!$D$4:$AH$259,2,0))</f>
        <v>0</v>
      </c>
      <c r="F27" s="8">
        <f>IF($D27="","",VLOOKUP($D27,'HK1'!$D$4:$AH$259,3,0))</f>
        <v>6</v>
      </c>
      <c r="G27" s="8">
        <f>IF($D27="","",VLOOKUP($D27,'HK1'!$D$4:$AH$259,4,0))</f>
        <v>0</v>
      </c>
      <c r="H27" s="8">
        <f>IF($D27="","",VLOOKUP($D27,'HK1'!$D$4:$AH$259,5,0))</f>
        <v>0</v>
      </c>
      <c r="I27" s="10">
        <f t="shared" si="0"/>
        <v>12</v>
      </c>
      <c r="J27" s="8">
        <f>IF($D27="","",VLOOKUP($D27,'HK1'!$D$4:$AH$259,7,0))</f>
        <v>1.2</v>
      </c>
      <c r="K27" s="8">
        <f>IF($D27="","",VLOOKUP($D27,'HK1'!$D$4:$AH$259,8,0))</f>
        <v>1.2</v>
      </c>
      <c r="L27" s="8">
        <f>IF($D27="","",VLOOKUP($D27,'HK1'!$D$4:$AH$259,9,0))</f>
        <v>0</v>
      </c>
      <c r="M27" s="8">
        <f>IF($D27="","",VLOOKUP($D27,'HK1'!$D$4:$AH$259,10,0))</f>
        <v>0</v>
      </c>
      <c r="N27" s="20">
        <f t="shared" si="1"/>
        <v>2.4</v>
      </c>
      <c r="O27" s="8">
        <f>IF($D27="","",VLOOKUP($D27,'HK1'!$D$4:$AH$259,12,0))</f>
        <v>0</v>
      </c>
      <c r="P27" s="8">
        <f>IF($D27="","",VLOOKUP($D27,'HK1'!$D$4:$AH$259,13,0))</f>
        <v>28</v>
      </c>
      <c r="Q27" s="8">
        <f>IF($D27="","",VLOOKUP($D27,'HK1'!$D$4:$AH$259,14,0))</f>
        <v>0</v>
      </c>
      <c r="R27" s="20">
        <f t="shared" si="9"/>
        <v>1.4</v>
      </c>
      <c r="S27" s="8">
        <f>IF($D27="","",VLOOKUP($D27,'HK1'!$D$4:$AH$259,16,0))</f>
        <v>173</v>
      </c>
      <c r="T27" s="8">
        <f>IF($D27="","",VLOOKUP($D27,'HK1'!$D$4:$AH$259,17,0))</f>
        <v>183</v>
      </c>
      <c r="U27" s="8">
        <f>IF($D27="","",VLOOKUP($D27,'HK1'!$D$4:$AH$259,18,0))</f>
        <v>173</v>
      </c>
      <c r="V27" s="20">
        <f t="shared" si="10"/>
        <v>18.3</v>
      </c>
      <c r="W27" s="8">
        <f>IF($D27="","",VLOOKUP($D27,'HK1'!$D$4:$AH$259,20,0))</f>
        <v>0</v>
      </c>
      <c r="X27" s="8">
        <f>IF($D27="","",VLOOKUP($D27,'HK1'!$D$4:$AH$259,21,0))</f>
        <v>0</v>
      </c>
      <c r="Y27" s="20">
        <f t="shared" si="4"/>
        <v>0</v>
      </c>
      <c r="Z27" s="8">
        <f>IF($D27="","",VLOOKUP($D27,'HK1'!$D$4:$AH$259,23,0))</f>
        <v>0</v>
      </c>
      <c r="AA27" s="8">
        <f>IF($D27="","",VLOOKUP($D27,'HK1'!$D$4:$AH$259,24,0))</f>
        <v>0</v>
      </c>
      <c r="AB27" s="20">
        <f t="shared" si="5"/>
        <v>0</v>
      </c>
      <c r="AC27" s="8">
        <f>IF($D27="","",VLOOKUP($D27,'HK1'!$D$4:$AH$259,26,0))</f>
        <v>0</v>
      </c>
      <c r="AD27" s="8">
        <f>IF($D27="","",VLOOKUP($D27,'HK1'!$D$4:$AH$259,27,0))</f>
        <v>0</v>
      </c>
      <c r="AE27" s="20">
        <f t="shared" si="6"/>
        <v>0</v>
      </c>
      <c r="AF27" s="8">
        <f>IF($D27="","",VLOOKUP($D27,'HK1'!$D$4:$AH$259,29,0))</f>
        <v>0</v>
      </c>
      <c r="AG27" s="8">
        <f>IF($D27="","",VLOOKUP($D27,'HK1'!$D$4:$AH$259,30,0))</f>
        <v>0</v>
      </c>
      <c r="AH27" s="64">
        <f t="shared" si="7"/>
        <v>34.1</v>
      </c>
      <c r="AI27" s="14">
        <f t="shared" si="8"/>
        <v>113.7</v>
      </c>
    </row>
    <row r="28" spans="1:35">
      <c r="A28" s="55">
        <f>IF(D28="","",SUBTOTAL(3,$D$4:$D28))</f>
        <v>25</v>
      </c>
      <c r="B28" s="65" t="s">
        <v>304</v>
      </c>
      <c r="C28" s="66" t="s">
        <v>35</v>
      </c>
      <c r="D28" s="67" t="s">
        <v>52</v>
      </c>
      <c r="E28" s="8">
        <f>IF($D28="","",VLOOKUP($D28,'HK1'!$D$4:$AH$259,2,0))</f>
        <v>0</v>
      </c>
      <c r="F28" s="8">
        <f>IF($D28="","",VLOOKUP($D28,'HK1'!$D$4:$AH$259,3,0))</f>
        <v>0</v>
      </c>
      <c r="G28" s="8">
        <f>IF($D28="","",VLOOKUP($D28,'HK1'!$D$4:$AH$259,4,0))</f>
        <v>0</v>
      </c>
      <c r="H28" s="8">
        <f>IF($D28="","",VLOOKUP($D28,'HK1'!$D$4:$AH$259,5,0))</f>
        <v>0</v>
      </c>
      <c r="I28" s="10">
        <f t="shared" si="0"/>
        <v>0</v>
      </c>
      <c r="J28" s="8">
        <f>IF($D28="","",VLOOKUP($D28,'HK1'!$D$4:$AH$259,7,0))</f>
        <v>11.600000000000001</v>
      </c>
      <c r="K28" s="8">
        <f>IF($D28="","",VLOOKUP($D28,'HK1'!$D$4:$AH$259,8,0))</f>
        <v>3.5999999999999996</v>
      </c>
      <c r="L28" s="8">
        <f>IF($D28="","",VLOOKUP($D28,'HK1'!$D$4:$AH$259,9,0))</f>
        <v>0</v>
      </c>
      <c r="M28" s="8">
        <f>IF($D28="","",VLOOKUP($D28,'HK1'!$D$4:$AH$259,10,0))</f>
        <v>0</v>
      </c>
      <c r="N28" s="20">
        <f t="shared" si="1"/>
        <v>15.200000000000001</v>
      </c>
      <c r="O28" s="8">
        <f>IF($D28="","",VLOOKUP($D28,'HK1'!$D$4:$AH$259,12,0))</f>
        <v>61</v>
      </c>
      <c r="P28" s="8">
        <f>IF($D28="","",VLOOKUP($D28,'HK1'!$D$4:$AH$259,13,0))</f>
        <v>96</v>
      </c>
      <c r="Q28" s="8">
        <f>IF($D28="","",VLOOKUP($D28,'HK1'!$D$4:$AH$259,14,0))</f>
        <v>38</v>
      </c>
      <c r="R28" s="20">
        <f t="shared" si="9"/>
        <v>5.95</v>
      </c>
      <c r="S28" s="8">
        <f>IF($D28="","",VLOOKUP($D28,'HK1'!$D$4:$AH$259,16,0))</f>
        <v>293</v>
      </c>
      <c r="T28" s="8">
        <f>IF($D28="","",VLOOKUP($D28,'HK1'!$D$4:$AH$259,17,0))</f>
        <v>269</v>
      </c>
      <c r="U28" s="8">
        <f>IF($D28="","",VLOOKUP($D28,'HK1'!$D$4:$AH$259,18,0))</f>
        <v>293</v>
      </c>
      <c r="V28" s="20">
        <f t="shared" si="10"/>
        <v>26.9</v>
      </c>
      <c r="W28" s="8">
        <f>IF($D28="","",VLOOKUP($D28,'HK1'!$D$4:$AH$259,20,0))</f>
        <v>0</v>
      </c>
      <c r="X28" s="8">
        <f>IF($D28="","",VLOOKUP($D28,'HK1'!$D$4:$AH$259,21,0))</f>
        <v>0</v>
      </c>
      <c r="Y28" s="20">
        <f t="shared" si="4"/>
        <v>0</v>
      </c>
      <c r="Z28" s="8">
        <f>IF($D28="","",VLOOKUP($D28,'HK1'!$D$4:$AH$259,23,0))</f>
        <v>0</v>
      </c>
      <c r="AA28" s="8">
        <f>IF($D28="","",VLOOKUP($D28,'HK1'!$D$4:$AH$259,24,0))</f>
        <v>0</v>
      </c>
      <c r="AB28" s="20">
        <f t="shared" si="5"/>
        <v>0</v>
      </c>
      <c r="AC28" s="8">
        <f>IF($D28="","",VLOOKUP($D28,'HK1'!$D$4:$AH$259,26,0))</f>
        <v>0</v>
      </c>
      <c r="AD28" s="8">
        <f>IF($D28="","",VLOOKUP($D28,'HK1'!$D$4:$AH$259,27,0))</f>
        <v>0</v>
      </c>
      <c r="AE28" s="20">
        <f t="shared" si="6"/>
        <v>0</v>
      </c>
      <c r="AF28" s="8">
        <f>IF($D28="","",VLOOKUP($D28,'HK1'!$D$4:$AH$259,29,0))</f>
        <v>0</v>
      </c>
      <c r="AG28" s="8">
        <f>IF($D28="","",VLOOKUP($D28,'HK1'!$D$4:$AH$259,30,0))</f>
        <v>0</v>
      </c>
      <c r="AH28" s="64">
        <f t="shared" si="7"/>
        <v>48.1</v>
      </c>
      <c r="AI28" s="14">
        <f t="shared" si="8"/>
        <v>160.30000000000001</v>
      </c>
    </row>
    <row r="29" spans="1:35">
      <c r="A29" s="55">
        <f>IF(D29="","",SUBTOTAL(3,$D$4:$D29))</f>
        <v>26</v>
      </c>
      <c r="B29" s="65" t="s">
        <v>305</v>
      </c>
      <c r="C29" s="66" t="s">
        <v>35</v>
      </c>
      <c r="D29" s="67" t="s">
        <v>59</v>
      </c>
      <c r="E29" s="8">
        <f>IF($D29="","",VLOOKUP($D29,'HK1'!$D$4:$AH$259,2,0))</f>
        <v>0</v>
      </c>
      <c r="F29" s="8">
        <f>IF($D29="","",VLOOKUP($D29,'HK1'!$D$4:$AH$259,3,0))</f>
        <v>0</v>
      </c>
      <c r="G29" s="8">
        <f>IF($D29="","",VLOOKUP($D29,'HK1'!$D$4:$AH$259,4,0))</f>
        <v>0</v>
      </c>
      <c r="H29" s="8">
        <f>IF($D29="","",VLOOKUP($D29,'HK1'!$D$4:$AH$259,5,0))</f>
        <v>0</v>
      </c>
      <c r="I29" s="10">
        <f t="shared" si="0"/>
        <v>0</v>
      </c>
      <c r="J29" s="8">
        <f>IF($D29="","",VLOOKUP($D29,'HK1'!$D$4:$AH$259,7,0))</f>
        <v>0</v>
      </c>
      <c r="K29" s="8">
        <f>IF($D29="","",VLOOKUP($D29,'HK1'!$D$4:$AH$259,8,0))</f>
        <v>1.6</v>
      </c>
      <c r="L29" s="8">
        <f>IF($D29="","",VLOOKUP($D29,'HK1'!$D$4:$AH$259,9,0))</f>
        <v>0</v>
      </c>
      <c r="M29" s="8">
        <f>IF($D29="","",VLOOKUP($D29,'HK1'!$D$4:$AH$259,10,0))</f>
        <v>0</v>
      </c>
      <c r="N29" s="20">
        <f t="shared" si="1"/>
        <v>1.6</v>
      </c>
      <c r="O29" s="8">
        <f>IF($D29="","",VLOOKUP($D29,'HK1'!$D$4:$AH$259,12,0))</f>
        <v>0</v>
      </c>
      <c r="P29" s="8">
        <f>IF($D29="","",VLOOKUP($D29,'HK1'!$D$4:$AH$259,13,0))</f>
        <v>0</v>
      </c>
      <c r="Q29" s="8">
        <f>IF($D29="","",VLOOKUP($D29,'HK1'!$D$4:$AH$259,14,0))</f>
        <v>0</v>
      </c>
      <c r="R29" s="20">
        <f t="shared" si="9"/>
        <v>0</v>
      </c>
      <c r="S29" s="8">
        <f>IF($D29="","",VLOOKUP($D29,'HK1'!$D$4:$AH$259,16,0))</f>
        <v>0</v>
      </c>
      <c r="T29" s="8">
        <f>IF($D29="","",VLOOKUP($D29,'HK1'!$D$4:$AH$259,17,0))</f>
        <v>0</v>
      </c>
      <c r="U29" s="8">
        <f>IF($D29="","",VLOOKUP($D29,'HK1'!$D$4:$AH$259,18,0))</f>
        <v>0</v>
      </c>
      <c r="V29" s="20">
        <f t="shared" si="10"/>
        <v>0</v>
      </c>
      <c r="W29" s="8">
        <f>IF($D29="","",VLOOKUP($D29,'HK1'!$D$4:$AH$259,20,0))</f>
        <v>0</v>
      </c>
      <c r="X29" s="8">
        <f>IF($D29="","",VLOOKUP($D29,'HK1'!$D$4:$AH$259,21,0))</f>
        <v>0</v>
      </c>
      <c r="Y29" s="20">
        <f t="shared" si="4"/>
        <v>0</v>
      </c>
      <c r="Z29" s="8">
        <f>IF($D29="","",VLOOKUP($D29,'HK1'!$D$4:$AH$259,23,0))</f>
        <v>0</v>
      </c>
      <c r="AA29" s="8">
        <f>IF($D29="","",VLOOKUP($D29,'HK1'!$D$4:$AH$259,24,0))</f>
        <v>0</v>
      </c>
      <c r="AB29" s="20">
        <f t="shared" si="5"/>
        <v>0</v>
      </c>
      <c r="AC29" s="8">
        <f>IF($D29="","",VLOOKUP($D29,'HK1'!$D$4:$AH$259,26,0))</f>
        <v>0</v>
      </c>
      <c r="AD29" s="8">
        <f>IF($D29="","",VLOOKUP($D29,'HK1'!$D$4:$AH$259,27,0))</f>
        <v>0</v>
      </c>
      <c r="AE29" s="20">
        <f t="shared" si="6"/>
        <v>0</v>
      </c>
      <c r="AF29" s="8">
        <f>IF($D29="","",VLOOKUP($D29,'HK1'!$D$4:$AH$259,29,0))</f>
        <v>1.2</v>
      </c>
      <c r="AG29" s="8">
        <f>IF($D29="","",VLOOKUP($D29,'HK1'!$D$4:$AH$259,30,0))</f>
        <v>12.4</v>
      </c>
      <c r="AH29" s="64">
        <f t="shared" si="7"/>
        <v>15.2</v>
      </c>
      <c r="AI29" s="14">
        <f t="shared" si="8"/>
        <v>50.7</v>
      </c>
    </row>
    <row r="30" spans="1:35">
      <c r="A30" s="55">
        <f>IF(D30="","",SUBTOTAL(3,$D$4:$D30))</f>
        <v>27</v>
      </c>
      <c r="B30" s="65" t="s">
        <v>310</v>
      </c>
      <c r="C30" s="66" t="s">
        <v>35</v>
      </c>
      <c r="D30" s="67" t="s">
        <v>60</v>
      </c>
      <c r="E30" s="8">
        <f>IF($D30="","",VLOOKUP($D30,'HK1'!$D$4:$AH$259,2,0))</f>
        <v>0</v>
      </c>
      <c r="F30" s="8">
        <f>IF($D30="","",VLOOKUP($D30,'HK1'!$D$4:$AH$259,3,0))</f>
        <v>0</v>
      </c>
      <c r="G30" s="8">
        <f>IF($D30="","",VLOOKUP($D30,'HK1'!$D$4:$AH$259,4,0))</f>
        <v>0</v>
      </c>
      <c r="H30" s="8">
        <f>IF($D30="","",VLOOKUP($D30,'HK1'!$D$4:$AH$259,5,0))</f>
        <v>0</v>
      </c>
      <c r="I30" s="10">
        <f t="shared" si="0"/>
        <v>0</v>
      </c>
      <c r="J30" s="8">
        <f>IF($D30="","",VLOOKUP($D30,'HK1'!$D$4:$AH$259,7,0))</f>
        <v>0</v>
      </c>
      <c r="K30" s="8">
        <f>IF($D30="","",VLOOKUP($D30,'HK1'!$D$4:$AH$259,8,0))</f>
        <v>8</v>
      </c>
      <c r="L30" s="8">
        <f>IF($D30="","",VLOOKUP($D30,'HK1'!$D$4:$AH$259,9,0))</f>
        <v>0</v>
      </c>
      <c r="M30" s="8">
        <f>IF($D30="","",VLOOKUP($D30,'HK1'!$D$4:$AH$259,10,0))</f>
        <v>0</v>
      </c>
      <c r="N30" s="20">
        <f t="shared" si="1"/>
        <v>8</v>
      </c>
      <c r="O30" s="8">
        <f>IF($D30="","",VLOOKUP($D30,'HK1'!$D$4:$AH$259,12,0))</f>
        <v>0</v>
      </c>
      <c r="P30" s="8">
        <f>IF($D30="","",VLOOKUP($D30,'HK1'!$D$4:$AH$259,13,0))</f>
        <v>0</v>
      </c>
      <c r="Q30" s="8">
        <f>IF($D30="","",VLOOKUP($D30,'HK1'!$D$4:$AH$259,14,0))</f>
        <v>0</v>
      </c>
      <c r="R30" s="20">
        <f t="shared" si="9"/>
        <v>0</v>
      </c>
      <c r="S30" s="8">
        <f>IF($D30="","",VLOOKUP($D30,'HK1'!$D$4:$AH$259,16,0))</f>
        <v>0</v>
      </c>
      <c r="T30" s="8">
        <f>IF($D30="","",VLOOKUP($D30,'HK1'!$D$4:$AH$259,17,0))</f>
        <v>0</v>
      </c>
      <c r="U30" s="8">
        <f>IF($D30="","",VLOOKUP($D30,'HK1'!$D$4:$AH$259,18,0))</f>
        <v>0</v>
      </c>
      <c r="V30" s="20">
        <f t="shared" si="10"/>
        <v>0</v>
      </c>
      <c r="W30" s="8">
        <f>IF($D30="","",VLOOKUP($D30,'HK1'!$D$4:$AH$259,20,0))</f>
        <v>0</v>
      </c>
      <c r="X30" s="8">
        <f>IF($D30="","",VLOOKUP($D30,'HK1'!$D$4:$AH$259,21,0))</f>
        <v>0</v>
      </c>
      <c r="Y30" s="20">
        <f t="shared" si="4"/>
        <v>0</v>
      </c>
      <c r="Z30" s="8">
        <f>IF($D30="","",VLOOKUP($D30,'HK1'!$D$4:$AH$259,23,0))</f>
        <v>0</v>
      </c>
      <c r="AA30" s="8">
        <f>IF($D30="","",VLOOKUP($D30,'HK1'!$D$4:$AH$259,24,0))</f>
        <v>0</v>
      </c>
      <c r="AB30" s="20">
        <f t="shared" si="5"/>
        <v>0</v>
      </c>
      <c r="AC30" s="8">
        <f>IF($D30="","",VLOOKUP($D30,'HK1'!$D$4:$AH$259,26,0))</f>
        <v>0</v>
      </c>
      <c r="AD30" s="8">
        <f>IF($D30="","",VLOOKUP($D30,'HK1'!$D$4:$AH$259,27,0))</f>
        <v>0</v>
      </c>
      <c r="AE30" s="20">
        <f t="shared" si="6"/>
        <v>0</v>
      </c>
      <c r="AF30" s="8">
        <f>IF($D30="","",VLOOKUP($D30,'HK1'!$D$4:$AH$259,29,0))</f>
        <v>0</v>
      </c>
      <c r="AG30" s="8">
        <f>IF($D30="","",VLOOKUP($D30,'HK1'!$D$4:$AH$259,30,0))</f>
        <v>0</v>
      </c>
      <c r="AH30" s="64">
        <f t="shared" si="7"/>
        <v>8</v>
      </c>
      <c r="AI30" s="14">
        <f t="shared" si="8"/>
        <v>26.7</v>
      </c>
    </row>
    <row r="31" spans="1:35">
      <c r="A31" s="55">
        <f>IF(D31="","",SUBTOTAL(3,$D$4:$D31))</f>
        <v>28</v>
      </c>
      <c r="B31" s="65" t="s">
        <v>309</v>
      </c>
      <c r="C31" s="66" t="s">
        <v>35</v>
      </c>
      <c r="D31" s="67" t="s">
        <v>55</v>
      </c>
      <c r="E31" s="8">
        <f>IF($D31="","",VLOOKUP($D31,'HK1'!$D$4:$AH$259,2,0))</f>
        <v>2</v>
      </c>
      <c r="F31" s="8">
        <f>IF($D31="","",VLOOKUP($D31,'HK1'!$D$4:$AH$259,3,0))</f>
        <v>0</v>
      </c>
      <c r="G31" s="8">
        <f>IF($D31="","",VLOOKUP($D31,'HK1'!$D$4:$AH$259,4,0))</f>
        <v>0</v>
      </c>
      <c r="H31" s="8">
        <f>IF($D31="","",VLOOKUP($D31,'HK1'!$D$4:$AH$259,5,0))</f>
        <v>0</v>
      </c>
      <c r="I31" s="10">
        <f t="shared" si="0"/>
        <v>2</v>
      </c>
      <c r="J31" s="8">
        <f>IF($D31="","",VLOOKUP($D31,'HK1'!$D$4:$AH$259,7,0))</f>
        <v>0</v>
      </c>
      <c r="K31" s="8">
        <f>IF($D31="","",VLOOKUP($D31,'HK1'!$D$4:$AH$259,8,0))</f>
        <v>0</v>
      </c>
      <c r="L31" s="8">
        <f>IF($D31="","",VLOOKUP($D31,'HK1'!$D$4:$AH$259,9,0))</f>
        <v>0</v>
      </c>
      <c r="M31" s="8">
        <f>IF($D31="","",VLOOKUP($D31,'HK1'!$D$4:$AH$259,10,0))</f>
        <v>0</v>
      </c>
      <c r="N31" s="20">
        <f t="shared" si="1"/>
        <v>0</v>
      </c>
      <c r="O31" s="8">
        <f>IF($D31="","",VLOOKUP($D31,'HK1'!$D$4:$AH$259,12,0))</f>
        <v>71</v>
      </c>
      <c r="P31" s="8">
        <f>IF($D31="","",VLOOKUP($D31,'HK1'!$D$4:$AH$259,13,0))</f>
        <v>0</v>
      </c>
      <c r="Q31" s="8">
        <f>IF($D31="","",VLOOKUP($D31,'HK1'!$D$4:$AH$259,14,0))</f>
        <v>71</v>
      </c>
      <c r="R31" s="20">
        <f t="shared" si="9"/>
        <v>0</v>
      </c>
      <c r="S31" s="8">
        <f>IF($D31="","",VLOOKUP($D31,'HK1'!$D$4:$AH$259,16,0))</f>
        <v>0</v>
      </c>
      <c r="T31" s="8">
        <f>IF($D31="","",VLOOKUP($D31,'HK1'!$D$4:$AH$259,17,0))</f>
        <v>0</v>
      </c>
      <c r="U31" s="8">
        <f>IF($D31="","",VLOOKUP($D31,'HK1'!$D$4:$AH$259,18,0))</f>
        <v>0</v>
      </c>
      <c r="V31" s="20">
        <f t="shared" si="10"/>
        <v>0</v>
      </c>
      <c r="W31" s="8">
        <f>IF($D31="","",VLOOKUP($D31,'HK1'!$D$4:$AH$259,20,0))</f>
        <v>0</v>
      </c>
      <c r="X31" s="8">
        <f>IF($D31="","",VLOOKUP($D31,'HK1'!$D$4:$AH$259,21,0))</f>
        <v>0</v>
      </c>
      <c r="Y31" s="20">
        <f t="shared" si="4"/>
        <v>0</v>
      </c>
      <c r="Z31" s="8">
        <f>IF($D31="","",VLOOKUP($D31,'HK1'!$D$4:$AH$259,23,0))</f>
        <v>0</v>
      </c>
      <c r="AA31" s="8">
        <f>IF($D31="","",VLOOKUP($D31,'HK1'!$D$4:$AH$259,24,0))</f>
        <v>0</v>
      </c>
      <c r="AB31" s="20">
        <f t="shared" si="5"/>
        <v>0</v>
      </c>
      <c r="AC31" s="8">
        <f>IF($D31="","",VLOOKUP($D31,'HK1'!$D$4:$AH$259,26,0))</f>
        <v>0</v>
      </c>
      <c r="AD31" s="8">
        <f>IF($D31="","",VLOOKUP($D31,'HK1'!$D$4:$AH$259,27,0))</f>
        <v>0</v>
      </c>
      <c r="AE31" s="20">
        <f t="shared" si="6"/>
        <v>0</v>
      </c>
      <c r="AF31" s="8">
        <f>IF($D31="","",VLOOKUP($D31,'HK1'!$D$4:$AH$259,29,0))</f>
        <v>0</v>
      </c>
      <c r="AG31" s="8">
        <f>IF($D31="","",VLOOKUP($D31,'HK1'!$D$4:$AH$259,30,0))</f>
        <v>0</v>
      </c>
      <c r="AH31" s="64">
        <f t="shared" si="7"/>
        <v>2</v>
      </c>
      <c r="AI31" s="14">
        <f t="shared" si="8"/>
        <v>6.7</v>
      </c>
    </row>
    <row r="32" spans="1:35">
      <c r="A32" s="55">
        <f>IF(D32="","",SUBTOTAL(3,$D$4:$D32))</f>
        <v>29</v>
      </c>
      <c r="B32" s="65" t="s">
        <v>315</v>
      </c>
      <c r="C32" s="66" t="s">
        <v>35</v>
      </c>
      <c r="D32" s="67" t="s">
        <v>44</v>
      </c>
      <c r="E32" s="8">
        <f>IF($D32="","",VLOOKUP($D32,'HK1'!$D$4:$AH$259,2,0))</f>
        <v>2</v>
      </c>
      <c r="F32" s="8">
        <f>IF($D32="","",VLOOKUP($D32,'HK1'!$D$4:$AH$259,3,0))</f>
        <v>0</v>
      </c>
      <c r="G32" s="8">
        <f>IF($D32="","",VLOOKUP($D32,'HK1'!$D$4:$AH$259,4,0))</f>
        <v>0</v>
      </c>
      <c r="H32" s="8">
        <f>IF($D32="","",VLOOKUP($D32,'HK1'!$D$4:$AH$259,5,0))</f>
        <v>0</v>
      </c>
      <c r="I32" s="10">
        <f t="shared" si="0"/>
        <v>2</v>
      </c>
      <c r="J32" s="8">
        <f>IF($D32="","",VLOOKUP($D32,'HK1'!$D$4:$AH$259,7,0))</f>
        <v>8.4</v>
      </c>
      <c r="K32" s="8">
        <f>IF($D32="","",VLOOKUP($D32,'HK1'!$D$4:$AH$259,8,0))</f>
        <v>3.5999999999999996</v>
      </c>
      <c r="L32" s="8">
        <f>IF($D32="","",VLOOKUP($D32,'HK1'!$D$4:$AH$259,9,0))</f>
        <v>0</v>
      </c>
      <c r="M32" s="8">
        <f>IF($D32="","",VLOOKUP($D32,'HK1'!$D$4:$AH$259,10,0))</f>
        <v>0</v>
      </c>
      <c r="N32" s="20">
        <f t="shared" si="1"/>
        <v>12</v>
      </c>
      <c r="O32" s="8">
        <f>IF($D32="","",VLOOKUP($D32,'HK1'!$D$4:$AH$259,12,0))</f>
        <v>171</v>
      </c>
      <c r="P32" s="8">
        <f>IF($D32="","",VLOOKUP($D32,'HK1'!$D$4:$AH$259,13,0))</f>
        <v>234</v>
      </c>
      <c r="Q32" s="8">
        <f>IF($D32="","",VLOOKUP($D32,'HK1'!$D$4:$AH$259,14,0))</f>
        <v>71</v>
      </c>
      <c r="R32" s="20">
        <f t="shared" si="9"/>
        <v>16.7</v>
      </c>
      <c r="S32" s="8">
        <f>IF($D32="","",VLOOKUP($D32,'HK1'!$D$4:$AH$259,16,0))</f>
        <v>0</v>
      </c>
      <c r="T32" s="8">
        <f>IF($D32="","",VLOOKUP($D32,'HK1'!$D$4:$AH$259,17,0))</f>
        <v>101</v>
      </c>
      <c r="U32" s="8">
        <f>IF($D32="","",VLOOKUP($D32,'HK1'!$D$4:$AH$259,18,0))</f>
        <v>0</v>
      </c>
      <c r="V32" s="20">
        <f t="shared" si="10"/>
        <v>10.1</v>
      </c>
      <c r="W32" s="8">
        <f>IF($D32="","",VLOOKUP($D32,'HK1'!$D$4:$AH$259,20,0))</f>
        <v>0</v>
      </c>
      <c r="X32" s="8">
        <f>IF($D32="","",VLOOKUP($D32,'HK1'!$D$4:$AH$259,21,0))</f>
        <v>0</v>
      </c>
      <c r="Y32" s="20">
        <f t="shared" si="4"/>
        <v>0</v>
      </c>
      <c r="Z32" s="8">
        <f>IF($D32="","",VLOOKUP($D32,'HK1'!$D$4:$AH$259,23,0))</f>
        <v>0</v>
      </c>
      <c r="AA32" s="8">
        <f>IF($D32="","",VLOOKUP($D32,'HK1'!$D$4:$AH$259,24,0))</f>
        <v>0</v>
      </c>
      <c r="AB32" s="20">
        <f t="shared" si="5"/>
        <v>0</v>
      </c>
      <c r="AC32" s="8">
        <f>IF($D32="","",VLOOKUP($D32,'HK1'!$D$4:$AH$259,26,0))</f>
        <v>0</v>
      </c>
      <c r="AD32" s="8">
        <f>IF($D32="","",VLOOKUP($D32,'HK1'!$D$4:$AH$259,27,0))</f>
        <v>0</v>
      </c>
      <c r="AE32" s="20">
        <f t="shared" si="6"/>
        <v>0</v>
      </c>
      <c r="AF32" s="8">
        <f>IF($D32="","",VLOOKUP($D32,'HK1'!$D$4:$AH$259,29,0))</f>
        <v>0</v>
      </c>
      <c r="AG32" s="8">
        <f>IF($D32="","",VLOOKUP($D32,'HK1'!$D$4:$AH$259,30,0))</f>
        <v>0</v>
      </c>
      <c r="AH32" s="64">
        <f t="shared" si="7"/>
        <v>40.799999999999997</v>
      </c>
      <c r="AI32" s="14">
        <f t="shared" si="8"/>
        <v>136</v>
      </c>
    </row>
    <row r="33" spans="1:35">
      <c r="A33" s="55">
        <f>IF(D33="","",SUBTOTAL(3,$D$4:$D33))</f>
        <v>30</v>
      </c>
      <c r="B33" s="65" t="s">
        <v>306</v>
      </c>
      <c r="C33" s="66" t="s">
        <v>35</v>
      </c>
      <c r="D33" s="67" t="s">
        <v>56</v>
      </c>
      <c r="E33" s="8">
        <f>IF($D33="","",VLOOKUP($D33,'HK1'!$D$4:$AH$259,2,0))</f>
        <v>14</v>
      </c>
      <c r="F33" s="8">
        <f>IF($D33="","",VLOOKUP($D33,'HK1'!$D$4:$AH$259,3,0))</f>
        <v>0</v>
      </c>
      <c r="G33" s="8">
        <f>IF($D33="","",VLOOKUP($D33,'HK1'!$D$4:$AH$259,4,0))</f>
        <v>0</v>
      </c>
      <c r="H33" s="8">
        <f>IF($D33="","",VLOOKUP($D33,'HK1'!$D$4:$AH$259,5,0))</f>
        <v>0</v>
      </c>
      <c r="I33" s="10">
        <f t="shared" si="0"/>
        <v>14</v>
      </c>
      <c r="J33" s="8">
        <f>IF($D33="","",VLOOKUP($D33,'HK1'!$D$4:$AH$259,7,0))</f>
        <v>14.399999999999997</v>
      </c>
      <c r="K33" s="8">
        <f>IF($D33="","",VLOOKUP($D33,'HK1'!$D$4:$AH$259,8,0))</f>
        <v>0</v>
      </c>
      <c r="L33" s="8">
        <f>IF($D33="","",VLOOKUP($D33,'HK1'!$D$4:$AH$259,9,0))</f>
        <v>0</v>
      </c>
      <c r="M33" s="8">
        <f>IF($D33="","",VLOOKUP($D33,'HK1'!$D$4:$AH$259,10,0))</f>
        <v>0</v>
      </c>
      <c r="N33" s="20">
        <f t="shared" si="1"/>
        <v>14.399999999999997</v>
      </c>
      <c r="O33" s="8">
        <f>IF($D33="","",VLOOKUP($D33,'HK1'!$D$4:$AH$259,12,0))</f>
        <v>462</v>
      </c>
      <c r="P33" s="8">
        <f>IF($D33="","",VLOOKUP($D33,'HK1'!$D$4:$AH$259,13,0))</f>
        <v>425</v>
      </c>
      <c r="Q33" s="8">
        <f>IF($D33="","",VLOOKUP($D33,'HK1'!$D$4:$AH$259,14,0))</f>
        <v>424</v>
      </c>
      <c r="R33" s="20">
        <f t="shared" si="9"/>
        <v>23.15</v>
      </c>
      <c r="S33" s="8">
        <f>IF($D33="","",VLOOKUP($D33,'HK1'!$D$4:$AH$259,16,0))</f>
        <v>0</v>
      </c>
      <c r="T33" s="8">
        <f>IF($D33="","",VLOOKUP($D33,'HK1'!$D$4:$AH$259,17,0))</f>
        <v>0</v>
      </c>
      <c r="U33" s="8">
        <f>IF($D33="","",VLOOKUP($D33,'HK1'!$D$4:$AH$259,18,0))</f>
        <v>0</v>
      </c>
      <c r="V33" s="20">
        <f t="shared" si="10"/>
        <v>0</v>
      </c>
      <c r="W33" s="8">
        <f>IF($D33="","",VLOOKUP($D33,'HK1'!$D$4:$AH$259,20,0))</f>
        <v>0</v>
      </c>
      <c r="X33" s="8">
        <f>IF($D33="","",VLOOKUP($D33,'HK1'!$D$4:$AH$259,21,0))</f>
        <v>0</v>
      </c>
      <c r="Y33" s="20">
        <f t="shared" si="4"/>
        <v>0</v>
      </c>
      <c r="Z33" s="8">
        <f>IF($D33="","",VLOOKUP($D33,'HK1'!$D$4:$AH$259,23,0))</f>
        <v>0</v>
      </c>
      <c r="AA33" s="8">
        <f>IF($D33="","",VLOOKUP($D33,'HK1'!$D$4:$AH$259,24,0))</f>
        <v>0</v>
      </c>
      <c r="AB33" s="20">
        <f t="shared" si="5"/>
        <v>0</v>
      </c>
      <c r="AC33" s="8">
        <f>IF($D33="","",VLOOKUP($D33,'HK1'!$D$4:$AH$259,26,0))</f>
        <v>0</v>
      </c>
      <c r="AD33" s="8">
        <f>IF($D33="","",VLOOKUP($D33,'HK1'!$D$4:$AH$259,27,0))</f>
        <v>0</v>
      </c>
      <c r="AE33" s="20">
        <f t="shared" si="6"/>
        <v>0</v>
      </c>
      <c r="AF33" s="8">
        <f>IF($D33="","",VLOOKUP($D33,'HK1'!$D$4:$AH$259,29,0))</f>
        <v>0</v>
      </c>
      <c r="AG33" s="8">
        <f>IF($D33="","",VLOOKUP($D33,'HK1'!$D$4:$AH$259,30,0))</f>
        <v>3.6</v>
      </c>
      <c r="AH33" s="64">
        <f t="shared" si="7"/>
        <v>55.2</v>
      </c>
      <c r="AI33" s="14">
        <f t="shared" si="8"/>
        <v>184</v>
      </c>
    </row>
    <row r="34" spans="1:35">
      <c r="A34" s="55">
        <f>IF(D34="","",SUBTOTAL(3,$D$4:$D34))</f>
        <v>31</v>
      </c>
      <c r="B34" s="65" t="s">
        <v>514</v>
      </c>
      <c r="C34" s="66" t="s">
        <v>538</v>
      </c>
      <c r="D34" s="67" t="s">
        <v>266</v>
      </c>
      <c r="E34" s="8">
        <f>IF($D34="","",VLOOKUP($D34,'HK1'!$D$4:$AH$259,2,0))</f>
        <v>0</v>
      </c>
      <c r="F34" s="8">
        <f>IF($D34="","",VLOOKUP($D34,'HK1'!$D$4:$AH$259,3,0))</f>
        <v>0</v>
      </c>
      <c r="G34" s="8">
        <f>IF($D34="","",VLOOKUP($D34,'HK1'!$D$4:$AH$259,4,0))</f>
        <v>0</v>
      </c>
      <c r="H34" s="8">
        <f>IF($D34="","",VLOOKUP($D34,'HK1'!$D$4:$AH$259,5,0))</f>
        <v>0</v>
      </c>
      <c r="I34" s="10">
        <f t="shared" si="0"/>
        <v>0</v>
      </c>
      <c r="J34" s="8">
        <f>IF($D34="","",VLOOKUP($D34,'HK1'!$D$4:$AH$259,7,0))</f>
        <v>0</v>
      </c>
      <c r="K34" s="8">
        <f>IF($D34="","",VLOOKUP($D34,'HK1'!$D$4:$AH$259,8,0))</f>
        <v>0</v>
      </c>
      <c r="L34" s="8">
        <f>IF($D34="","",VLOOKUP($D34,'HK1'!$D$4:$AH$259,9,0))</f>
        <v>0</v>
      </c>
      <c r="M34" s="8">
        <f>IF($D34="","",VLOOKUP($D34,'HK1'!$D$4:$AH$259,10,0))</f>
        <v>0</v>
      </c>
      <c r="N34" s="20">
        <f t="shared" si="1"/>
        <v>0</v>
      </c>
      <c r="O34" s="8">
        <f>IF($D34="","",VLOOKUP($D34,'HK1'!$D$4:$AH$259,12,0))</f>
        <v>0</v>
      </c>
      <c r="P34" s="8">
        <f>IF($D34="","",VLOOKUP($D34,'HK1'!$D$4:$AH$259,13,0))</f>
        <v>0</v>
      </c>
      <c r="Q34" s="8">
        <f>IF($D34="","",VLOOKUP($D34,'HK1'!$D$4:$AH$259,14,0))</f>
        <v>123</v>
      </c>
      <c r="R34" s="20">
        <f t="shared" si="9"/>
        <v>-6.15</v>
      </c>
      <c r="S34" s="8">
        <f>IF($D34="","",VLOOKUP($D34,'HK1'!$D$4:$AH$259,16,0))</f>
        <v>0</v>
      </c>
      <c r="T34" s="8">
        <f>IF($D34="","",VLOOKUP($D34,'HK1'!$D$4:$AH$259,17,0))</f>
        <v>0</v>
      </c>
      <c r="U34" s="8">
        <f>IF($D34="","",VLOOKUP($D34,'HK1'!$D$4:$AH$259,18,0))</f>
        <v>0</v>
      </c>
      <c r="V34" s="20">
        <f t="shared" si="10"/>
        <v>0</v>
      </c>
      <c r="W34" s="8">
        <f>IF($D34="","",VLOOKUP($D34,'HK1'!$D$4:$AH$259,20,0))</f>
        <v>0</v>
      </c>
      <c r="X34" s="8">
        <f>IF($D34="","",VLOOKUP($D34,'HK1'!$D$4:$AH$259,21,0))</f>
        <v>0</v>
      </c>
      <c r="Y34" s="20">
        <f t="shared" si="4"/>
        <v>0</v>
      </c>
      <c r="Z34" s="8">
        <f>IF($D34="","",VLOOKUP($D34,'HK1'!$D$4:$AH$259,23,0))</f>
        <v>0</v>
      </c>
      <c r="AA34" s="8">
        <f>IF($D34="","",VLOOKUP($D34,'HK1'!$D$4:$AH$259,24,0))</f>
        <v>0</v>
      </c>
      <c r="AB34" s="20">
        <f t="shared" si="5"/>
        <v>0</v>
      </c>
      <c r="AC34" s="8">
        <f>IF($D34="","",VLOOKUP($D34,'HK1'!$D$4:$AH$259,26,0))</f>
        <v>0</v>
      </c>
      <c r="AD34" s="8">
        <f>IF($D34="","",VLOOKUP($D34,'HK1'!$D$4:$AH$259,27,0))</f>
        <v>0</v>
      </c>
      <c r="AE34" s="20">
        <f t="shared" si="6"/>
        <v>0</v>
      </c>
      <c r="AF34" s="8">
        <f>IF($D34="","",VLOOKUP($D34,'HK1'!$D$4:$AH$259,29,0))</f>
        <v>0</v>
      </c>
      <c r="AG34" s="8">
        <f>IF($D34="","",VLOOKUP($D34,'HK1'!$D$4:$AH$259,30,0))</f>
        <v>0</v>
      </c>
      <c r="AH34" s="64">
        <f t="shared" si="7"/>
        <v>-6.2</v>
      </c>
      <c r="AI34" s="14">
        <f t="shared" si="8"/>
        <v>-20.7</v>
      </c>
    </row>
    <row r="35" spans="1:35">
      <c r="A35" s="55">
        <f>IF(D35="","",SUBTOTAL(3,$D$4:$D35))</f>
        <v>32</v>
      </c>
      <c r="B35" s="65" t="s">
        <v>522</v>
      </c>
      <c r="C35" s="66" t="s">
        <v>253</v>
      </c>
      <c r="D35" s="67" t="s">
        <v>256</v>
      </c>
      <c r="E35" s="8">
        <v>0</v>
      </c>
      <c r="F35" s="8">
        <f>IF($D35="","",VLOOKUP($D35,'HK1'!$D$4:$AH$259,3,0))</f>
        <v>0</v>
      </c>
      <c r="G35" s="8">
        <f>IF($D35="","",VLOOKUP($D35,'HK1'!$D$4:$AH$259,4,0))</f>
        <v>0</v>
      </c>
      <c r="H35" s="8">
        <f>IF($D35="","",VLOOKUP($D35,'HK1'!$D$4:$AH$259,5,0))</f>
        <v>0</v>
      </c>
      <c r="I35" s="10">
        <f t="shared" si="0"/>
        <v>0</v>
      </c>
      <c r="J35" s="8">
        <f>IF($D35="","",VLOOKUP($D35,'HK1'!$D$4:$AH$259,7,0))</f>
        <v>0</v>
      </c>
      <c r="K35" s="8">
        <f>IF($D35="","",VLOOKUP($D35,'HK1'!$D$4:$AH$259,8,0))</f>
        <v>0</v>
      </c>
      <c r="L35" s="8">
        <f>IF($D35="","",VLOOKUP($D35,'HK1'!$D$4:$AH$259,9,0))</f>
        <v>0</v>
      </c>
      <c r="M35" s="8">
        <f>IF($D35="","",VLOOKUP($D35,'HK1'!$D$4:$AH$259,10,0))</f>
        <v>0</v>
      </c>
      <c r="N35" s="20">
        <f t="shared" si="1"/>
        <v>0</v>
      </c>
      <c r="O35" s="8">
        <v>0</v>
      </c>
      <c r="P35" s="8">
        <f>IF($D35="","",VLOOKUP($D35,'HK1'!$D$4:$AH$259,13,0))</f>
        <v>64</v>
      </c>
      <c r="Q35" s="8">
        <v>46</v>
      </c>
      <c r="R35" s="20">
        <f t="shared" si="9"/>
        <v>0.9</v>
      </c>
      <c r="S35" s="8">
        <f>IF($D35="","",VLOOKUP($D35,'HK1'!$D$4:$AH$259,16,0))</f>
        <v>0</v>
      </c>
      <c r="T35" s="8">
        <f>IF($D35="","",VLOOKUP($D35,'HK1'!$D$4:$AH$259,17,0))</f>
        <v>0</v>
      </c>
      <c r="U35" s="8">
        <f>IF($D35="","",VLOOKUP($D35,'HK1'!$D$4:$AH$259,18,0))</f>
        <v>0</v>
      </c>
      <c r="V35" s="20">
        <f t="shared" si="10"/>
        <v>0</v>
      </c>
      <c r="W35" s="8">
        <f>IF($D35="","",VLOOKUP($D35,'HK1'!$D$4:$AH$259,20,0))</f>
        <v>0</v>
      </c>
      <c r="X35" s="8">
        <f>IF($D35="","",VLOOKUP($D35,'HK1'!$D$4:$AH$259,21,0))</f>
        <v>0</v>
      </c>
      <c r="Y35" s="20">
        <f t="shared" si="4"/>
        <v>0</v>
      </c>
      <c r="Z35" s="8">
        <f>IF($D35="","",VLOOKUP($D35,'HK1'!$D$4:$AH$259,23,0))</f>
        <v>0</v>
      </c>
      <c r="AA35" s="8">
        <f>IF($D35="","",VLOOKUP($D35,'HK1'!$D$4:$AH$259,24,0))</f>
        <v>0</v>
      </c>
      <c r="AB35" s="20">
        <f t="shared" si="5"/>
        <v>0</v>
      </c>
      <c r="AC35" s="8">
        <f>IF($D35="","",VLOOKUP($D35,'HK1'!$D$4:$AH$259,26,0))</f>
        <v>0</v>
      </c>
      <c r="AD35" s="8">
        <f>IF($D35="","",VLOOKUP($D35,'HK1'!$D$4:$AH$259,27,0))</f>
        <v>0</v>
      </c>
      <c r="AE35" s="20">
        <f t="shared" si="6"/>
        <v>0</v>
      </c>
      <c r="AF35" s="8">
        <f>IF($D35="","",VLOOKUP($D35,'HK1'!$D$4:$AH$259,29,0))</f>
        <v>0</v>
      </c>
      <c r="AG35" s="8">
        <v>0</v>
      </c>
      <c r="AH35" s="64">
        <f t="shared" si="7"/>
        <v>0.9</v>
      </c>
      <c r="AI35" s="14">
        <f t="shared" si="8"/>
        <v>3</v>
      </c>
    </row>
    <row r="36" spans="1:35">
      <c r="A36" s="55">
        <f>IF(D36="","",SUBTOTAL(3,$D$4:$D36))</f>
        <v>33</v>
      </c>
      <c r="B36" s="65" t="s">
        <v>520</v>
      </c>
      <c r="C36" s="66" t="s">
        <v>253</v>
      </c>
      <c r="D36" s="67" t="s">
        <v>254</v>
      </c>
      <c r="E36" s="8">
        <f>IF($D36="","",VLOOKUP($D36,'HK1'!$D$4:$AH$259,2,0))</f>
        <v>0</v>
      </c>
      <c r="F36" s="8">
        <f>IF($D36="","",VLOOKUP($D36,'HK1'!$D$4:$AH$259,3,0))</f>
        <v>0</v>
      </c>
      <c r="G36" s="8">
        <f>IF($D36="","",VLOOKUP($D36,'HK1'!$D$4:$AH$259,4,0))</f>
        <v>0</v>
      </c>
      <c r="H36" s="8">
        <f>IF($D36="","",VLOOKUP($D36,'HK1'!$D$4:$AH$259,5,0))</f>
        <v>0</v>
      </c>
      <c r="I36" s="10">
        <f t="shared" si="0"/>
        <v>0</v>
      </c>
      <c r="J36" s="8">
        <f>IF($D36="","",VLOOKUP($D36,'HK1'!$D$4:$AH$259,7,0))</f>
        <v>0</v>
      </c>
      <c r="K36" s="8">
        <f>IF($D36="","",VLOOKUP($D36,'HK1'!$D$4:$AH$259,8,0))</f>
        <v>0</v>
      </c>
      <c r="L36" s="8">
        <f>IF($D36="","",VLOOKUP($D36,'HK1'!$D$4:$AH$259,9,0))</f>
        <v>0</v>
      </c>
      <c r="M36" s="8">
        <f>IF($D36="","",VLOOKUP($D36,'HK1'!$D$4:$AH$259,10,0))</f>
        <v>0</v>
      </c>
      <c r="N36" s="20">
        <f t="shared" si="1"/>
        <v>0</v>
      </c>
      <c r="O36" s="8">
        <f>IF($D36="","",VLOOKUP($D36,'HK1'!$D$4:$AH$259,12,0))</f>
        <v>0</v>
      </c>
      <c r="P36" s="8">
        <f>IF($D36="","",VLOOKUP($D36,'HK1'!$D$4:$AH$259,13,0))</f>
        <v>0</v>
      </c>
      <c r="Q36" s="8">
        <f>IF($D36="","",VLOOKUP($D36,'HK1'!$D$4:$AH$259,14,0))</f>
        <v>0</v>
      </c>
      <c r="R36" s="20">
        <f t="shared" si="9"/>
        <v>0</v>
      </c>
      <c r="S36" s="8">
        <f>IF($D36="","",VLOOKUP($D36,'HK1'!$D$4:$AH$259,16,0))</f>
        <v>0</v>
      </c>
      <c r="T36" s="8">
        <f>IF($D36="","",VLOOKUP($D36,'HK1'!$D$4:$AH$259,17,0))</f>
        <v>0</v>
      </c>
      <c r="U36" s="8">
        <f>IF($D36="","",VLOOKUP($D36,'HK1'!$D$4:$AH$259,18,0))</f>
        <v>0</v>
      </c>
      <c r="V36" s="20">
        <f t="shared" si="10"/>
        <v>0</v>
      </c>
      <c r="W36" s="8">
        <f>IF($D36="","",VLOOKUP($D36,'HK1'!$D$4:$AH$259,20,0))</f>
        <v>0</v>
      </c>
      <c r="X36" s="8">
        <f>IF($D36="","",VLOOKUP($D36,'HK1'!$D$4:$AH$259,21,0))</f>
        <v>0</v>
      </c>
      <c r="Y36" s="20">
        <f t="shared" si="4"/>
        <v>0</v>
      </c>
      <c r="Z36" s="8">
        <f>IF($D36="","",VLOOKUP($D36,'HK1'!$D$4:$AH$259,23,0))</f>
        <v>0</v>
      </c>
      <c r="AA36" s="8">
        <f>IF($D36="","",VLOOKUP($D36,'HK1'!$D$4:$AH$259,24,0))</f>
        <v>0</v>
      </c>
      <c r="AB36" s="20">
        <f t="shared" si="5"/>
        <v>0</v>
      </c>
      <c r="AC36" s="8">
        <f>IF($D36="","",VLOOKUP($D36,'HK1'!$D$4:$AH$259,26,0))</f>
        <v>0</v>
      </c>
      <c r="AD36" s="8">
        <f>IF($D36="","",VLOOKUP($D36,'HK1'!$D$4:$AH$259,27,0))</f>
        <v>0</v>
      </c>
      <c r="AE36" s="20">
        <f t="shared" si="6"/>
        <v>0</v>
      </c>
      <c r="AF36" s="8">
        <f>IF($D36="","",VLOOKUP($D36,'HK1'!$D$4:$AH$259,29,0))</f>
        <v>0</v>
      </c>
      <c r="AG36" s="8">
        <f>IF($D36="","",VLOOKUP($D36,'HK1'!$D$4:$AH$259,30,0))</f>
        <v>0</v>
      </c>
      <c r="AH36" s="64">
        <f t="shared" si="7"/>
        <v>0</v>
      </c>
      <c r="AI36" s="14">
        <f t="shared" si="8"/>
        <v>0</v>
      </c>
    </row>
    <row r="37" spans="1:35">
      <c r="A37" s="55">
        <f>IF(D37="","",SUBTOTAL(3,$D$4:$D37))</f>
        <v>34</v>
      </c>
      <c r="B37" s="65" t="s">
        <v>524</v>
      </c>
      <c r="C37" s="66" t="s">
        <v>263</v>
      </c>
      <c r="D37" s="67" t="s">
        <v>264</v>
      </c>
      <c r="E37" s="8">
        <v>0</v>
      </c>
      <c r="F37" s="8">
        <f>IF($D37="","",VLOOKUP($D37,'HK1'!$D$4:$AH$259,3,0))</f>
        <v>0</v>
      </c>
      <c r="G37" s="8">
        <f>IF($D37="","",VLOOKUP($D37,'HK1'!$D$4:$AH$259,4,0))</f>
        <v>0</v>
      </c>
      <c r="H37" s="8">
        <f>IF($D37="","",VLOOKUP($D37,'HK1'!$D$4:$AH$259,5,0))</f>
        <v>0</v>
      </c>
      <c r="I37" s="10">
        <f t="shared" si="0"/>
        <v>0</v>
      </c>
      <c r="J37" s="8">
        <f>IF($D37="","",VLOOKUP($D37,'HK1'!$D$4:$AH$259,7,0))</f>
        <v>0</v>
      </c>
      <c r="K37" s="8">
        <v>0</v>
      </c>
      <c r="L37" s="8">
        <f>IF($D37="","",VLOOKUP($D37,'HK1'!$D$4:$AH$259,9,0))</f>
        <v>0</v>
      </c>
      <c r="M37" s="8">
        <f>IF($D37="","",VLOOKUP($D37,'HK1'!$D$4:$AH$259,10,0))</f>
        <v>0</v>
      </c>
      <c r="N37" s="20">
        <f t="shared" si="1"/>
        <v>0</v>
      </c>
      <c r="O37" s="8">
        <v>0</v>
      </c>
      <c r="P37" s="8">
        <f>IF($D37="","",VLOOKUP($D37,'HK1'!$D$4:$AH$259,13,0))</f>
        <v>0</v>
      </c>
      <c r="Q37" s="8">
        <v>0</v>
      </c>
      <c r="R37" s="20">
        <f t="shared" si="9"/>
        <v>0</v>
      </c>
      <c r="S37" s="8">
        <f>IF($D37="","",VLOOKUP($D37,'HK1'!$D$4:$AH$259,16,0))</f>
        <v>0</v>
      </c>
      <c r="T37" s="8">
        <f>IF($D37="","",VLOOKUP($D37,'HK1'!$D$4:$AH$259,17,0))</f>
        <v>0</v>
      </c>
      <c r="U37" s="8">
        <f>IF($D37="","",VLOOKUP($D37,'HK1'!$D$4:$AH$259,18,0))</f>
        <v>0</v>
      </c>
      <c r="V37" s="20">
        <f t="shared" si="10"/>
        <v>0</v>
      </c>
      <c r="W37" s="8">
        <f>IF($D37="","",VLOOKUP($D37,'HK1'!$D$4:$AH$259,20,0))</f>
        <v>0</v>
      </c>
      <c r="X37" s="8">
        <f>IF($D37="","",VLOOKUP($D37,'HK1'!$D$4:$AH$259,21,0))</f>
        <v>0</v>
      </c>
      <c r="Y37" s="20">
        <f t="shared" si="4"/>
        <v>0</v>
      </c>
      <c r="Z37" s="8">
        <f>IF($D37="","",VLOOKUP($D37,'HK1'!$D$4:$AH$259,23,0))</f>
        <v>0</v>
      </c>
      <c r="AA37" s="8">
        <f>IF($D37="","",VLOOKUP($D37,'HK1'!$D$4:$AH$259,24,0))</f>
        <v>0</v>
      </c>
      <c r="AB37" s="20">
        <f t="shared" si="5"/>
        <v>0</v>
      </c>
      <c r="AC37" s="8">
        <f>IF($D37="","",VLOOKUP($D37,'HK1'!$D$4:$AH$259,26,0))</f>
        <v>0</v>
      </c>
      <c r="AD37" s="8">
        <f>IF($D37="","",VLOOKUP($D37,'HK1'!$D$4:$AH$259,27,0))</f>
        <v>0</v>
      </c>
      <c r="AE37" s="20">
        <f t="shared" si="6"/>
        <v>0</v>
      </c>
      <c r="AF37" s="8">
        <f>IF($D37="","",VLOOKUP($D37,'HK1'!$D$4:$AH$259,29,0))</f>
        <v>0</v>
      </c>
      <c r="AG37" s="8">
        <f>IF($D37="","",VLOOKUP($D37,'HK1'!$D$4:$AH$259,30,0))</f>
        <v>0</v>
      </c>
      <c r="AH37" s="64">
        <f t="shared" si="7"/>
        <v>0</v>
      </c>
      <c r="AI37" s="14">
        <f t="shared" si="8"/>
        <v>0</v>
      </c>
    </row>
    <row r="38" spans="1:35">
      <c r="A38" s="55">
        <f>IF(D38="","",SUBTOTAL(3,$D$4:$D38))</f>
        <v>35</v>
      </c>
      <c r="B38" s="65" t="s">
        <v>530</v>
      </c>
      <c r="C38" s="66" t="s">
        <v>540</v>
      </c>
      <c r="D38" s="67" t="s">
        <v>273</v>
      </c>
      <c r="E38" s="8">
        <f>IF($D38="","",VLOOKUP($D38,'HK1'!$D$4:$AH$259,2,0))</f>
        <v>0</v>
      </c>
      <c r="F38" s="8">
        <f>IF($D38="","",VLOOKUP($D38,'HK1'!$D$4:$AH$259,3,0))</f>
        <v>0</v>
      </c>
      <c r="G38" s="8">
        <f>IF($D38="","",VLOOKUP($D38,'HK1'!$D$4:$AH$259,4,0))</f>
        <v>0</v>
      </c>
      <c r="H38" s="8">
        <f>IF($D38="","",VLOOKUP($D38,'HK1'!$D$4:$AH$259,5,0))</f>
        <v>0</v>
      </c>
      <c r="I38" s="10">
        <f t="shared" si="0"/>
        <v>0</v>
      </c>
      <c r="J38" s="8">
        <f>IF($D38="","",VLOOKUP($D38,'HK1'!$D$4:$AH$259,7,0))</f>
        <v>0</v>
      </c>
      <c r="K38" s="8">
        <f>IF($D38="","",VLOOKUP($D38,'HK1'!$D$4:$AH$259,8,0))</f>
        <v>0</v>
      </c>
      <c r="L38" s="8">
        <f>IF($D38="","",VLOOKUP($D38,'HK1'!$D$4:$AH$259,9,0))</f>
        <v>0</v>
      </c>
      <c r="M38" s="8">
        <f>IF($D38="","",VLOOKUP($D38,'HK1'!$D$4:$AH$259,10,0))</f>
        <v>0</v>
      </c>
      <c r="N38" s="20">
        <f t="shared" si="1"/>
        <v>0</v>
      </c>
      <c r="O38" s="8">
        <f>IF($D38="","",VLOOKUP($D38,'HK1'!$D$4:$AH$259,12,0))</f>
        <v>0</v>
      </c>
      <c r="P38" s="8">
        <f>IF($D38="","",VLOOKUP($D38,'HK1'!$D$4:$AH$259,13,0))</f>
        <v>0</v>
      </c>
      <c r="Q38" s="8">
        <f>IF($D38="","",VLOOKUP($D38,'HK1'!$D$4:$AH$259,14,0))</f>
        <v>0</v>
      </c>
      <c r="R38" s="20">
        <f t="shared" si="9"/>
        <v>0</v>
      </c>
      <c r="S38" s="8">
        <f>IF($D38="","",VLOOKUP($D38,'HK1'!$D$4:$AH$259,16,0))</f>
        <v>99</v>
      </c>
      <c r="T38" s="8">
        <f>IF($D38="","",VLOOKUP($D38,'HK1'!$D$4:$AH$259,17,0))</f>
        <v>0</v>
      </c>
      <c r="U38" s="8">
        <f>IF($D38="","",VLOOKUP($D38,'HK1'!$D$4:$AH$259,18,0))</f>
        <v>99</v>
      </c>
      <c r="V38" s="20">
        <f t="shared" si="10"/>
        <v>0</v>
      </c>
      <c r="W38" s="8">
        <f>IF($D38="","",VLOOKUP($D38,'HK1'!$D$4:$AH$259,20,0))</f>
        <v>0</v>
      </c>
      <c r="X38" s="8">
        <f>IF($D38="","",VLOOKUP($D38,'HK1'!$D$4:$AH$259,21,0))</f>
        <v>0</v>
      </c>
      <c r="Y38" s="20">
        <f t="shared" si="4"/>
        <v>0</v>
      </c>
      <c r="Z38" s="8">
        <f>IF($D38="","",VLOOKUP($D38,'HK1'!$D$4:$AH$259,23,0))</f>
        <v>0</v>
      </c>
      <c r="AA38" s="8">
        <f>IF($D38="","",VLOOKUP($D38,'HK1'!$D$4:$AH$259,24,0))</f>
        <v>0</v>
      </c>
      <c r="AB38" s="20">
        <f t="shared" si="5"/>
        <v>0</v>
      </c>
      <c r="AC38" s="8">
        <f>IF($D38="","",VLOOKUP($D38,'HK1'!$D$4:$AH$259,26,0))</f>
        <v>0</v>
      </c>
      <c r="AD38" s="8">
        <f>IF($D38="","",VLOOKUP($D38,'HK1'!$D$4:$AH$259,27,0))</f>
        <v>0</v>
      </c>
      <c r="AE38" s="20">
        <f t="shared" si="6"/>
        <v>0</v>
      </c>
      <c r="AF38" s="8">
        <f>IF($D38="","",VLOOKUP($D38,'HK1'!$D$4:$AH$259,29,0))</f>
        <v>0</v>
      </c>
      <c r="AG38" s="8">
        <f>IF($D38="","",VLOOKUP($D38,'HK1'!$D$4:$AH$259,30,0))</f>
        <v>0</v>
      </c>
      <c r="AH38" s="64">
        <f t="shared" si="7"/>
        <v>0</v>
      </c>
      <c r="AI38" s="14">
        <f t="shared" si="8"/>
        <v>0</v>
      </c>
    </row>
    <row r="39" spans="1:35">
      <c r="A39" s="55">
        <f>IF(D39="","",SUBTOTAL(3,$D$4:$D39))</f>
        <v>36</v>
      </c>
      <c r="B39" s="68" t="s">
        <v>533</v>
      </c>
      <c r="C39" s="69" t="s">
        <v>541</v>
      </c>
      <c r="D39" s="70" t="s">
        <v>268</v>
      </c>
      <c r="E39" s="8">
        <f>IF($D39="","",VLOOKUP($D39,'HK1'!$D$4:$AH$259,2,0))</f>
        <v>0</v>
      </c>
      <c r="F39" s="8">
        <f>IF($D39="","",VLOOKUP($D39,'HK1'!$D$4:$AH$259,3,0))</f>
        <v>0</v>
      </c>
      <c r="G39" s="8">
        <f>IF($D39="","",VLOOKUP($D39,'HK1'!$D$4:$AH$259,4,0))</f>
        <v>0</v>
      </c>
      <c r="H39" s="8">
        <f>IF($D39="","",VLOOKUP($D39,'HK1'!$D$4:$AH$259,5,0))</f>
        <v>0</v>
      </c>
      <c r="I39" s="10">
        <f t="shared" si="0"/>
        <v>0</v>
      </c>
      <c r="J39" s="8">
        <f>IF($D39="","",VLOOKUP($D39,'HK1'!$D$4:$AH$259,7,0))</f>
        <v>0</v>
      </c>
      <c r="K39" s="8">
        <f>IF($D39="","",VLOOKUP($D39,'HK1'!$D$4:$AH$259,8,0))</f>
        <v>0</v>
      </c>
      <c r="L39" s="8">
        <f>IF($D39="","",VLOOKUP($D39,'HK1'!$D$4:$AH$259,9,0))</f>
        <v>0</v>
      </c>
      <c r="M39" s="8">
        <f>IF($D39="","",VLOOKUP($D39,'HK1'!$D$4:$AH$259,10,0))</f>
        <v>0</v>
      </c>
      <c r="N39" s="20">
        <f t="shared" si="1"/>
        <v>0</v>
      </c>
      <c r="O39" s="8">
        <f>IF($D39="","",VLOOKUP($D39,'HK1'!$D$4:$AH$259,12,0))</f>
        <v>0</v>
      </c>
      <c r="P39" s="8">
        <f>IF($D39="","",VLOOKUP($D39,'HK1'!$D$4:$AH$259,13,0))</f>
        <v>0</v>
      </c>
      <c r="Q39" s="8">
        <f>IF($D39="","",VLOOKUP($D39,'HK1'!$D$4:$AH$259,14,0))</f>
        <v>0</v>
      </c>
      <c r="R39" s="20">
        <f t="shared" si="9"/>
        <v>0</v>
      </c>
      <c r="S39" s="8">
        <f>IF($D39="","",VLOOKUP($D39,'HK1'!$D$4:$AH$259,16,0))</f>
        <v>0</v>
      </c>
      <c r="T39" s="8">
        <f>IF($D39="","",VLOOKUP($D39,'HK1'!$D$4:$AH$259,17,0))</f>
        <v>0</v>
      </c>
      <c r="U39" s="8">
        <f>IF($D39="","",VLOOKUP($D39,'HK1'!$D$4:$AH$259,18,0))</f>
        <v>0</v>
      </c>
      <c r="V39" s="20">
        <f t="shared" si="10"/>
        <v>0</v>
      </c>
      <c r="W39" s="8">
        <f>IF($D39="","",VLOOKUP($D39,'HK1'!$D$4:$AH$259,20,0))</f>
        <v>0</v>
      </c>
      <c r="X39" s="8">
        <f>IF($D39="","",VLOOKUP($D39,'HK1'!$D$4:$AH$259,21,0))</f>
        <v>0</v>
      </c>
      <c r="Y39" s="20">
        <f t="shared" si="4"/>
        <v>0</v>
      </c>
      <c r="Z39" s="8">
        <f>IF($D39="","",VLOOKUP($D39,'HK1'!$D$4:$AH$259,23,0))</f>
        <v>0</v>
      </c>
      <c r="AA39" s="8">
        <f>IF($D39="","",VLOOKUP($D39,'HK1'!$D$4:$AH$259,24,0))</f>
        <v>0</v>
      </c>
      <c r="AB39" s="20">
        <f t="shared" si="5"/>
        <v>0</v>
      </c>
      <c r="AC39" s="8">
        <f>IF($D39="","",VLOOKUP($D39,'HK1'!$D$4:$AH$259,26,0))</f>
        <v>0</v>
      </c>
      <c r="AD39" s="8">
        <f>IF($D39="","",VLOOKUP($D39,'HK1'!$D$4:$AH$259,27,0))</f>
        <v>0</v>
      </c>
      <c r="AE39" s="20">
        <f t="shared" si="6"/>
        <v>0</v>
      </c>
      <c r="AF39" s="8">
        <f>IF($D39="","",VLOOKUP($D39,'HK1'!$D$4:$AH$259,29,0))</f>
        <v>0</v>
      </c>
      <c r="AG39" s="8">
        <f>IF($D39="","",VLOOKUP($D39,'HK1'!$D$4:$AH$259,30,0))</f>
        <v>0</v>
      </c>
      <c r="AH39" s="64">
        <f t="shared" si="7"/>
        <v>0</v>
      </c>
      <c r="AI39" s="14">
        <f t="shared" si="8"/>
        <v>0</v>
      </c>
    </row>
    <row r="40" spans="1:35">
      <c r="A40" s="55" t="str">
        <f>IF(D40="","",SUBTOTAL(3,$D$4:$D40))</f>
        <v/>
      </c>
      <c r="B40" s="65"/>
      <c r="C40" s="66"/>
      <c r="D40" s="67"/>
      <c r="E40" s="8" t="str">
        <f>IF($D40="","",VLOOKUP($D40,'HK1'!$D$4:$AH$259,2,0))</f>
        <v/>
      </c>
      <c r="F40" s="8" t="str">
        <f>IF($D40="","",VLOOKUP($D40,'HK1'!$D$4:$AH$259,3,0))</f>
        <v/>
      </c>
      <c r="G40" s="8" t="str">
        <f>IF($D40="","",VLOOKUP($D40,'HK1'!$D$4:$AH$259,4,0))</f>
        <v/>
      </c>
      <c r="H40" s="8" t="str">
        <f>IF($D40="","",VLOOKUP($D40,'HK1'!$D$4:$AH$259,5,0))</f>
        <v/>
      </c>
      <c r="I40" s="10" t="str">
        <f t="shared" si="0"/>
        <v/>
      </c>
      <c r="J40" s="8" t="str">
        <f>IF($D40="","",VLOOKUP($D40,'HK1'!$D$4:$AH$259,7,0))</f>
        <v/>
      </c>
      <c r="K40" s="8" t="str">
        <f>IF($D40="","",VLOOKUP($D40,'HK1'!$D$4:$AH$259,8,0))</f>
        <v/>
      </c>
      <c r="L40" s="8" t="str">
        <f>IF($D40="","",VLOOKUP($D40,'HK1'!$D$4:$AH$259,9,0))</f>
        <v/>
      </c>
      <c r="M40" s="8" t="str">
        <f>IF($D40="","",VLOOKUP($D40,'HK1'!$D$4:$AH$259,10,0))</f>
        <v/>
      </c>
      <c r="N40" s="20" t="str">
        <f t="shared" si="1"/>
        <v/>
      </c>
      <c r="O40" s="8" t="str">
        <f>IF($D40="","",VLOOKUP($D40,'HK1'!$D$4:$AH$259,12,0))</f>
        <v/>
      </c>
      <c r="P40" s="8" t="str">
        <f>IF($D40="","",VLOOKUP($D40,'HK1'!$D$4:$AH$259,13,0))</f>
        <v/>
      </c>
      <c r="Q40" s="8" t="str">
        <f>IF($D40="","",VLOOKUP($D40,'HK1'!$D$4:$AH$259,14,0))</f>
        <v/>
      </c>
      <c r="R40" s="20" t="str">
        <f t="shared" si="9"/>
        <v/>
      </c>
      <c r="S40" s="8" t="str">
        <f>IF($D40="","",VLOOKUP($D40,'HK1'!$D$4:$AH$259,16,0))</f>
        <v/>
      </c>
      <c r="T40" s="8" t="str">
        <f>IF($D40="","",VLOOKUP($D40,'HK1'!$D$4:$AH$259,17,0))</f>
        <v/>
      </c>
      <c r="U40" s="8" t="str">
        <f>IF($D40="","",VLOOKUP($D40,'HK1'!$D$4:$AH$259,18,0))</f>
        <v/>
      </c>
      <c r="V40" s="20" t="str">
        <f t="shared" si="10"/>
        <v/>
      </c>
      <c r="W40" s="8" t="str">
        <f>IF($D40="","",VLOOKUP($D40,'HK1'!$D$4:$AH$259,20,0))</f>
        <v/>
      </c>
      <c r="X40" s="8" t="str">
        <f>IF($D40="","",VLOOKUP($D40,'HK1'!$D$4:$AH$259,21,0))</f>
        <v/>
      </c>
      <c r="Y40" s="20" t="str">
        <f t="shared" si="4"/>
        <v/>
      </c>
      <c r="Z40" s="8" t="str">
        <f>IF($D40="","",VLOOKUP($D40,'HK1'!$D$4:$AH$259,23,0))</f>
        <v/>
      </c>
      <c r="AA40" s="8" t="str">
        <f>IF($D40="","",VLOOKUP($D40,'HK1'!$D$4:$AH$259,24,0))</f>
        <v/>
      </c>
      <c r="AB40" s="20" t="str">
        <f t="shared" si="5"/>
        <v/>
      </c>
      <c r="AC40" s="8" t="str">
        <f>IF($D40="","",VLOOKUP($D40,'HK1'!$D$4:$AH$259,26,0))</f>
        <v/>
      </c>
      <c r="AD40" s="8" t="str">
        <f>IF($D40="","",VLOOKUP($D40,'HK1'!$D$4:$AH$259,27,0))</f>
        <v/>
      </c>
      <c r="AE40" s="20" t="str">
        <f t="shared" si="6"/>
        <v/>
      </c>
      <c r="AF40" s="8" t="str">
        <f>IF($D40="","",VLOOKUP($D40,'HK1'!$D$4:$AH$259,29,0))</f>
        <v/>
      </c>
      <c r="AG40" s="8" t="str">
        <f>IF($D40="","",VLOOKUP($D40,'HK1'!$D$4:$AH$259,30,0))</f>
        <v/>
      </c>
      <c r="AH40" s="64" t="str">
        <f t="shared" si="7"/>
        <v/>
      </c>
      <c r="AI40" s="14" t="str">
        <f t="shared" si="8"/>
        <v/>
      </c>
    </row>
    <row r="41" spans="1:35">
      <c r="A41" s="55" t="str">
        <f>IF(D41="","",SUBTOTAL(3,$D$4:$D41))</f>
        <v/>
      </c>
      <c r="B41" s="65"/>
      <c r="C41" s="66"/>
      <c r="D41" s="67"/>
      <c r="E41" s="8" t="str">
        <f>IF($D41="","",VLOOKUP($D41,'HK1'!$D$4:$AH$259,2,0))</f>
        <v/>
      </c>
      <c r="F41" s="8" t="str">
        <f>IF($D41="","",VLOOKUP($D41,'HK1'!$D$4:$AH$259,3,0))</f>
        <v/>
      </c>
      <c r="G41" s="8" t="str">
        <f>IF($D41="","",VLOOKUP($D41,'HK1'!$D$4:$AH$259,4,0))</f>
        <v/>
      </c>
      <c r="H41" s="8" t="str">
        <f>IF($D41="","",VLOOKUP($D41,'HK1'!$D$4:$AH$259,5,0))</f>
        <v/>
      </c>
      <c r="I41" s="10" t="str">
        <f t="shared" si="0"/>
        <v/>
      </c>
      <c r="J41" s="8" t="str">
        <f>IF($D41="","",VLOOKUP($D41,'HK1'!$D$4:$AH$259,7,0))</f>
        <v/>
      </c>
      <c r="K41" s="8" t="str">
        <f>IF($D41="","",VLOOKUP($D41,'HK1'!$D$4:$AH$259,8,0))</f>
        <v/>
      </c>
      <c r="L41" s="8" t="str">
        <f>IF($D41="","",VLOOKUP($D41,'HK1'!$D$4:$AH$259,9,0))</f>
        <v/>
      </c>
      <c r="M41" s="8" t="str">
        <f>IF($D41="","",VLOOKUP($D41,'HK1'!$D$4:$AH$259,10,0))</f>
        <v/>
      </c>
      <c r="N41" s="20" t="str">
        <f t="shared" si="1"/>
        <v/>
      </c>
      <c r="O41" s="8" t="str">
        <f>IF($D41="","",VLOOKUP($D41,'HK1'!$D$4:$AH$259,12,0))</f>
        <v/>
      </c>
      <c r="P41" s="8" t="str">
        <f>IF($D41="","",VLOOKUP($D41,'HK1'!$D$4:$AH$259,13,0))</f>
        <v/>
      </c>
      <c r="Q41" s="8" t="str">
        <f>IF($D41="","",VLOOKUP($D41,'HK1'!$D$4:$AH$259,14,0))</f>
        <v/>
      </c>
      <c r="R41" s="20" t="str">
        <f t="shared" si="9"/>
        <v/>
      </c>
      <c r="S41" s="8" t="str">
        <f>IF($D41="","",VLOOKUP($D41,'HK1'!$D$4:$AH$259,16,0))</f>
        <v/>
      </c>
      <c r="T41" s="8" t="str">
        <f>IF($D41="","",VLOOKUP($D41,'HK1'!$D$4:$AH$259,17,0))</f>
        <v/>
      </c>
      <c r="U41" s="8" t="str">
        <f>IF($D41="","",VLOOKUP($D41,'HK1'!$D$4:$AH$259,18,0))</f>
        <v/>
      </c>
      <c r="V41" s="20" t="str">
        <f t="shared" si="10"/>
        <v/>
      </c>
      <c r="W41" s="8" t="str">
        <f>IF($D41="","",VLOOKUP($D41,'HK1'!$D$4:$AH$259,20,0))</f>
        <v/>
      </c>
      <c r="X41" s="8" t="str">
        <f>IF($D41="","",VLOOKUP($D41,'HK1'!$D$4:$AH$259,21,0))</f>
        <v/>
      </c>
      <c r="Y41" s="20" t="str">
        <f t="shared" si="4"/>
        <v/>
      </c>
      <c r="Z41" s="8" t="str">
        <f>IF($D41="","",VLOOKUP($D41,'HK1'!$D$4:$AH$259,23,0))</f>
        <v/>
      </c>
      <c r="AA41" s="8" t="str">
        <f>IF($D41="","",VLOOKUP($D41,'HK1'!$D$4:$AH$259,24,0))</f>
        <v/>
      </c>
      <c r="AB41" s="20" t="str">
        <f t="shared" si="5"/>
        <v/>
      </c>
      <c r="AC41" s="8" t="str">
        <f>IF($D41="","",VLOOKUP($D41,'HK1'!$D$4:$AH$259,26,0))</f>
        <v/>
      </c>
      <c r="AD41" s="8" t="str">
        <f>IF($D41="","",VLOOKUP($D41,'HK1'!$D$4:$AH$259,27,0))</f>
        <v/>
      </c>
      <c r="AE41" s="20" t="str">
        <f t="shared" si="6"/>
        <v/>
      </c>
      <c r="AF41" s="8" t="str">
        <f>IF($D41="","",VLOOKUP($D41,'HK1'!$D$4:$AH$259,29,0))</f>
        <v/>
      </c>
      <c r="AG41" s="8" t="str">
        <f>IF($D41="","",VLOOKUP($D41,'HK1'!$D$4:$AH$259,30,0))</f>
        <v/>
      </c>
      <c r="AH41" s="64" t="str">
        <f t="shared" si="7"/>
        <v/>
      </c>
      <c r="AI41" s="14" t="str">
        <f t="shared" si="8"/>
        <v/>
      </c>
    </row>
    <row r="42" spans="1:35">
      <c r="A42" s="55" t="str">
        <f>IF(D42="","",SUBTOTAL(3,$D$4:$D42))</f>
        <v/>
      </c>
      <c r="B42" s="57"/>
      <c r="C42" s="58"/>
      <c r="D42" s="59"/>
      <c r="E42" s="8" t="str">
        <f>IF($D42="","",VLOOKUP($D42,'HK1'!$D$4:$AH$259,2,0))</f>
        <v/>
      </c>
      <c r="F42" s="8" t="str">
        <f>IF($D42="","",VLOOKUP($D42,'HK1'!$D$4:$AH$259,3,0))</f>
        <v/>
      </c>
      <c r="G42" s="8" t="str">
        <f>IF($D42="","",VLOOKUP($D42,'HK1'!$D$4:$AH$259,4,0))</f>
        <v/>
      </c>
      <c r="H42" s="8" t="str">
        <f>IF($D42="","",VLOOKUP($D42,'HK1'!$D$4:$AH$259,5,0))</f>
        <v/>
      </c>
      <c r="I42" s="10" t="str">
        <f t="shared" si="0"/>
        <v/>
      </c>
      <c r="J42" s="8" t="str">
        <f>IF($D42="","",VLOOKUP($D42,'HK1'!$D$4:$AH$259,7,0))</f>
        <v/>
      </c>
      <c r="K42" s="8" t="str">
        <f>IF($D42="","",VLOOKUP($D42,'HK1'!$D$4:$AH$259,8,0))</f>
        <v/>
      </c>
      <c r="L42" s="8" t="str">
        <f>IF($D42="","",VLOOKUP($D42,'HK1'!$D$4:$AH$259,9,0))</f>
        <v/>
      </c>
      <c r="M42" s="8" t="str">
        <f>IF($D42="","",VLOOKUP($D42,'HK1'!$D$4:$AH$259,10,0))</f>
        <v/>
      </c>
      <c r="N42" s="20" t="str">
        <f t="shared" si="1"/>
        <v/>
      </c>
      <c r="O42" s="8" t="str">
        <f>IF($D42="","",VLOOKUP($D42,'HK1'!$D$4:$AH$259,12,0))</f>
        <v/>
      </c>
      <c r="P42" s="8" t="str">
        <f>IF($D42="","",VLOOKUP($D42,'HK1'!$D$4:$AH$259,13,0))</f>
        <v/>
      </c>
      <c r="Q42" s="8" t="str">
        <f>IF($D42="","",VLOOKUP($D42,'HK1'!$D$4:$AH$259,14,0))</f>
        <v/>
      </c>
      <c r="R42" s="20" t="str">
        <f t="shared" si="9"/>
        <v/>
      </c>
      <c r="S42" s="8" t="str">
        <f>IF($D42="","",VLOOKUP($D42,'HK1'!$D$4:$AH$259,16,0))</f>
        <v/>
      </c>
      <c r="T42" s="8" t="str">
        <f>IF($D42="","",VLOOKUP($D42,'HK1'!$D$4:$AH$259,17,0))</f>
        <v/>
      </c>
      <c r="U42" s="8" t="str">
        <f>IF($D42="","",VLOOKUP($D42,'HK1'!$D$4:$AH$259,18,0))</f>
        <v/>
      </c>
      <c r="V42" s="20" t="str">
        <f t="shared" si="10"/>
        <v/>
      </c>
      <c r="W42" s="8" t="str">
        <f>IF($D42="","",VLOOKUP($D42,'HK1'!$D$4:$AH$259,20,0))</f>
        <v/>
      </c>
      <c r="X42" s="8" t="str">
        <f>IF($D42="","",VLOOKUP($D42,'HK1'!$D$4:$AH$259,21,0))</f>
        <v/>
      </c>
      <c r="Y42" s="20" t="str">
        <f t="shared" si="4"/>
        <v/>
      </c>
      <c r="Z42" s="8" t="str">
        <f>IF($D42="","",VLOOKUP($D42,'HK1'!$D$4:$AH$259,23,0))</f>
        <v/>
      </c>
      <c r="AA42" s="8" t="str">
        <f>IF($D42="","",VLOOKUP($D42,'HK1'!$D$4:$AH$259,24,0))</f>
        <v/>
      </c>
      <c r="AB42" s="20" t="str">
        <f t="shared" si="5"/>
        <v/>
      </c>
      <c r="AC42" s="8" t="str">
        <f>IF($D42="","",VLOOKUP($D42,'HK1'!$D$4:$AH$259,26,0))</f>
        <v/>
      </c>
      <c r="AD42" s="8" t="str">
        <f>IF($D42="","",VLOOKUP($D42,'HK1'!$D$4:$AH$259,27,0))</f>
        <v/>
      </c>
      <c r="AE42" s="20" t="str">
        <f t="shared" si="6"/>
        <v/>
      </c>
      <c r="AF42" s="8" t="str">
        <f>IF($D42="","",VLOOKUP($D42,'HK1'!$D$4:$AH$259,29,0))</f>
        <v/>
      </c>
      <c r="AG42" s="8" t="str">
        <f>IF($D42="","",VLOOKUP($D42,'HK1'!$D$4:$AH$259,30,0))</f>
        <v/>
      </c>
      <c r="AH42" s="64" t="str">
        <f t="shared" si="7"/>
        <v/>
      </c>
      <c r="AI42" s="14" t="str">
        <f t="shared" si="8"/>
        <v/>
      </c>
    </row>
    <row r="43" spans="1:35">
      <c r="A43" s="55" t="str">
        <f>IF(D43="","",SUBTOTAL(3,$D$4:$D43))</f>
        <v/>
      </c>
      <c r="B43" s="57"/>
      <c r="C43" s="58"/>
      <c r="D43" s="59"/>
      <c r="E43" s="8" t="str">
        <f>IF($D43="","",VLOOKUP($D43,'HK1'!$D$4:$AH$259,2,0))</f>
        <v/>
      </c>
      <c r="F43" s="8" t="str">
        <f>IF($D43="","",VLOOKUP($D43,'HK1'!$D$4:$AH$259,3,0))</f>
        <v/>
      </c>
      <c r="G43" s="8" t="str">
        <f>IF($D43="","",VLOOKUP($D43,'HK1'!$D$4:$AH$259,4,0))</f>
        <v/>
      </c>
      <c r="H43" s="8" t="str">
        <f>IF($D43="","",VLOOKUP($D43,'HK1'!$D$4:$AH$259,5,0))</f>
        <v/>
      </c>
      <c r="I43" s="10" t="str">
        <f t="shared" si="0"/>
        <v/>
      </c>
      <c r="J43" s="8" t="str">
        <f>IF($D43="","",VLOOKUP($D43,'HK1'!$D$4:$AH$259,7,0))</f>
        <v/>
      </c>
      <c r="K43" s="8" t="str">
        <f>IF($D43="","",VLOOKUP($D43,'HK1'!$D$4:$AH$259,8,0))</f>
        <v/>
      </c>
      <c r="L43" s="8" t="str">
        <f>IF($D43="","",VLOOKUP($D43,'HK1'!$D$4:$AH$259,9,0))</f>
        <v/>
      </c>
      <c r="M43" s="8" t="str">
        <f>IF($D43="","",VLOOKUP($D43,'HK1'!$D$4:$AH$259,10,0))</f>
        <v/>
      </c>
      <c r="N43" s="20" t="str">
        <f t="shared" si="1"/>
        <v/>
      </c>
      <c r="O43" s="8" t="str">
        <f>IF($D43="","",VLOOKUP($D43,'HK1'!$D$4:$AH$259,12,0))</f>
        <v/>
      </c>
      <c r="P43" s="8" t="str">
        <f>IF($D43="","",VLOOKUP($D43,'HK1'!$D$4:$AH$259,13,0))</f>
        <v/>
      </c>
      <c r="Q43" s="8" t="str">
        <f>IF($D43="","",VLOOKUP($D43,'HK1'!$D$4:$AH$259,14,0))</f>
        <v/>
      </c>
      <c r="R43" s="20" t="str">
        <f t="shared" si="9"/>
        <v/>
      </c>
      <c r="S43" s="8" t="str">
        <f>IF($D43="","",VLOOKUP($D43,'HK1'!$D$4:$AH$259,16,0))</f>
        <v/>
      </c>
      <c r="T43" s="8" t="str">
        <f>IF($D43="","",VLOOKUP($D43,'HK1'!$D$4:$AH$259,17,0))</f>
        <v/>
      </c>
      <c r="U43" s="8" t="str">
        <f>IF($D43="","",VLOOKUP($D43,'HK1'!$D$4:$AH$259,18,0))</f>
        <v/>
      </c>
      <c r="V43" s="20" t="str">
        <f t="shared" si="10"/>
        <v/>
      </c>
      <c r="W43" s="8" t="str">
        <f>IF($D43="","",VLOOKUP($D43,'HK1'!$D$4:$AH$259,20,0))</f>
        <v/>
      </c>
      <c r="X43" s="8" t="str">
        <f>IF($D43="","",VLOOKUP($D43,'HK1'!$D$4:$AH$259,21,0))</f>
        <v/>
      </c>
      <c r="Y43" s="20" t="str">
        <f t="shared" si="4"/>
        <v/>
      </c>
      <c r="Z43" s="8" t="str">
        <f>IF($D43="","",VLOOKUP($D43,'HK1'!$D$4:$AH$259,23,0))</f>
        <v/>
      </c>
      <c r="AA43" s="8" t="str">
        <f>IF($D43="","",VLOOKUP($D43,'HK1'!$D$4:$AH$259,24,0))</f>
        <v/>
      </c>
      <c r="AB43" s="20" t="str">
        <f t="shared" si="5"/>
        <v/>
      </c>
      <c r="AC43" s="8" t="str">
        <f>IF($D43="","",VLOOKUP($D43,'HK1'!$D$4:$AH$259,26,0))</f>
        <v/>
      </c>
      <c r="AD43" s="8" t="str">
        <f>IF($D43="","",VLOOKUP($D43,'HK1'!$D$4:$AH$259,27,0))</f>
        <v/>
      </c>
      <c r="AE43" s="20" t="str">
        <f t="shared" si="6"/>
        <v/>
      </c>
      <c r="AF43" s="8" t="str">
        <f>IF($D43="","",VLOOKUP($D43,'HK1'!$D$4:$AH$259,29,0))</f>
        <v/>
      </c>
      <c r="AG43" s="8" t="str">
        <f>IF($D43="","",VLOOKUP($D43,'HK1'!$D$4:$AH$259,30,0))</f>
        <v/>
      </c>
      <c r="AH43" s="64" t="str">
        <f t="shared" si="7"/>
        <v/>
      </c>
      <c r="AI43" s="14" t="str">
        <f t="shared" si="8"/>
        <v/>
      </c>
    </row>
    <row r="44" spans="1:35">
      <c r="A44" s="55" t="str">
        <f>IF(D44="","",SUBTOTAL(3,$D$4:$D44))</f>
        <v/>
      </c>
      <c r="B44" s="57"/>
      <c r="C44" s="58"/>
      <c r="D44" s="59"/>
      <c r="E44" s="8" t="str">
        <f>IF($D44="","",VLOOKUP($D44,'HK1'!$D$4:$AH$259,2,0))</f>
        <v/>
      </c>
      <c r="F44" s="8" t="str">
        <f>IF($D44="","",VLOOKUP($D44,'HK1'!$D$4:$AH$259,3,0))</f>
        <v/>
      </c>
      <c r="G44" s="8" t="str">
        <f>IF($D44="","",VLOOKUP($D44,'HK1'!$D$4:$AH$259,4,0))</f>
        <v/>
      </c>
      <c r="H44" s="8" t="str">
        <f>IF($D44="","",VLOOKUP($D44,'HK1'!$D$4:$AH$259,5,0))</f>
        <v/>
      </c>
      <c r="I44" s="10" t="str">
        <f t="shared" si="0"/>
        <v/>
      </c>
      <c r="J44" s="8" t="str">
        <f>IF($D44="","",VLOOKUP($D44,'HK1'!$D$4:$AH$259,7,0))</f>
        <v/>
      </c>
      <c r="K44" s="8" t="str">
        <f>IF($D44="","",VLOOKUP($D44,'HK1'!$D$4:$AH$259,8,0))</f>
        <v/>
      </c>
      <c r="L44" s="8" t="str">
        <f>IF($D44="","",VLOOKUP($D44,'HK1'!$D$4:$AH$259,9,0))</f>
        <v/>
      </c>
      <c r="M44" s="8" t="str">
        <f>IF($D44="","",VLOOKUP($D44,'HK1'!$D$4:$AH$259,10,0))</f>
        <v/>
      </c>
      <c r="N44" s="20" t="str">
        <f t="shared" si="1"/>
        <v/>
      </c>
      <c r="O44" s="8" t="str">
        <f>IF($D44="","",VLOOKUP($D44,'HK1'!$D$4:$AH$259,12,0))</f>
        <v/>
      </c>
      <c r="P44" s="8" t="str">
        <f>IF($D44="","",VLOOKUP($D44,'HK1'!$D$4:$AH$259,13,0))</f>
        <v/>
      </c>
      <c r="Q44" s="8" t="str">
        <f>IF($D44="","",VLOOKUP($D44,'HK1'!$D$4:$AH$259,14,0))</f>
        <v/>
      </c>
      <c r="R44" s="20" t="str">
        <f t="shared" si="9"/>
        <v/>
      </c>
      <c r="S44" s="8" t="str">
        <f>IF($D44="","",VLOOKUP($D44,'HK1'!$D$4:$AH$259,16,0))</f>
        <v/>
      </c>
      <c r="T44" s="8" t="str">
        <f>IF($D44="","",VLOOKUP($D44,'HK1'!$D$4:$AH$259,17,0))</f>
        <v/>
      </c>
      <c r="U44" s="8" t="str">
        <f>IF($D44="","",VLOOKUP($D44,'HK1'!$D$4:$AH$259,18,0))</f>
        <v/>
      </c>
      <c r="V44" s="20" t="str">
        <f t="shared" si="10"/>
        <v/>
      </c>
      <c r="W44" s="8" t="str">
        <f>IF($D44="","",VLOOKUP($D44,'HK1'!$D$4:$AH$259,20,0))</f>
        <v/>
      </c>
      <c r="X44" s="8" t="str">
        <f>IF($D44="","",VLOOKUP($D44,'HK1'!$D$4:$AH$259,21,0))</f>
        <v/>
      </c>
      <c r="Y44" s="20" t="str">
        <f t="shared" si="4"/>
        <v/>
      </c>
      <c r="Z44" s="8" t="str">
        <f>IF($D44="","",VLOOKUP($D44,'HK1'!$D$4:$AH$259,23,0))</f>
        <v/>
      </c>
      <c r="AA44" s="8" t="str">
        <f>IF($D44="","",VLOOKUP($D44,'HK1'!$D$4:$AH$259,24,0))</f>
        <v/>
      </c>
      <c r="AB44" s="20" t="str">
        <f t="shared" si="5"/>
        <v/>
      </c>
      <c r="AC44" s="8" t="str">
        <f>IF($D44="","",VLOOKUP($D44,'HK1'!$D$4:$AH$259,26,0))</f>
        <v/>
      </c>
      <c r="AD44" s="8" t="str">
        <f>IF($D44="","",VLOOKUP($D44,'HK1'!$D$4:$AH$259,27,0))</f>
        <v/>
      </c>
      <c r="AE44" s="20" t="str">
        <f t="shared" si="6"/>
        <v/>
      </c>
      <c r="AF44" s="8" t="str">
        <f>IF($D44="","",VLOOKUP($D44,'HK1'!$D$4:$AH$259,29,0))</f>
        <v/>
      </c>
      <c r="AG44" s="8" t="str">
        <f>IF($D44="","",VLOOKUP($D44,'HK1'!$D$4:$AH$259,30,0))</f>
        <v/>
      </c>
      <c r="AH44" s="64" t="str">
        <f t="shared" si="7"/>
        <v/>
      </c>
      <c r="AI44" s="14" t="str">
        <f t="shared" si="8"/>
        <v/>
      </c>
    </row>
    <row r="45" spans="1:35">
      <c r="A45" s="55" t="str">
        <f>IF(D45="","",SUBTOTAL(3,$D$4:$D45))</f>
        <v/>
      </c>
      <c r="B45" s="57"/>
      <c r="C45" s="58"/>
      <c r="D45" s="59"/>
      <c r="E45" s="8" t="str">
        <f>IF($D45="","",VLOOKUP($D45,'HK1'!$D$4:$AH$259,2,0))</f>
        <v/>
      </c>
      <c r="F45" s="8" t="str">
        <f>IF($D45="","",VLOOKUP($D45,'HK1'!$D$4:$AH$259,3,0))</f>
        <v/>
      </c>
      <c r="G45" s="8" t="str">
        <f>IF($D45="","",VLOOKUP($D45,'HK1'!$D$4:$AH$259,4,0))</f>
        <v/>
      </c>
      <c r="H45" s="8" t="str">
        <f>IF($D45="","",VLOOKUP($D45,'HK1'!$D$4:$AH$259,5,0))</f>
        <v/>
      </c>
      <c r="I45" s="10" t="str">
        <f t="shared" si="0"/>
        <v/>
      </c>
      <c r="J45" s="8" t="str">
        <f>IF($D45="","",VLOOKUP($D45,'HK1'!$D$4:$AH$259,7,0))</f>
        <v/>
      </c>
      <c r="K45" s="8" t="str">
        <f>IF($D45="","",VLOOKUP($D45,'HK1'!$D$4:$AH$259,8,0))</f>
        <v/>
      </c>
      <c r="L45" s="8" t="str">
        <f>IF($D45="","",VLOOKUP($D45,'HK1'!$D$4:$AH$259,9,0))</f>
        <v/>
      </c>
      <c r="M45" s="8" t="str">
        <f>IF($D45="","",VLOOKUP($D45,'HK1'!$D$4:$AH$259,10,0))</f>
        <v/>
      </c>
      <c r="N45" s="20" t="str">
        <f t="shared" si="1"/>
        <v/>
      </c>
      <c r="O45" s="8" t="str">
        <f>IF($D45="","",VLOOKUP($D45,'HK1'!$D$4:$AH$259,12,0))</f>
        <v/>
      </c>
      <c r="P45" s="8" t="str">
        <f>IF($D45="","",VLOOKUP($D45,'HK1'!$D$4:$AH$259,13,0))</f>
        <v/>
      </c>
      <c r="Q45" s="8" t="str">
        <f>IF($D45="","",VLOOKUP($D45,'HK1'!$D$4:$AH$259,14,0))</f>
        <v/>
      </c>
      <c r="R45" s="20" t="str">
        <f t="shared" si="9"/>
        <v/>
      </c>
      <c r="S45" s="8" t="str">
        <f>IF($D45="","",VLOOKUP($D45,'HK1'!$D$4:$AH$259,16,0))</f>
        <v/>
      </c>
      <c r="T45" s="8" t="str">
        <f>IF($D45="","",VLOOKUP($D45,'HK1'!$D$4:$AH$259,17,0))</f>
        <v/>
      </c>
      <c r="U45" s="8" t="str">
        <f>IF($D45="","",VLOOKUP($D45,'HK1'!$D$4:$AH$259,18,0))</f>
        <v/>
      </c>
      <c r="V45" s="20" t="str">
        <f t="shared" si="10"/>
        <v/>
      </c>
      <c r="W45" s="8" t="str">
        <f>IF($D45="","",VLOOKUP($D45,'HK1'!$D$4:$AH$259,20,0))</f>
        <v/>
      </c>
      <c r="X45" s="8" t="str">
        <f>IF($D45="","",VLOOKUP($D45,'HK1'!$D$4:$AH$259,21,0))</f>
        <v/>
      </c>
      <c r="Y45" s="20" t="str">
        <f t="shared" si="4"/>
        <v/>
      </c>
      <c r="Z45" s="8" t="str">
        <f>IF($D45="","",VLOOKUP($D45,'HK1'!$D$4:$AH$259,23,0))</f>
        <v/>
      </c>
      <c r="AA45" s="8" t="str">
        <f>IF($D45="","",VLOOKUP($D45,'HK1'!$D$4:$AH$259,24,0))</f>
        <v/>
      </c>
      <c r="AB45" s="20" t="str">
        <f t="shared" si="5"/>
        <v/>
      </c>
      <c r="AC45" s="8" t="str">
        <f>IF($D45="","",VLOOKUP($D45,'HK1'!$D$4:$AH$259,26,0))</f>
        <v/>
      </c>
      <c r="AD45" s="8" t="str">
        <f>IF($D45="","",VLOOKUP($D45,'HK1'!$D$4:$AH$259,27,0))</f>
        <v/>
      </c>
      <c r="AE45" s="20" t="str">
        <f t="shared" si="6"/>
        <v/>
      </c>
      <c r="AF45" s="8" t="str">
        <f>IF($D45="","",VLOOKUP($D45,'HK1'!$D$4:$AH$259,29,0))</f>
        <v/>
      </c>
      <c r="AG45" s="8" t="str">
        <f>IF($D45="","",VLOOKUP($D45,'HK1'!$D$4:$AH$259,30,0))</f>
        <v/>
      </c>
      <c r="AH45" s="64" t="str">
        <f t="shared" si="7"/>
        <v/>
      </c>
      <c r="AI45" s="14" t="str">
        <f t="shared" si="8"/>
        <v/>
      </c>
    </row>
    <row r="46" spans="1:35">
      <c r="A46" s="55" t="str">
        <f>IF(D46="","",SUBTOTAL(3,$D$4:$D46))</f>
        <v/>
      </c>
      <c r="B46" s="57"/>
      <c r="C46" s="58"/>
      <c r="D46" s="59"/>
      <c r="E46" s="8" t="str">
        <f>IF($D46="","",VLOOKUP($D46,'HK1'!$D$4:$AH$259,2,0))</f>
        <v/>
      </c>
      <c r="F46" s="8" t="str">
        <f>IF($D46="","",VLOOKUP($D46,'HK1'!$D$4:$AH$259,3,0))</f>
        <v/>
      </c>
      <c r="G46" s="8" t="str">
        <f>IF($D46="","",VLOOKUP($D46,'HK1'!$D$4:$AH$259,4,0))</f>
        <v/>
      </c>
      <c r="H46" s="8" t="str">
        <f>IF($D46="","",VLOOKUP($D46,'HK1'!$D$4:$AH$259,5,0))</f>
        <v/>
      </c>
      <c r="I46" s="10" t="str">
        <f t="shared" si="0"/>
        <v/>
      </c>
      <c r="J46" s="8" t="str">
        <f>IF($D46="","",VLOOKUP($D46,'HK1'!$D$4:$AH$259,7,0))</f>
        <v/>
      </c>
      <c r="K46" s="8" t="str">
        <f>IF($D46="","",VLOOKUP($D46,'HK1'!$D$4:$AH$259,8,0))</f>
        <v/>
      </c>
      <c r="L46" s="8" t="str">
        <f>IF($D46="","",VLOOKUP($D46,'HK1'!$D$4:$AH$259,9,0))</f>
        <v/>
      </c>
      <c r="M46" s="8" t="str">
        <f>IF($D46="","",VLOOKUP($D46,'HK1'!$D$4:$AH$259,10,0))</f>
        <v/>
      </c>
      <c r="N46" s="20" t="str">
        <f t="shared" si="1"/>
        <v/>
      </c>
      <c r="O46" s="8" t="str">
        <f>IF($D46="","",VLOOKUP($D46,'HK1'!$D$4:$AH$259,12,0))</f>
        <v/>
      </c>
      <c r="P46" s="8" t="str">
        <f>IF($D46="","",VLOOKUP($D46,'HK1'!$D$4:$AH$259,13,0))</f>
        <v/>
      </c>
      <c r="Q46" s="8" t="str">
        <f>IF($D46="","",VLOOKUP($D46,'HK1'!$D$4:$AH$259,14,0))</f>
        <v/>
      </c>
      <c r="R46" s="20" t="str">
        <f t="shared" si="9"/>
        <v/>
      </c>
      <c r="S46" s="8" t="str">
        <f>IF($D46="","",VLOOKUP($D46,'HK1'!$D$4:$AH$259,16,0))</f>
        <v/>
      </c>
      <c r="T46" s="8" t="str">
        <f>IF($D46="","",VLOOKUP($D46,'HK1'!$D$4:$AH$259,17,0))</f>
        <v/>
      </c>
      <c r="U46" s="8" t="str">
        <f>IF($D46="","",VLOOKUP($D46,'HK1'!$D$4:$AH$259,18,0))</f>
        <v/>
      </c>
      <c r="V46" s="20" t="str">
        <f t="shared" si="10"/>
        <v/>
      </c>
      <c r="W46" s="8" t="str">
        <f>IF($D46="","",VLOOKUP($D46,'HK1'!$D$4:$AH$259,20,0))</f>
        <v/>
      </c>
      <c r="X46" s="8" t="str">
        <f>IF($D46="","",VLOOKUP($D46,'HK1'!$D$4:$AH$259,21,0))</f>
        <v/>
      </c>
      <c r="Y46" s="20" t="str">
        <f t="shared" si="4"/>
        <v/>
      </c>
      <c r="Z46" s="8" t="str">
        <f>IF($D46="","",VLOOKUP($D46,'HK1'!$D$4:$AH$259,23,0))</f>
        <v/>
      </c>
      <c r="AA46" s="8" t="str">
        <f>IF($D46="","",VLOOKUP($D46,'HK1'!$D$4:$AH$259,24,0))</f>
        <v/>
      </c>
      <c r="AB46" s="20" t="str">
        <f t="shared" si="5"/>
        <v/>
      </c>
      <c r="AC46" s="8" t="str">
        <f>IF($D46="","",VLOOKUP($D46,'HK1'!$D$4:$AH$259,26,0))</f>
        <v/>
      </c>
      <c r="AD46" s="8" t="str">
        <f>IF($D46="","",VLOOKUP($D46,'HK1'!$D$4:$AH$259,27,0))</f>
        <v/>
      </c>
      <c r="AE46" s="20" t="str">
        <f t="shared" si="6"/>
        <v/>
      </c>
      <c r="AF46" s="8" t="str">
        <f>IF($D46="","",VLOOKUP($D46,'HK1'!$D$4:$AH$259,29,0))</f>
        <v/>
      </c>
      <c r="AG46" s="8" t="str">
        <f>IF($D46="","",VLOOKUP($D46,'HK1'!$D$4:$AH$259,30,0))</f>
        <v/>
      </c>
      <c r="AH46" s="64" t="str">
        <f t="shared" si="7"/>
        <v/>
      </c>
      <c r="AI46" s="14" t="str">
        <f t="shared" si="8"/>
        <v/>
      </c>
    </row>
    <row r="47" spans="1:35">
      <c r="A47" s="55" t="str">
        <f>IF(D47="","",SUBTOTAL(3,$D$4:$D47))</f>
        <v/>
      </c>
      <c r="B47" s="57"/>
      <c r="C47" s="58"/>
      <c r="D47" s="59"/>
      <c r="E47" s="8" t="str">
        <f>IF($D47="","",VLOOKUP($D47,'HK1'!$D$4:$AH$259,2,0))</f>
        <v/>
      </c>
      <c r="F47" s="8" t="str">
        <f>IF($D47="","",VLOOKUP($D47,'HK1'!$D$4:$AH$259,3,0))</f>
        <v/>
      </c>
      <c r="G47" s="8" t="str">
        <f>IF($D47="","",VLOOKUP($D47,'HK1'!$D$4:$AH$259,4,0))</f>
        <v/>
      </c>
      <c r="H47" s="8" t="str">
        <f>IF($D47="","",VLOOKUP($D47,'HK1'!$D$4:$AH$259,5,0))</f>
        <v/>
      </c>
      <c r="I47" s="10" t="str">
        <f t="shared" si="0"/>
        <v/>
      </c>
      <c r="J47" s="8" t="str">
        <f>IF($D47="","",VLOOKUP($D47,'HK1'!$D$4:$AH$259,7,0))</f>
        <v/>
      </c>
      <c r="K47" s="8" t="str">
        <f>IF($D47="","",VLOOKUP($D47,'HK1'!$D$4:$AH$259,8,0))</f>
        <v/>
      </c>
      <c r="L47" s="8" t="str">
        <f>IF($D47="","",VLOOKUP($D47,'HK1'!$D$4:$AH$259,9,0))</f>
        <v/>
      </c>
      <c r="M47" s="8" t="str">
        <f>IF($D47="","",VLOOKUP($D47,'HK1'!$D$4:$AH$259,10,0))</f>
        <v/>
      </c>
      <c r="N47" s="20" t="str">
        <f t="shared" si="1"/>
        <v/>
      </c>
      <c r="O47" s="8" t="str">
        <f>IF($D47="","",VLOOKUP($D47,'HK1'!$D$4:$AH$259,12,0))</f>
        <v/>
      </c>
      <c r="P47" s="8" t="str">
        <f>IF($D47="","",VLOOKUP($D47,'HK1'!$D$4:$AH$259,13,0))</f>
        <v/>
      </c>
      <c r="Q47" s="8" t="str">
        <f>IF($D47="","",VLOOKUP($D47,'HK1'!$D$4:$AH$259,14,0))</f>
        <v/>
      </c>
      <c r="R47" s="20" t="str">
        <f t="shared" si="9"/>
        <v/>
      </c>
      <c r="S47" s="8" t="str">
        <f>IF($D47="","",VLOOKUP($D47,'HK1'!$D$4:$AH$259,16,0))</f>
        <v/>
      </c>
      <c r="T47" s="8" t="str">
        <f>IF($D47="","",VLOOKUP($D47,'HK1'!$D$4:$AH$259,17,0))</f>
        <v/>
      </c>
      <c r="U47" s="8" t="str">
        <f>IF($D47="","",VLOOKUP($D47,'HK1'!$D$4:$AH$259,18,0))</f>
        <v/>
      </c>
      <c r="V47" s="20" t="str">
        <f t="shared" si="10"/>
        <v/>
      </c>
      <c r="W47" s="8" t="str">
        <f>IF($D47="","",VLOOKUP($D47,'HK1'!$D$4:$AH$259,20,0))</f>
        <v/>
      </c>
      <c r="X47" s="8" t="str">
        <f>IF($D47="","",VLOOKUP($D47,'HK1'!$D$4:$AH$259,21,0))</f>
        <v/>
      </c>
      <c r="Y47" s="20" t="str">
        <f t="shared" si="4"/>
        <v/>
      </c>
      <c r="Z47" s="8" t="str">
        <f>IF($D47="","",VLOOKUP($D47,'HK1'!$D$4:$AH$259,23,0))</f>
        <v/>
      </c>
      <c r="AA47" s="8" t="str">
        <f>IF($D47="","",VLOOKUP($D47,'HK1'!$D$4:$AH$259,24,0))</f>
        <v/>
      </c>
      <c r="AB47" s="20" t="str">
        <f t="shared" si="5"/>
        <v/>
      </c>
      <c r="AC47" s="8" t="str">
        <f>IF($D47="","",VLOOKUP($D47,'HK1'!$D$4:$AH$259,26,0))</f>
        <v/>
      </c>
      <c r="AD47" s="8" t="str">
        <f>IF($D47="","",VLOOKUP($D47,'HK1'!$D$4:$AH$259,27,0))</f>
        <v/>
      </c>
      <c r="AE47" s="20" t="str">
        <f t="shared" si="6"/>
        <v/>
      </c>
      <c r="AF47" s="8" t="str">
        <f>IF($D47="","",VLOOKUP($D47,'HK1'!$D$4:$AH$259,29,0))</f>
        <v/>
      </c>
      <c r="AG47" s="8" t="str">
        <f>IF($D47="","",VLOOKUP($D47,'HK1'!$D$4:$AH$259,30,0))</f>
        <v/>
      </c>
      <c r="AH47" s="64" t="str">
        <f t="shared" si="7"/>
        <v/>
      </c>
      <c r="AI47" s="14" t="str">
        <f t="shared" si="8"/>
        <v/>
      </c>
    </row>
    <row r="48" spans="1:35">
      <c r="A48" s="55" t="str">
        <f>IF(D48="","",SUBTOTAL(3,$D$4:$D48))</f>
        <v/>
      </c>
      <c r="B48" s="57"/>
      <c r="C48" s="58"/>
      <c r="D48" s="59"/>
      <c r="E48" s="8" t="str">
        <f>IF($D48="","",VLOOKUP($D48,'HK1'!$D$4:$AH$259,2,0))</f>
        <v/>
      </c>
      <c r="F48" s="8" t="str">
        <f>IF($D48="","",VLOOKUP($D48,'HK1'!$D$4:$AH$259,3,0))</f>
        <v/>
      </c>
      <c r="G48" s="8" t="str">
        <f>IF($D48="","",VLOOKUP($D48,'HK1'!$D$4:$AH$259,4,0))</f>
        <v/>
      </c>
      <c r="H48" s="8" t="str">
        <f>IF($D48="","",VLOOKUP($D48,'HK1'!$D$4:$AH$259,5,0))</f>
        <v/>
      </c>
      <c r="I48" s="10" t="str">
        <f t="shared" si="0"/>
        <v/>
      </c>
      <c r="J48" s="8" t="str">
        <f>IF($D48="","",VLOOKUP($D48,'HK1'!$D$4:$AH$259,7,0))</f>
        <v/>
      </c>
      <c r="K48" s="8" t="str">
        <f>IF($D48="","",VLOOKUP($D48,'HK1'!$D$4:$AH$259,8,0))</f>
        <v/>
      </c>
      <c r="L48" s="8" t="str">
        <f>IF($D48="","",VLOOKUP($D48,'HK1'!$D$4:$AH$259,9,0))</f>
        <v/>
      </c>
      <c r="M48" s="8" t="str">
        <f>IF($D48="","",VLOOKUP($D48,'HK1'!$D$4:$AH$259,10,0))</f>
        <v/>
      </c>
      <c r="N48" s="20" t="str">
        <f t="shared" si="1"/>
        <v/>
      </c>
      <c r="O48" s="8" t="str">
        <f>IF($D48="","",VLOOKUP($D48,'HK1'!$D$4:$AH$259,12,0))</f>
        <v/>
      </c>
      <c r="P48" s="8" t="str">
        <f>IF($D48="","",VLOOKUP($D48,'HK1'!$D$4:$AH$259,13,0))</f>
        <v/>
      </c>
      <c r="Q48" s="8" t="str">
        <f>IF($D48="","",VLOOKUP($D48,'HK1'!$D$4:$AH$259,14,0))</f>
        <v/>
      </c>
      <c r="R48" s="20" t="str">
        <f t="shared" si="9"/>
        <v/>
      </c>
      <c r="S48" s="8" t="str">
        <f>IF($D48="","",VLOOKUP($D48,'HK1'!$D$4:$AH$259,16,0))</f>
        <v/>
      </c>
      <c r="T48" s="8" t="str">
        <f>IF($D48="","",VLOOKUP($D48,'HK1'!$D$4:$AH$259,17,0))</f>
        <v/>
      </c>
      <c r="U48" s="8" t="str">
        <f>IF($D48="","",VLOOKUP($D48,'HK1'!$D$4:$AH$259,18,0))</f>
        <v/>
      </c>
      <c r="V48" s="20" t="str">
        <f t="shared" si="10"/>
        <v/>
      </c>
      <c r="W48" s="8" t="str">
        <f>IF($D48="","",VLOOKUP($D48,'HK1'!$D$4:$AH$259,20,0))</f>
        <v/>
      </c>
      <c r="X48" s="8" t="str">
        <f>IF($D48="","",VLOOKUP($D48,'HK1'!$D$4:$AH$259,21,0))</f>
        <v/>
      </c>
      <c r="Y48" s="20" t="str">
        <f t="shared" si="4"/>
        <v/>
      </c>
      <c r="Z48" s="8" t="str">
        <f>IF($D48="","",VLOOKUP($D48,'HK1'!$D$4:$AH$259,23,0))</f>
        <v/>
      </c>
      <c r="AA48" s="8" t="str">
        <f>IF($D48="","",VLOOKUP($D48,'HK1'!$D$4:$AH$259,24,0))</f>
        <v/>
      </c>
      <c r="AB48" s="20" t="str">
        <f t="shared" si="5"/>
        <v/>
      </c>
      <c r="AC48" s="8" t="str">
        <f>IF($D48="","",VLOOKUP($D48,'HK1'!$D$4:$AH$259,26,0))</f>
        <v/>
      </c>
      <c r="AD48" s="8" t="str">
        <f>IF($D48="","",VLOOKUP($D48,'HK1'!$D$4:$AH$259,27,0))</f>
        <v/>
      </c>
      <c r="AE48" s="20" t="str">
        <f t="shared" si="6"/>
        <v/>
      </c>
      <c r="AF48" s="8" t="str">
        <f>IF($D48="","",VLOOKUP($D48,'HK1'!$D$4:$AH$259,29,0))</f>
        <v/>
      </c>
      <c r="AG48" s="8" t="str">
        <f>IF($D48="","",VLOOKUP($D48,'HK1'!$D$4:$AH$259,30,0))</f>
        <v/>
      </c>
      <c r="AH48" s="64" t="str">
        <f t="shared" si="7"/>
        <v/>
      </c>
      <c r="AI48" s="14" t="str">
        <f t="shared" si="8"/>
        <v/>
      </c>
    </row>
    <row r="49" spans="1:35">
      <c r="A49" s="55" t="str">
        <f>IF(D49="","",SUBTOTAL(3,$D$4:$D49))</f>
        <v/>
      </c>
      <c r="B49" s="57"/>
      <c r="C49" s="58"/>
      <c r="D49" s="59"/>
      <c r="E49" s="8" t="str">
        <f>IF($D49="","",VLOOKUP($D49,'HK1'!$D$4:$AH$259,2,0))</f>
        <v/>
      </c>
      <c r="F49" s="8" t="str">
        <f>IF($D49="","",VLOOKUP($D49,'HK1'!$D$4:$AH$259,3,0))</f>
        <v/>
      </c>
      <c r="G49" s="8" t="str">
        <f>IF($D49="","",VLOOKUP($D49,'HK1'!$D$4:$AH$259,4,0))</f>
        <v/>
      </c>
      <c r="H49" s="8" t="str">
        <f>IF($D49="","",VLOOKUP($D49,'HK1'!$D$4:$AH$259,5,0))</f>
        <v/>
      </c>
      <c r="I49" s="10" t="str">
        <f t="shared" si="0"/>
        <v/>
      </c>
      <c r="J49" s="8" t="str">
        <f>IF($D49="","",VLOOKUP($D49,'HK1'!$D$4:$AH$259,7,0))</f>
        <v/>
      </c>
      <c r="K49" s="8" t="str">
        <f>IF($D49="","",VLOOKUP($D49,'HK1'!$D$4:$AH$259,8,0))</f>
        <v/>
      </c>
      <c r="L49" s="8" t="str">
        <f>IF($D49="","",VLOOKUP($D49,'HK1'!$D$4:$AH$259,9,0))</f>
        <v/>
      </c>
      <c r="M49" s="8" t="str">
        <f>IF($D49="","",VLOOKUP($D49,'HK1'!$D$4:$AH$259,10,0))</f>
        <v/>
      </c>
      <c r="N49" s="20" t="str">
        <f t="shared" si="1"/>
        <v/>
      </c>
      <c r="O49" s="8" t="str">
        <f>IF($D49="","",VLOOKUP($D49,'HK1'!$D$4:$AH$259,12,0))</f>
        <v/>
      </c>
      <c r="P49" s="8" t="str">
        <f>IF($D49="","",VLOOKUP($D49,'HK1'!$D$4:$AH$259,13,0))</f>
        <v/>
      </c>
      <c r="Q49" s="8" t="str">
        <f>IF($D49="","",VLOOKUP($D49,'HK1'!$D$4:$AH$259,14,0))</f>
        <v/>
      </c>
      <c r="R49" s="20" t="str">
        <f t="shared" si="9"/>
        <v/>
      </c>
      <c r="S49" s="8" t="str">
        <f>IF($D49="","",VLOOKUP($D49,'HK1'!$D$4:$AH$259,16,0))</f>
        <v/>
      </c>
      <c r="T49" s="8" t="str">
        <f>IF($D49="","",VLOOKUP($D49,'HK1'!$D$4:$AH$259,17,0))</f>
        <v/>
      </c>
      <c r="U49" s="8" t="str">
        <f>IF($D49="","",VLOOKUP($D49,'HK1'!$D$4:$AH$259,18,0))</f>
        <v/>
      </c>
      <c r="V49" s="20" t="str">
        <f t="shared" si="10"/>
        <v/>
      </c>
      <c r="W49" s="8" t="str">
        <f>IF($D49="","",VLOOKUP($D49,'HK1'!$D$4:$AH$259,20,0))</f>
        <v/>
      </c>
      <c r="X49" s="8" t="str">
        <f>IF($D49="","",VLOOKUP($D49,'HK1'!$D$4:$AH$259,21,0))</f>
        <v/>
      </c>
      <c r="Y49" s="20" t="str">
        <f t="shared" si="4"/>
        <v/>
      </c>
      <c r="Z49" s="8" t="str">
        <f>IF($D49="","",VLOOKUP($D49,'HK1'!$D$4:$AH$259,23,0))</f>
        <v/>
      </c>
      <c r="AA49" s="8" t="str">
        <f>IF($D49="","",VLOOKUP($D49,'HK1'!$D$4:$AH$259,24,0))</f>
        <v/>
      </c>
      <c r="AB49" s="20" t="str">
        <f t="shared" si="5"/>
        <v/>
      </c>
      <c r="AC49" s="8" t="str">
        <f>IF($D49="","",VLOOKUP($D49,'HK1'!$D$4:$AH$259,26,0))</f>
        <v/>
      </c>
      <c r="AD49" s="8" t="str">
        <f>IF($D49="","",VLOOKUP($D49,'HK1'!$D$4:$AH$259,27,0))</f>
        <v/>
      </c>
      <c r="AE49" s="20" t="str">
        <f t="shared" si="6"/>
        <v/>
      </c>
      <c r="AF49" s="8" t="str">
        <f>IF($D49="","",VLOOKUP($D49,'HK1'!$D$4:$AH$259,29,0))</f>
        <v/>
      </c>
      <c r="AG49" s="8" t="str">
        <f>IF($D49="","",VLOOKUP($D49,'HK1'!$D$4:$AH$259,30,0))</f>
        <v/>
      </c>
      <c r="AH49" s="64" t="str">
        <f t="shared" si="7"/>
        <v/>
      </c>
      <c r="AI49" s="14" t="str">
        <f t="shared" si="8"/>
        <v/>
      </c>
    </row>
    <row r="50" spans="1:35">
      <c r="A50" s="55" t="str">
        <f>IF(D50="","",SUBTOTAL(3,$D$4:$D50))</f>
        <v/>
      </c>
      <c r="B50" s="57"/>
      <c r="C50" s="58"/>
      <c r="D50" s="59"/>
      <c r="E50" s="8" t="str">
        <f>IF($D50="","",VLOOKUP($D50,'HK1'!$D$4:$AH$259,2,0))</f>
        <v/>
      </c>
      <c r="F50" s="8" t="str">
        <f>IF($D50="","",VLOOKUP($D50,'HK1'!$D$4:$AH$259,3,0))</f>
        <v/>
      </c>
      <c r="G50" s="8" t="str">
        <f>IF($D50="","",VLOOKUP($D50,'HK1'!$D$4:$AH$259,4,0))</f>
        <v/>
      </c>
      <c r="H50" s="8" t="str">
        <f>IF($D50="","",VLOOKUP($D50,'HK1'!$D$4:$AH$259,5,0))</f>
        <v/>
      </c>
      <c r="I50" s="10" t="str">
        <f t="shared" si="0"/>
        <v/>
      </c>
      <c r="J50" s="8" t="str">
        <f>IF($D50="","",VLOOKUP($D50,'HK1'!$D$4:$AH$259,7,0))</f>
        <v/>
      </c>
      <c r="K50" s="8" t="str">
        <f>IF($D50="","",VLOOKUP($D50,'HK1'!$D$4:$AH$259,8,0))</f>
        <v/>
      </c>
      <c r="L50" s="8" t="str">
        <f>IF($D50="","",VLOOKUP($D50,'HK1'!$D$4:$AH$259,9,0))</f>
        <v/>
      </c>
      <c r="M50" s="8" t="str">
        <f>IF($D50="","",VLOOKUP($D50,'HK1'!$D$4:$AH$259,10,0))</f>
        <v/>
      </c>
      <c r="N50" s="20" t="str">
        <f t="shared" si="1"/>
        <v/>
      </c>
      <c r="O50" s="8" t="str">
        <f>IF($D50="","",VLOOKUP($D50,'HK1'!$D$4:$AH$259,12,0))</f>
        <v/>
      </c>
      <c r="P50" s="8" t="str">
        <f>IF($D50="","",VLOOKUP($D50,'HK1'!$D$4:$AH$259,13,0))</f>
        <v/>
      </c>
      <c r="Q50" s="8" t="str">
        <f>IF($D50="","",VLOOKUP($D50,'HK1'!$D$4:$AH$259,14,0))</f>
        <v/>
      </c>
      <c r="R50" s="20" t="str">
        <f t="shared" si="9"/>
        <v/>
      </c>
      <c r="S50" s="8" t="str">
        <f>IF($D50="","",VLOOKUP($D50,'HK1'!$D$4:$AH$259,16,0))</f>
        <v/>
      </c>
      <c r="T50" s="8" t="str">
        <f>IF($D50="","",VLOOKUP($D50,'HK1'!$D$4:$AH$259,17,0))</f>
        <v/>
      </c>
      <c r="U50" s="8" t="str">
        <f>IF($D50="","",VLOOKUP($D50,'HK1'!$D$4:$AH$259,18,0))</f>
        <v/>
      </c>
      <c r="V50" s="20" t="str">
        <f t="shared" si="10"/>
        <v/>
      </c>
      <c r="W50" s="8" t="str">
        <f>IF($D50="","",VLOOKUP($D50,'HK1'!$D$4:$AH$259,20,0))</f>
        <v/>
      </c>
      <c r="X50" s="8" t="str">
        <f>IF($D50="","",VLOOKUP($D50,'HK1'!$D$4:$AH$259,21,0))</f>
        <v/>
      </c>
      <c r="Y50" s="20" t="str">
        <f t="shared" si="4"/>
        <v/>
      </c>
      <c r="Z50" s="8" t="str">
        <f>IF($D50="","",VLOOKUP($D50,'HK1'!$D$4:$AH$259,23,0))</f>
        <v/>
      </c>
      <c r="AA50" s="8" t="str">
        <f>IF($D50="","",VLOOKUP($D50,'HK1'!$D$4:$AH$259,24,0))</f>
        <v/>
      </c>
      <c r="AB50" s="20" t="str">
        <f t="shared" si="5"/>
        <v/>
      </c>
      <c r="AC50" s="8" t="str">
        <f>IF($D50="","",VLOOKUP($D50,'HK1'!$D$4:$AH$259,26,0))</f>
        <v/>
      </c>
      <c r="AD50" s="8" t="str">
        <f>IF($D50="","",VLOOKUP($D50,'HK1'!$D$4:$AH$259,27,0))</f>
        <v/>
      </c>
      <c r="AE50" s="20" t="str">
        <f t="shared" si="6"/>
        <v/>
      </c>
      <c r="AF50" s="8" t="str">
        <f>IF($D50="","",VLOOKUP($D50,'HK1'!$D$4:$AH$259,29,0))</f>
        <v/>
      </c>
      <c r="AG50" s="8" t="str">
        <f>IF($D50="","",VLOOKUP($D50,'HK1'!$D$4:$AH$259,30,0))</f>
        <v/>
      </c>
      <c r="AH50" s="64" t="str">
        <f t="shared" si="7"/>
        <v/>
      </c>
      <c r="AI50" s="14" t="str">
        <f t="shared" si="8"/>
        <v/>
      </c>
    </row>
    <row r="51" spans="1:35">
      <c r="A51" s="55" t="str">
        <f>IF(D51="","",SUBTOTAL(3,$D$4:$D51))</f>
        <v/>
      </c>
      <c r="B51" s="57"/>
      <c r="C51" s="58"/>
      <c r="D51" s="59"/>
      <c r="E51" s="8" t="str">
        <f>IF($D51="","",VLOOKUP($D51,'HK1'!$D$4:$AH$259,2,0))</f>
        <v/>
      </c>
      <c r="F51" s="8" t="str">
        <f>IF($D51="","",VLOOKUP($D51,'HK1'!$D$4:$AH$259,3,0))</f>
        <v/>
      </c>
      <c r="G51" s="8" t="str">
        <f>IF($D51="","",VLOOKUP($D51,'HK1'!$D$4:$AH$259,4,0))</f>
        <v/>
      </c>
      <c r="H51" s="8" t="str">
        <f>IF($D51="","",VLOOKUP($D51,'HK1'!$D$4:$AH$259,5,0))</f>
        <v/>
      </c>
      <c r="I51" s="10" t="str">
        <f t="shared" si="0"/>
        <v/>
      </c>
      <c r="J51" s="8" t="str">
        <f>IF($D51="","",VLOOKUP($D51,'HK1'!$D$4:$AH$259,7,0))</f>
        <v/>
      </c>
      <c r="K51" s="8" t="str">
        <f>IF($D51="","",VLOOKUP($D51,'HK1'!$D$4:$AH$259,8,0))</f>
        <v/>
      </c>
      <c r="L51" s="8" t="str">
        <f>IF($D51="","",VLOOKUP($D51,'HK1'!$D$4:$AH$259,9,0))</f>
        <v/>
      </c>
      <c r="M51" s="8" t="str">
        <f>IF($D51="","",VLOOKUP($D51,'HK1'!$D$4:$AH$259,10,0))</f>
        <v/>
      </c>
      <c r="N51" s="20" t="str">
        <f t="shared" si="1"/>
        <v/>
      </c>
      <c r="O51" s="8" t="str">
        <f>IF($D51="","",VLOOKUP($D51,'HK1'!$D$4:$AH$259,12,0))</f>
        <v/>
      </c>
      <c r="P51" s="8" t="str">
        <f>IF($D51="","",VLOOKUP($D51,'HK1'!$D$4:$AH$259,13,0))</f>
        <v/>
      </c>
      <c r="Q51" s="8" t="str">
        <f>IF($D51="","",VLOOKUP($D51,'HK1'!$D$4:$AH$259,14,0))</f>
        <v/>
      </c>
      <c r="R51" s="20" t="str">
        <f t="shared" si="9"/>
        <v/>
      </c>
      <c r="S51" s="8" t="str">
        <f>IF($D51="","",VLOOKUP($D51,'HK1'!$D$4:$AH$259,16,0))</f>
        <v/>
      </c>
      <c r="T51" s="8" t="str">
        <f>IF($D51="","",VLOOKUP($D51,'HK1'!$D$4:$AH$259,17,0))</f>
        <v/>
      </c>
      <c r="U51" s="8" t="str">
        <f>IF($D51="","",VLOOKUP($D51,'HK1'!$D$4:$AH$259,18,0))</f>
        <v/>
      </c>
      <c r="V51" s="20" t="str">
        <f t="shared" si="10"/>
        <v/>
      </c>
      <c r="W51" s="8" t="str">
        <f>IF($D51="","",VLOOKUP($D51,'HK1'!$D$4:$AH$259,20,0))</f>
        <v/>
      </c>
      <c r="X51" s="8" t="str">
        <f>IF($D51="","",VLOOKUP($D51,'HK1'!$D$4:$AH$259,21,0))</f>
        <v/>
      </c>
      <c r="Y51" s="20" t="str">
        <f t="shared" si="4"/>
        <v/>
      </c>
      <c r="Z51" s="8" t="str">
        <f>IF($D51="","",VLOOKUP($D51,'HK1'!$D$4:$AH$259,23,0))</f>
        <v/>
      </c>
      <c r="AA51" s="8" t="str">
        <f>IF($D51="","",VLOOKUP($D51,'HK1'!$D$4:$AH$259,24,0))</f>
        <v/>
      </c>
      <c r="AB51" s="20" t="str">
        <f t="shared" si="5"/>
        <v/>
      </c>
      <c r="AC51" s="8" t="str">
        <f>IF($D51="","",VLOOKUP($D51,'HK1'!$D$4:$AH$259,26,0))</f>
        <v/>
      </c>
      <c r="AD51" s="8" t="str">
        <f>IF($D51="","",VLOOKUP($D51,'HK1'!$D$4:$AH$259,27,0))</f>
        <v/>
      </c>
      <c r="AE51" s="20" t="str">
        <f t="shared" si="6"/>
        <v/>
      </c>
      <c r="AF51" s="8" t="str">
        <f>IF($D51="","",VLOOKUP($D51,'HK1'!$D$4:$AH$259,29,0))</f>
        <v/>
      </c>
      <c r="AG51" s="8" t="str">
        <f>IF($D51="","",VLOOKUP($D51,'HK1'!$D$4:$AH$259,30,0))</f>
        <v/>
      </c>
      <c r="AH51" s="64" t="str">
        <f t="shared" si="7"/>
        <v/>
      </c>
      <c r="AI51" s="14" t="str">
        <f t="shared" si="8"/>
        <v/>
      </c>
    </row>
    <row r="52" spans="1:35">
      <c r="A52" s="55" t="str">
        <f>IF(D52="","",SUBTOTAL(3,$D$4:$D52))</f>
        <v/>
      </c>
      <c r="B52" s="57"/>
      <c r="C52" s="58"/>
      <c r="D52" s="59"/>
      <c r="E52" s="8" t="str">
        <f>IF($D52="","",VLOOKUP($D52,'HK1'!$D$4:$AH$259,2,0))</f>
        <v/>
      </c>
      <c r="F52" s="8" t="str">
        <f>IF($D52="","",VLOOKUP($D52,'HK1'!$D$4:$AH$259,3,0))</f>
        <v/>
      </c>
      <c r="G52" s="8" t="str">
        <f>IF($D52="","",VLOOKUP($D52,'HK1'!$D$4:$AH$259,4,0))</f>
        <v/>
      </c>
      <c r="H52" s="8" t="str">
        <f>IF($D52="","",VLOOKUP($D52,'HK1'!$D$4:$AH$259,5,0))</f>
        <v/>
      </c>
      <c r="I52" s="10" t="str">
        <f t="shared" si="0"/>
        <v/>
      </c>
      <c r="J52" s="8" t="str">
        <f>IF($D52="","",VLOOKUP($D52,'HK1'!$D$4:$AH$259,7,0))</f>
        <v/>
      </c>
      <c r="K52" s="8" t="str">
        <f>IF($D52="","",VLOOKUP($D52,'HK1'!$D$4:$AH$259,8,0))</f>
        <v/>
      </c>
      <c r="L52" s="8" t="str">
        <f>IF($D52="","",VLOOKUP($D52,'HK1'!$D$4:$AH$259,9,0))</f>
        <v/>
      </c>
      <c r="M52" s="8" t="str">
        <f>IF($D52="","",VLOOKUP($D52,'HK1'!$D$4:$AH$259,10,0))</f>
        <v/>
      </c>
      <c r="N52" s="20" t="str">
        <f t="shared" si="1"/>
        <v/>
      </c>
      <c r="O52" s="8" t="str">
        <f>IF($D52="","",VLOOKUP($D52,'HK1'!$D$4:$AH$259,12,0))</f>
        <v/>
      </c>
      <c r="P52" s="8" t="str">
        <f>IF($D52="","",VLOOKUP($D52,'HK1'!$D$4:$AH$259,13,0))</f>
        <v/>
      </c>
      <c r="Q52" s="8" t="str">
        <f>IF($D52="","",VLOOKUP($D52,'HK1'!$D$4:$AH$259,14,0))</f>
        <v/>
      </c>
      <c r="R52" s="20" t="str">
        <f t="shared" si="9"/>
        <v/>
      </c>
      <c r="S52" s="8" t="str">
        <f>IF($D52="","",VLOOKUP($D52,'HK1'!$D$4:$AH$259,16,0))</f>
        <v/>
      </c>
      <c r="T52" s="8" t="str">
        <f>IF($D52="","",VLOOKUP($D52,'HK1'!$D$4:$AH$259,17,0))</f>
        <v/>
      </c>
      <c r="U52" s="8" t="str">
        <f>IF($D52="","",VLOOKUP($D52,'HK1'!$D$4:$AH$259,18,0))</f>
        <v/>
      </c>
      <c r="V52" s="20" t="str">
        <f t="shared" si="10"/>
        <v/>
      </c>
      <c r="W52" s="8" t="str">
        <f>IF($D52="","",VLOOKUP($D52,'HK1'!$D$4:$AH$259,20,0))</f>
        <v/>
      </c>
      <c r="X52" s="8" t="str">
        <f>IF($D52="","",VLOOKUP($D52,'HK1'!$D$4:$AH$259,21,0))</f>
        <v/>
      </c>
      <c r="Y52" s="20" t="str">
        <f t="shared" si="4"/>
        <v/>
      </c>
      <c r="Z52" s="8" t="str">
        <f>IF($D52="","",VLOOKUP($D52,'HK1'!$D$4:$AH$259,23,0))</f>
        <v/>
      </c>
      <c r="AA52" s="8" t="str">
        <f>IF($D52="","",VLOOKUP($D52,'HK1'!$D$4:$AH$259,24,0))</f>
        <v/>
      </c>
      <c r="AB52" s="20" t="str">
        <f t="shared" si="5"/>
        <v/>
      </c>
      <c r="AC52" s="8" t="str">
        <f>IF($D52="","",VLOOKUP($D52,'HK1'!$D$4:$AH$259,26,0))</f>
        <v/>
      </c>
      <c r="AD52" s="8" t="str">
        <f>IF($D52="","",VLOOKUP($D52,'HK1'!$D$4:$AH$259,27,0))</f>
        <v/>
      </c>
      <c r="AE52" s="20" t="str">
        <f t="shared" si="6"/>
        <v/>
      </c>
      <c r="AF52" s="8" t="str">
        <f>IF($D52="","",VLOOKUP($D52,'HK1'!$D$4:$AH$259,29,0))</f>
        <v/>
      </c>
      <c r="AG52" s="8" t="str">
        <f>IF($D52="","",VLOOKUP($D52,'HK1'!$D$4:$AH$259,30,0))</f>
        <v/>
      </c>
      <c r="AH52" s="64" t="str">
        <f t="shared" si="7"/>
        <v/>
      </c>
      <c r="AI52" s="14" t="str">
        <f t="shared" si="8"/>
        <v/>
      </c>
    </row>
    <row r="53" spans="1:35">
      <c r="A53" s="55" t="str">
        <f>IF(D53="","",SUBTOTAL(3,$D$4:$D53))</f>
        <v/>
      </c>
      <c r="B53" s="57"/>
      <c r="C53" s="58"/>
      <c r="D53" s="59"/>
      <c r="E53" s="8" t="str">
        <f>IF($D53="","",VLOOKUP($D53,'HK1'!$D$4:$AH$259,2,0))</f>
        <v/>
      </c>
      <c r="F53" s="8" t="str">
        <f>IF($D53="","",VLOOKUP($D53,'HK1'!$D$4:$AH$259,3,0))</f>
        <v/>
      </c>
      <c r="G53" s="8" t="str">
        <f>IF($D53="","",VLOOKUP($D53,'HK1'!$D$4:$AH$259,4,0))</f>
        <v/>
      </c>
      <c r="H53" s="8" t="str">
        <f>IF($D53="","",VLOOKUP($D53,'HK1'!$D$4:$AH$259,5,0))</f>
        <v/>
      </c>
      <c r="I53" s="10" t="str">
        <f t="shared" si="0"/>
        <v/>
      </c>
      <c r="J53" s="8" t="str">
        <f>IF($D53="","",VLOOKUP($D53,'HK1'!$D$4:$AH$259,7,0))</f>
        <v/>
      </c>
      <c r="K53" s="8" t="str">
        <f>IF($D53="","",VLOOKUP($D53,'HK1'!$D$4:$AH$259,8,0))</f>
        <v/>
      </c>
      <c r="L53" s="8" t="str">
        <f>IF($D53="","",VLOOKUP($D53,'HK1'!$D$4:$AH$259,9,0))</f>
        <v/>
      </c>
      <c r="M53" s="8" t="str">
        <f>IF($D53="","",VLOOKUP($D53,'HK1'!$D$4:$AH$259,10,0))</f>
        <v/>
      </c>
      <c r="N53" s="20" t="str">
        <f t="shared" si="1"/>
        <v/>
      </c>
      <c r="O53" s="8" t="str">
        <f>IF($D53="","",VLOOKUP($D53,'HK1'!$D$4:$AH$259,12,0))</f>
        <v/>
      </c>
      <c r="P53" s="8" t="str">
        <f>IF($D53="","",VLOOKUP($D53,'HK1'!$D$4:$AH$259,13,0))</f>
        <v/>
      </c>
      <c r="Q53" s="8" t="str">
        <f>IF($D53="","",VLOOKUP($D53,'HK1'!$D$4:$AH$259,14,0))</f>
        <v/>
      </c>
      <c r="R53" s="20" t="str">
        <f t="shared" si="9"/>
        <v/>
      </c>
      <c r="S53" s="8" t="str">
        <f>IF($D53="","",VLOOKUP($D53,'HK1'!$D$4:$AH$259,16,0))</f>
        <v/>
      </c>
      <c r="T53" s="8" t="str">
        <f>IF($D53="","",VLOOKUP($D53,'HK1'!$D$4:$AH$259,17,0))</f>
        <v/>
      </c>
      <c r="U53" s="8" t="str">
        <f>IF($D53="","",VLOOKUP($D53,'HK1'!$D$4:$AH$259,18,0))</f>
        <v/>
      </c>
      <c r="V53" s="20" t="str">
        <f t="shared" si="10"/>
        <v/>
      </c>
      <c r="W53" s="8" t="str">
        <f>IF($D53="","",VLOOKUP($D53,'HK1'!$D$4:$AH$259,20,0))</f>
        <v/>
      </c>
      <c r="X53" s="8" t="str">
        <f>IF($D53="","",VLOOKUP($D53,'HK1'!$D$4:$AH$259,21,0))</f>
        <v/>
      </c>
      <c r="Y53" s="20" t="str">
        <f t="shared" si="4"/>
        <v/>
      </c>
      <c r="Z53" s="8" t="str">
        <f>IF($D53="","",VLOOKUP($D53,'HK1'!$D$4:$AH$259,23,0))</f>
        <v/>
      </c>
      <c r="AA53" s="8" t="str">
        <f>IF($D53="","",VLOOKUP($D53,'HK1'!$D$4:$AH$259,24,0))</f>
        <v/>
      </c>
      <c r="AB53" s="20" t="str">
        <f t="shared" si="5"/>
        <v/>
      </c>
      <c r="AC53" s="8" t="str">
        <f>IF($D53="","",VLOOKUP($D53,'HK1'!$D$4:$AH$259,26,0))</f>
        <v/>
      </c>
      <c r="AD53" s="8" t="str">
        <f>IF($D53="","",VLOOKUP($D53,'HK1'!$D$4:$AH$259,27,0))</f>
        <v/>
      </c>
      <c r="AE53" s="20" t="str">
        <f t="shared" si="6"/>
        <v/>
      </c>
      <c r="AF53" s="8" t="str">
        <f>IF($D53="","",VLOOKUP($D53,'HK1'!$D$4:$AH$259,29,0))</f>
        <v/>
      </c>
      <c r="AG53" s="8" t="str">
        <f>IF($D53="","",VLOOKUP($D53,'HK1'!$D$4:$AH$259,30,0))</f>
        <v/>
      </c>
      <c r="AH53" s="64" t="str">
        <f t="shared" si="7"/>
        <v/>
      </c>
      <c r="AI53" s="14" t="str">
        <f t="shared" si="8"/>
        <v/>
      </c>
    </row>
    <row r="54" spans="1:35">
      <c r="A54" s="55" t="str">
        <f>IF(D54="","",SUBTOTAL(3,$D$4:$D54))</f>
        <v/>
      </c>
      <c r="B54" s="57"/>
      <c r="C54" s="58"/>
      <c r="D54" s="59"/>
      <c r="E54" s="8" t="str">
        <f>IF($D54="","",VLOOKUP($D54,'HK1'!$D$4:$AH$259,2,0))</f>
        <v/>
      </c>
      <c r="F54" s="8" t="str">
        <f>IF($D54="","",VLOOKUP($D54,'HK1'!$D$4:$AH$259,3,0))</f>
        <v/>
      </c>
      <c r="G54" s="8" t="str">
        <f>IF($D54="","",VLOOKUP($D54,'HK1'!$D$4:$AH$259,4,0))</f>
        <v/>
      </c>
      <c r="H54" s="8" t="str">
        <f>IF($D54="","",VLOOKUP($D54,'HK1'!$D$4:$AH$259,5,0))</f>
        <v/>
      </c>
      <c r="I54" s="10" t="str">
        <f t="shared" si="0"/>
        <v/>
      </c>
      <c r="J54" s="8" t="str">
        <f>IF($D54="","",VLOOKUP($D54,'HK1'!$D$4:$AH$259,7,0))</f>
        <v/>
      </c>
      <c r="K54" s="8" t="str">
        <f>IF($D54="","",VLOOKUP($D54,'HK1'!$D$4:$AH$259,8,0))</f>
        <v/>
      </c>
      <c r="L54" s="8" t="str">
        <f>IF($D54="","",VLOOKUP($D54,'HK1'!$D$4:$AH$259,9,0))</f>
        <v/>
      </c>
      <c r="M54" s="8" t="str">
        <f>IF($D54="","",VLOOKUP($D54,'HK1'!$D$4:$AH$259,10,0))</f>
        <v/>
      </c>
      <c r="N54" s="20" t="str">
        <f t="shared" si="1"/>
        <v/>
      </c>
      <c r="O54" s="8" t="str">
        <f>IF($D54="","",VLOOKUP($D54,'HK1'!$D$4:$AH$259,12,0))</f>
        <v/>
      </c>
      <c r="P54" s="8" t="str">
        <f>IF($D54="","",VLOOKUP($D54,'HK1'!$D$4:$AH$259,13,0))</f>
        <v/>
      </c>
      <c r="Q54" s="8" t="str">
        <f>IF($D54="","",VLOOKUP($D54,'HK1'!$D$4:$AH$259,14,0))</f>
        <v/>
      </c>
      <c r="R54" s="20" t="str">
        <f t="shared" si="9"/>
        <v/>
      </c>
      <c r="S54" s="8" t="str">
        <f>IF($D54="","",VLOOKUP($D54,'HK1'!$D$4:$AH$259,16,0))</f>
        <v/>
      </c>
      <c r="T54" s="8" t="str">
        <f>IF($D54="","",VLOOKUP($D54,'HK1'!$D$4:$AH$259,17,0))</f>
        <v/>
      </c>
      <c r="U54" s="8" t="str">
        <f>IF($D54="","",VLOOKUP($D54,'HK1'!$D$4:$AH$259,18,0))</f>
        <v/>
      </c>
      <c r="V54" s="20" t="str">
        <f t="shared" si="10"/>
        <v/>
      </c>
      <c r="W54" s="8" t="str">
        <f>IF($D54="","",VLOOKUP($D54,'HK1'!$D$4:$AH$259,20,0))</f>
        <v/>
      </c>
      <c r="X54" s="8" t="str">
        <f>IF($D54="","",VLOOKUP($D54,'HK1'!$D$4:$AH$259,21,0))</f>
        <v/>
      </c>
      <c r="Y54" s="20" t="str">
        <f t="shared" si="4"/>
        <v/>
      </c>
      <c r="Z54" s="8" t="str">
        <f>IF($D54="","",VLOOKUP($D54,'HK1'!$D$4:$AH$259,23,0))</f>
        <v/>
      </c>
      <c r="AA54" s="8" t="str">
        <f>IF($D54="","",VLOOKUP($D54,'HK1'!$D$4:$AH$259,24,0))</f>
        <v/>
      </c>
      <c r="AB54" s="20" t="str">
        <f t="shared" si="5"/>
        <v/>
      </c>
      <c r="AC54" s="8" t="str">
        <f>IF($D54="","",VLOOKUP($D54,'HK1'!$D$4:$AH$259,26,0))</f>
        <v/>
      </c>
      <c r="AD54" s="8" t="str">
        <f>IF($D54="","",VLOOKUP($D54,'HK1'!$D$4:$AH$259,27,0))</f>
        <v/>
      </c>
      <c r="AE54" s="20" t="str">
        <f t="shared" si="6"/>
        <v/>
      </c>
      <c r="AF54" s="8" t="str">
        <f>IF($D54="","",VLOOKUP($D54,'HK1'!$D$4:$AH$259,29,0))</f>
        <v/>
      </c>
      <c r="AG54" s="8" t="str">
        <f>IF($D54="","",VLOOKUP($D54,'HK1'!$D$4:$AH$259,30,0))</f>
        <v/>
      </c>
      <c r="AH54" s="64" t="str">
        <f t="shared" si="7"/>
        <v/>
      </c>
      <c r="AI54" s="14" t="str">
        <f t="shared" si="8"/>
        <v/>
      </c>
    </row>
    <row r="55" spans="1:35">
      <c r="A55" s="55" t="str">
        <f>IF(D55="","",SUBTOTAL(3,$D$4:$D55))</f>
        <v/>
      </c>
      <c r="B55" s="57"/>
      <c r="C55" s="58"/>
      <c r="D55" s="59"/>
      <c r="E55" s="8" t="str">
        <f>IF($D55="","",VLOOKUP($D55,'HK1'!$D$4:$AH$259,2,0))</f>
        <v/>
      </c>
      <c r="F55" s="8" t="str">
        <f>IF($D55="","",VLOOKUP($D55,'HK1'!$D$4:$AH$259,3,0))</f>
        <v/>
      </c>
      <c r="G55" s="8" t="str">
        <f>IF($D55="","",VLOOKUP($D55,'HK1'!$D$4:$AH$259,4,0))</f>
        <v/>
      </c>
      <c r="H55" s="8" t="str">
        <f>IF($D55="","",VLOOKUP($D55,'HK1'!$D$4:$AH$259,5,0))</f>
        <v/>
      </c>
      <c r="I55" s="10" t="str">
        <f t="shared" si="0"/>
        <v/>
      </c>
      <c r="J55" s="8" t="str">
        <f>IF($D55="","",VLOOKUP($D55,'HK1'!$D$4:$AH$259,7,0))</f>
        <v/>
      </c>
      <c r="K55" s="8" t="str">
        <f>IF($D55="","",VLOOKUP($D55,'HK1'!$D$4:$AH$259,8,0))</f>
        <v/>
      </c>
      <c r="L55" s="8" t="str">
        <f>IF($D55="","",VLOOKUP($D55,'HK1'!$D$4:$AH$259,9,0))</f>
        <v/>
      </c>
      <c r="M55" s="8" t="str">
        <f>IF($D55="","",VLOOKUP($D55,'HK1'!$D$4:$AH$259,10,0))</f>
        <v/>
      </c>
      <c r="N55" s="20" t="str">
        <f t="shared" si="1"/>
        <v/>
      </c>
      <c r="O55" s="8" t="str">
        <f>IF($D55="","",VLOOKUP($D55,'HK1'!$D$4:$AH$259,12,0))</f>
        <v/>
      </c>
      <c r="P55" s="8" t="str">
        <f>IF($D55="","",VLOOKUP($D55,'HK1'!$D$4:$AH$259,13,0))</f>
        <v/>
      </c>
      <c r="Q55" s="8" t="str">
        <f>IF($D55="","",VLOOKUP($D55,'HK1'!$D$4:$AH$259,14,0))</f>
        <v/>
      </c>
      <c r="R55" s="20" t="str">
        <f t="shared" si="9"/>
        <v/>
      </c>
      <c r="S55" s="8" t="str">
        <f>IF($D55="","",VLOOKUP($D55,'HK1'!$D$4:$AH$259,16,0))</f>
        <v/>
      </c>
      <c r="T55" s="8" t="str">
        <f>IF($D55="","",VLOOKUP($D55,'HK1'!$D$4:$AH$259,17,0))</f>
        <v/>
      </c>
      <c r="U55" s="8" t="str">
        <f>IF($D55="","",VLOOKUP($D55,'HK1'!$D$4:$AH$259,18,0))</f>
        <v/>
      </c>
      <c r="V55" s="20" t="str">
        <f t="shared" si="10"/>
        <v/>
      </c>
      <c r="W55" s="8" t="str">
        <f>IF($D55="","",VLOOKUP($D55,'HK1'!$D$4:$AH$259,20,0))</f>
        <v/>
      </c>
      <c r="X55" s="8" t="str">
        <f>IF($D55="","",VLOOKUP($D55,'HK1'!$D$4:$AH$259,21,0))</f>
        <v/>
      </c>
      <c r="Y55" s="20" t="str">
        <f t="shared" si="4"/>
        <v/>
      </c>
      <c r="Z55" s="8" t="str">
        <f>IF($D55="","",VLOOKUP($D55,'HK1'!$D$4:$AH$259,23,0))</f>
        <v/>
      </c>
      <c r="AA55" s="8" t="str">
        <f>IF($D55="","",VLOOKUP($D55,'HK1'!$D$4:$AH$259,24,0))</f>
        <v/>
      </c>
      <c r="AB55" s="20" t="str">
        <f t="shared" si="5"/>
        <v/>
      </c>
      <c r="AC55" s="8" t="str">
        <f>IF($D55="","",VLOOKUP($D55,'HK1'!$D$4:$AH$259,26,0))</f>
        <v/>
      </c>
      <c r="AD55" s="8" t="str">
        <f>IF($D55="","",VLOOKUP($D55,'HK1'!$D$4:$AH$259,27,0))</f>
        <v/>
      </c>
      <c r="AE55" s="20" t="str">
        <f t="shared" si="6"/>
        <v/>
      </c>
      <c r="AF55" s="8" t="str">
        <f>IF($D55="","",VLOOKUP($D55,'HK1'!$D$4:$AH$259,29,0))</f>
        <v/>
      </c>
      <c r="AG55" s="8" t="str">
        <f>IF($D55="","",VLOOKUP($D55,'HK1'!$D$4:$AH$259,30,0))</f>
        <v/>
      </c>
      <c r="AH55" s="64" t="str">
        <f t="shared" si="7"/>
        <v/>
      </c>
      <c r="AI55" s="14" t="str">
        <f t="shared" si="8"/>
        <v/>
      </c>
    </row>
    <row r="56" spans="1:35">
      <c r="A56" s="55" t="str">
        <f>IF(D56="","",SUBTOTAL(3,$D$4:$D56))</f>
        <v/>
      </c>
      <c r="B56" s="57"/>
      <c r="C56" s="58"/>
      <c r="D56" s="59"/>
      <c r="E56" s="8" t="str">
        <f>IF($D56="","",VLOOKUP($D56,'HK1'!$D$4:$AH$259,2,0))</f>
        <v/>
      </c>
      <c r="F56" s="8" t="str">
        <f>IF($D56="","",VLOOKUP($D56,'HK1'!$D$4:$AH$259,3,0))</f>
        <v/>
      </c>
      <c r="G56" s="8" t="str">
        <f>IF($D56="","",VLOOKUP($D56,'HK1'!$D$4:$AH$259,4,0))</f>
        <v/>
      </c>
      <c r="H56" s="8" t="str">
        <f>IF($D56="","",VLOOKUP($D56,'HK1'!$D$4:$AH$259,5,0))</f>
        <v/>
      </c>
      <c r="I56" s="10" t="str">
        <f t="shared" si="0"/>
        <v/>
      </c>
      <c r="J56" s="8" t="str">
        <f>IF($D56="","",VLOOKUP($D56,'HK1'!$D$4:$AH$259,7,0))</f>
        <v/>
      </c>
      <c r="K56" s="8" t="str">
        <f>IF($D56="","",VLOOKUP($D56,'HK1'!$D$4:$AH$259,8,0))</f>
        <v/>
      </c>
      <c r="L56" s="8" t="str">
        <f>IF($D56="","",VLOOKUP($D56,'HK1'!$D$4:$AH$259,9,0))</f>
        <v/>
      </c>
      <c r="M56" s="8" t="str">
        <f>IF($D56="","",VLOOKUP($D56,'HK1'!$D$4:$AH$259,10,0))</f>
        <v/>
      </c>
      <c r="N56" s="20" t="str">
        <f t="shared" si="1"/>
        <v/>
      </c>
      <c r="O56" s="8" t="str">
        <f>IF($D56="","",VLOOKUP($D56,'HK1'!$D$4:$AH$259,12,0))</f>
        <v/>
      </c>
      <c r="P56" s="8" t="str">
        <f>IF($D56="","",VLOOKUP($D56,'HK1'!$D$4:$AH$259,13,0))</f>
        <v/>
      </c>
      <c r="Q56" s="8" t="str">
        <f>IF($D56="","",VLOOKUP($D56,'HK1'!$D$4:$AH$259,14,0))</f>
        <v/>
      </c>
      <c r="R56" s="20" t="str">
        <f t="shared" si="9"/>
        <v/>
      </c>
      <c r="S56" s="8" t="str">
        <f>IF($D56="","",VLOOKUP($D56,'HK1'!$D$4:$AH$259,16,0))</f>
        <v/>
      </c>
      <c r="T56" s="8" t="str">
        <f>IF($D56="","",VLOOKUP($D56,'HK1'!$D$4:$AH$259,17,0))</f>
        <v/>
      </c>
      <c r="U56" s="8" t="str">
        <f>IF($D56="","",VLOOKUP($D56,'HK1'!$D$4:$AH$259,18,0))</f>
        <v/>
      </c>
      <c r="V56" s="20" t="str">
        <f t="shared" si="10"/>
        <v/>
      </c>
      <c r="W56" s="8" t="str">
        <f>IF($D56="","",VLOOKUP($D56,'HK1'!$D$4:$AH$259,20,0))</f>
        <v/>
      </c>
      <c r="X56" s="8" t="str">
        <f>IF($D56="","",VLOOKUP($D56,'HK1'!$D$4:$AH$259,21,0))</f>
        <v/>
      </c>
      <c r="Y56" s="20" t="str">
        <f t="shared" si="4"/>
        <v/>
      </c>
      <c r="Z56" s="8" t="str">
        <f>IF($D56="","",VLOOKUP($D56,'HK1'!$D$4:$AH$259,23,0))</f>
        <v/>
      </c>
      <c r="AA56" s="8" t="str">
        <f>IF($D56="","",VLOOKUP($D56,'HK1'!$D$4:$AH$259,24,0))</f>
        <v/>
      </c>
      <c r="AB56" s="20" t="str">
        <f t="shared" si="5"/>
        <v/>
      </c>
      <c r="AC56" s="8" t="str">
        <f>IF($D56="","",VLOOKUP($D56,'HK1'!$D$4:$AH$259,26,0))</f>
        <v/>
      </c>
      <c r="AD56" s="8" t="str">
        <f>IF($D56="","",VLOOKUP($D56,'HK1'!$D$4:$AH$259,27,0))</f>
        <v/>
      </c>
      <c r="AE56" s="20" t="str">
        <f t="shared" si="6"/>
        <v/>
      </c>
      <c r="AF56" s="8" t="str">
        <f>IF($D56="","",VLOOKUP($D56,'HK1'!$D$4:$AH$259,29,0))</f>
        <v/>
      </c>
      <c r="AG56" s="8" t="str">
        <f>IF($D56="","",VLOOKUP($D56,'HK1'!$D$4:$AH$259,30,0))</f>
        <v/>
      </c>
      <c r="AH56" s="64" t="str">
        <f t="shared" si="7"/>
        <v/>
      </c>
      <c r="AI56" s="14" t="str">
        <f t="shared" si="8"/>
        <v/>
      </c>
    </row>
    <row r="57" spans="1:35">
      <c r="A57" s="55" t="str">
        <f>IF(D57="","",SUBTOTAL(3,$D$4:$D57))</f>
        <v/>
      </c>
      <c r="B57" s="57"/>
      <c r="C57" s="58"/>
      <c r="D57" s="59"/>
      <c r="E57" s="8" t="str">
        <f>IF($D57="","",VLOOKUP($D57,'HK1'!$D$4:$AH$259,2,0))</f>
        <v/>
      </c>
      <c r="F57" s="8" t="str">
        <f>IF($D57="","",VLOOKUP($D57,'HK1'!$D$4:$AH$259,3,0))</f>
        <v/>
      </c>
      <c r="G57" s="8" t="str">
        <f>IF($D57="","",VLOOKUP($D57,'HK1'!$D$4:$AH$259,4,0))</f>
        <v/>
      </c>
      <c r="H57" s="8" t="str">
        <f>IF($D57="","",VLOOKUP($D57,'HK1'!$D$4:$AH$259,5,0))</f>
        <v/>
      </c>
      <c r="I57" s="10" t="str">
        <f t="shared" si="0"/>
        <v/>
      </c>
      <c r="J57" s="8" t="str">
        <f>IF($D57="","",VLOOKUP($D57,'HK1'!$D$4:$AH$259,7,0))</f>
        <v/>
      </c>
      <c r="K57" s="8" t="str">
        <f>IF($D57="","",VLOOKUP($D57,'HK1'!$D$4:$AH$259,8,0))</f>
        <v/>
      </c>
      <c r="L57" s="8" t="str">
        <f>IF($D57="","",VLOOKUP($D57,'HK1'!$D$4:$AH$259,9,0))</f>
        <v/>
      </c>
      <c r="M57" s="8" t="str">
        <f>IF($D57="","",VLOOKUP($D57,'HK1'!$D$4:$AH$259,10,0))</f>
        <v/>
      </c>
      <c r="N57" s="20" t="str">
        <f t="shared" si="1"/>
        <v/>
      </c>
      <c r="O57" s="8" t="str">
        <f>IF($D57="","",VLOOKUP($D57,'HK1'!$D$4:$AH$259,12,0))</f>
        <v/>
      </c>
      <c r="P57" s="8" t="str">
        <f>IF($D57="","",VLOOKUP($D57,'HK1'!$D$4:$AH$259,13,0))</f>
        <v/>
      </c>
      <c r="Q57" s="8" t="str">
        <f>IF($D57="","",VLOOKUP($D57,'HK1'!$D$4:$AH$259,14,0))</f>
        <v/>
      </c>
      <c r="R57" s="20" t="str">
        <f t="shared" si="9"/>
        <v/>
      </c>
      <c r="S57" s="8" t="str">
        <f>IF($D57="","",VLOOKUP($D57,'HK1'!$D$4:$AH$259,16,0))</f>
        <v/>
      </c>
      <c r="T57" s="8" t="str">
        <f>IF($D57="","",VLOOKUP($D57,'HK1'!$D$4:$AH$259,17,0))</f>
        <v/>
      </c>
      <c r="U57" s="8" t="str">
        <f>IF($D57="","",VLOOKUP($D57,'HK1'!$D$4:$AH$259,18,0))</f>
        <v/>
      </c>
      <c r="V57" s="20" t="str">
        <f t="shared" si="10"/>
        <v/>
      </c>
      <c r="W57" s="8" t="str">
        <f>IF($D57="","",VLOOKUP($D57,'HK1'!$D$4:$AH$259,20,0))</f>
        <v/>
      </c>
      <c r="X57" s="8" t="str">
        <f>IF($D57="","",VLOOKUP($D57,'HK1'!$D$4:$AH$259,21,0))</f>
        <v/>
      </c>
      <c r="Y57" s="20" t="str">
        <f t="shared" si="4"/>
        <v/>
      </c>
      <c r="Z57" s="8" t="str">
        <f>IF($D57="","",VLOOKUP($D57,'HK1'!$D$4:$AH$259,23,0))</f>
        <v/>
      </c>
      <c r="AA57" s="8" t="str">
        <f>IF($D57="","",VLOOKUP($D57,'HK1'!$D$4:$AH$259,24,0))</f>
        <v/>
      </c>
      <c r="AB57" s="20" t="str">
        <f t="shared" si="5"/>
        <v/>
      </c>
      <c r="AC57" s="8" t="str">
        <f>IF($D57="","",VLOOKUP($D57,'HK1'!$D$4:$AH$259,26,0))</f>
        <v/>
      </c>
      <c r="AD57" s="8" t="str">
        <f>IF($D57="","",VLOOKUP($D57,'HK1'!$D$4:$AH$259,27,0))</f>
        <v/>
      </c>
      <c r="AE57" s="20" t="str">
        <f t="shared" si="6"/>
        <v/>
      </c>
      <c r="AF57" s="8" t="str">
        <f>IF($D57="","",VLOOKUP($D57,'HK1'!$D$4:$AH$259,29,0))</f>
        <v/>
      </c>
      <c r="AG57" s="8" t="str">
        <f>IF($D57="","",VLOOKUP($D57,'HK1'!$D$4:$AH$259,30,0))</f>
        <v/>
      </c>
      <c r="AH57" s="64" t="str">
        <f t="shared" si="7"/>
        <v/>
      </c>
      <c r="AI57" s="14" t="str">
        <f t="shared" si="8"/>
        <v/>
      </c>
    </row>
    <row r="58" spans="1:35">
      <c r="A58" s="55" t="str">
        <f>IF(D58="","",SUBTOTAL(3,$D$4:$D58))</f>
        <v/>
      </c>
      <c r="B58" s="57"/>
      <c r="C58" s="58"/>
      <c r="D58" s="59"/>
      <c r="E58" s="8" t="str">
        <f>IF($D58="","",VLOOKUP($D58,'HK1'!$D$4:$AH$259,2,0))</f>
        <v/>
      </c>
      <c r="F58" s="8" t="str">
        <f>IF($D58="","",VLOOKUP($D58,'HK1'!$D$4:$AH$259,3,0))</f>
        <v/>
      </c>
      <c r="G58" s="8" t="str">
        <f>IF($D58="","",VLOOKUP($D58,'HK1'!$D$4:$AH$259,4,0))</f>
        <v/>
      </c>
      <c r="H58" s="8" t="str">
        <f>IF($D58="","",VLOOKUP($D58,'HK1'!$D$4:$AH$259,5,0))</f>
        <v/>
      </c>
      <c r="I58" s="10" t="str">
        <f t="shared" si="0"/>
        <v/>
      </c>
      <c r="J58" s="8" t="str">
        <f>IF($D58="","",VLOOKUP($D58,'HK1'!$D$4:$AH$259,7,0))</f>
        <v/>
      </c>
      <c r="K58" s="8" t="str">
        <f>IF($D58="","",VLOOKUP($D58,'HK1'!$D$4:$AH$259,8,0))</f>
        <v/>
      </c>
      <c r="L58" s="8" t="str">
        <f>IF($D58="","",VLOOKUP($D58,'HK1'!$D$4:$AH$259,9,0))</f>
        <v/>
      </c>
      <c r="M58" s="8" t="str">
        <f>IF($D58="","",VLOOKUP($D58,'HK1'!$D$4:$AH$259,10,0))</f>
        <v/>
      </c>
      <c r="N58" s="20" t="str">
        <f t="shared" si="1"/>
        <v/>
      </c>
      <c r="O58" s="8" t="str">
        <f>IF($D58="","",VLOOKUP($D58,'HK1'!$D$4:$AH$259,12,0))</f>
        <v/>
      </c>
      <c r="P58" s="8" t="str">
        <f>IF($D58="","",VLOOKUP($D58,'HK1'!$D$4:$AH$259,13,0))</f>
        <v/>
      </c>
      <c r="Q58" s="8" t="str">
        <f>IF($D58="","",VLOOKUP($D58,'HK1'!$D$4:$AH$259,14,0))</f>
        <v/>
      </c>
      <c r="R58" s="20" t="str">
        <f t="shared" si="9"/>
        <v/>
      </c>
      <c r="S58" s="8" t="str">
        <f>IF($D58="","",VLOOKUP($D58,'HK1'!$D$4:$AH$259,16,0))</f>
        <v/>
      </c>
      <c r="T58" s="8" t="str">
        <f>IF($D58="","",VLOOKUP($D58,'HK1'!$D$4:$AH$259,17,0))</f>
        <v/>
      </c>
      <c r="U58" s="8" t="str">
        <f>IF($D58="","",VLOOKUP($D58,'HK1'!$D$4:$AH$259,18,0))</f>
        <v/>
      </c>
      <c r="V58" s="20" t="str">
        <f t="shared" si="10"/>
        <v/>
      </c>
      <c r="W58" s="8" t="str">
        <f>IF($D58="","",VLOOKUP($D58,'HK1'!$D$4:$AH$259,20,0))</f>
        <v/>
      </c>
      <c r="X58" s="8" t="str">
        <f>IF($D58="","",VLOOKUP($D58,'HK1'!$D$4:$AH$259,21,0))</f>
        <v/>
      </c>
      <c r="Y58" s="20" t="str">
        <f t="shared" si="4"/>
        <v/>
      </c>
      <c r="Z58" s="8" t="str">
        <f>IF($D58="","",VLOOKUP($D58,'HK1'!$D$4:$AH$259,23,0))</f>
        <v/>
      </c>
      <c r="AA58" s="8" t="str">
        <f>IF($D58="","",VLOOKUP($D58,'HK1'!$D$4:$AH$259,24,0))</f>
        <v/>
      </c>
      <c r="AB58" s="20" t="str">
        <f t="shared" si="5"/>
        <v/>
      </c>
      <c r="AC58" s="8" t="str">
        <f>IF($D58="","",VLOOKUP($D58,'HK1'!$D$4:$AH$259,26,0))</f>
        <v/>
      </c>
      <c r="AD58" s="8" t="str">
        <f>IF($D58="","",VLOOKUP($D58,'HK1'!$D$4:$AH$259,27,0))</f>
        <v/>
      </c>
      <c r="AE58" s="20" t="str">
        <f t="shared" si="6"/>
        <v/>
      </c>
      <c r="AF58" s="8" t="str">
        <f>IF($D58="","",VLOOKUP($D58,'HK1'!$D$4:$AH$259,29,0))</f>
        <v/>
      </c>
      <c r="AG58" s="8" t="str">
        <f>IF($D58="","",VLOOKUP($D58,'HK1'!$D$4:$AH$259,30,0))</f>
        <v/>
      </c>
      <c r="AH58" s="64" t="str">
        <f t="shared" si="7"/>
        <v/>
      </c>
      <c r="AI58" s="14" t="str">
        <f t="shared" si="8"/>
        <v/>
      </c>
    </row>
    <row r="59" spans="1:35">
      <c r="A59" s="55" t="str">
        <f>IF(D59="","",SUBTOTAL(3,$D$4:$D59))</f>
        <v/>
      </c>
      <c r="B59" s="57"/>
      <c r="C59" s="58"/>
      <c r="D59" s="59"/>
      <c r="E59" s="8" t="str">
        <f>IF($D59="","",VLOOKUP($D59,'HK1'!$D$4:$AH$259,2,0))</f>
        <v/>
      </c>
      <c r="F59" s="8" t="str">
        <f>IF($D59="","",VLOOKUP($D59,'HK1'!$D$4:$AH$259,3,0))</f>
        <v/>
      </c>
      <c r="G59" s="8" t="str">
        <f>IF($D59="","",VLOOKUP($D59,'HK1'!$D$4:$AH$259,4,0))</f>
        <v/>
      </c>
      <c r="H59" s="8" t="str">
        <f>IF($D59="","",VLOOKUP($D59,'HK1'!$D$4:$AH$259,5,0))</f>
        <v/>
      </c>
      <c r="I59" s="10" t="str">
        <f t="shared" si="0"/>
        <v/>
      </c>
      <c r="J59" s="8" t="str">
        <f>IF($D59="","",VLOOKUP($D59,'HK1'!$D$4:$AH$259,7,0))</f>
        <v/>
      </c>
      <c r="K59" s="8" t="str">
        <f>IF($D59="","",VLOOKUP($D59,'HK1'!$D$4:$AH$259,8,0))</f>
        <v/>
      </c>
      <c r="L59" s="8" t="str">
        <f>IF($D59="","",VLOOKUP($D59,'HK1'!$D$4:$AH$259,9,0))</f>
        <v/>
      </c>
      <c r="M59" s="8" t="str">
        <f>IF($D59="","",VLOOKUP($D59,'HK1'!$D$4:$AH$259,10,0))</f>
        <v/>
      </c>
      <c r="N59" s="20" t="str">
        <f t="shared" si="1"/>
        <v/>
      </c>
      <c r="O59" s="8" t="str">
        <f>IF($D59="","",VLOOKUP($D59,'HK1'!$D$4:$AH$259,12,0))</f>
        <v/>
      </c>
      <c r="P59" s="8" t="str">
        <f>IF($D59="","",VLOOKUP($D59,'HK1'!$D$4:$AH$259,13,0))</f>
        <v/>
      </c>
      <c r="Q59" s="8" t="str">
        <f>IF($D59="","",VLOOKUP($D59,'HK1'!$D$4:$AH$259,14,0))</f>
        <v/>
      </c>
      <c r="R59" s="20" t="str">
        <f t="shared" si="9"/>
        <v/>
      </c>
      <c r="S59" s="8" t="str">
        <f>IF($D59="","",VLOOKUP($D59,'HK1'!$D$4:$AH$259,16,0))</f>
        <v/>
      </c>
      <c r="T59" s="8" t="str">
        <f>IF($D59="","",VLOOKUP($D59,'HK1'!$D$4:$AH$259,17,0))</f>
        <v/>
      </c>
      <c r="U59" s="8" t="str">
        <f>IF($D59="","",VLOOKUP($D59,'HK1'!$D$4:$AH$259,18,0))</f>
        <v/>
      </c>
      <c r="V59" s="20" t="str">
        <f t="shared" si="10"/>
        <v/>
      </c>
      <c r="W59" s="8" t="str">
        <f>IF($D59="","",VLOOKUP($D59,'HK1'!$D$4:$AH$259,20,0))</f>
        <v/>
      </c>
      <c r="X59" s="8" t="str">
        <f>IF($D59="","",VLOOKUP($D59,'HK1'!$D$4:$AH$259,21,0))</f>
        <v/>
      </c>
      <c r="Y59" s="20" t="str">
        <f t="shared" si="4"/>
        <v/>
      </c>
      <c r="Z59" s="8" t="str">
        <f>IF($D59="","",VLOOKUP($D59,'HK1'!$D$4:$AH$259,23,0))</f>
        <v/>
      </c>
      <c r="AA59" s="8" t="str">
        <f>IF($D59="","",VLOOKUP($D59,'HK1'!$D$4:$AH$259,24,0))</f>
        <v/>
      </c>
      <c r="AB59" s="20" t="str">
        <f t="shared" si="5"/>
        <v/>
      </c>
      <c r="AC59" s="8" t="str">
        <f>IF($D59="","",VLOOKUP($D59,'HK1'!$D$4:$AH$259,26,0))</f>
        <v/>
      </c>
      <c r="AD59" s="8" t="str">
        <f>IF($D59="","",VLOOKUP($D59,'HK1'!$D$4:$AH$259,27,0))</f>
        <v/>
      </c>
      <c r="AE59" s="20" t="str">
        <f t="shared" si="6"/>
        <v/>
      </c>
      <c r="AF59" s="8" t="str">
        <f>IF($D59="","",VLOOKUP($D59,'HK1'!$D$4:$AH$259,29,0))</f>
        <v/>
      </c>
      <c r="AG59" s="8" t="str">
        <f>IF($D59="","",VLOOKUP($D59,'HK1'!$D$4:$AH$259,30,0))</f>
        <v/>
      </c>
      <c r="AH59" s="64" t="str">
        <f t="shared" si="7"/>
        <v/>
      </c>
      <c r="AI59" s="14" t="str">
        <f t="shared" si="8"/>
        <v/>
      </c>
    </row>
    <row r="60" spans="1:35">
      <c r="A60" s="55" t="str">
        <f>IF(D60="","",SUBTOTAL(3,$D$4:$D60))</f>
        <v/>
      </c>
      <c r="B60" s="57"/>
      <c r="C60" s="58"/>
      <c r="D60" s="59"/>
      <c r="E60" s="8" t="str">
        <f>IF($D60="","",VLOOKUP($D60,'HK1'!$D$4:$AH$259,2,0))</f>
        <v/>
      </c>
      <c r="F60" s="8" t="str">
        <f>IF($D60="","",VLOOKUP($D60,'HK1'!$D$4:$AH$259,3,0))</f>
        <v/>
      </c>
      <c r="G60" s="8" t="str">
        <f>IF($D60="","",VLOOKUP($D60,'HK1'!$D$4:$AH$259,4,0))</f>
        <v/>
      </c>
      <c r="H60" s="8" t="str">
        <f>IF($D60="","",VLOOKUP($D60,'HK1'!$D$4:$AH$259,5,0))</f>
        <v/>
      </c>
      <c r="I60" s="10" t="str">
        <f t="shared" si="0"/>
        <v/>
      </c>
      <c r="J60" s="8" t="str">
        <f>IF($D60="","",VLOOKUP($D60,'HK1'!$D$4:$AH$259,7,0))</f>
        <v/>
      </c>
      <c r="K60" s="8" t="str">
        <f>IF($D60="","",VLOOKUP($D60,'HK1'!$D$4:$AH$259,8,0))</f>
        <v/>
      </c>
      <c r="L60" s="8" t="str">
        <f>IF($D60="","",VLOOKUP($D60,'HK1'!$D$4:$AH$259,9,0))</f>
        <v/>
      </c>
      <c r="M60" s="8" t="str">
        <f>IF($D60="","",VLOOKUP($D60,'HK1'!$D$4:$AH$259,10,0))</f>
        <v/>
      </c>
      <c r="N60" s="20" t="str">
        <f t="shared" si="1"/>
        <v/>
      </c>
      <c r="O60" s="8" t="str">
        <f>IF($D60="","",VLOOKUP($D60,'HK1'!$D$4:$AH$259,12,0))</f>
        <v/>
      </c>
      <c r="P60" s="8" t="str">
        <f>IF($D60="","",VLOOKUP($D60,'HK1'!$D$4:$AH$259,13,0))</f>
        <v/>
      </c>
      <c r="Q60" s="8" t="str">
        <f>IF($D60="","",VLOOKUP($D60,'HK1'!$D$4:$AH$259,14,0))</f>
        <v/>
      </c>
      <c r="R60" s="20" t="str">
        <f t="shared" si="9"/>
        <v/>
      </c>
      <c r="S60" s="8" t="str">
        <f>IF($D60="","",VLOOKUP($D60,'HK1'!$D$4:$AH$259,16,0))</f>
        <v/>
      </c>
      <c r="T60" s="8" t="str">
        <f>IF($D60="","",VLOOKUP($D60,'HK1'!$D$4:$AH$259,17,0))</f>
        <v/>
      </c>
      <c r="U60" s="8" t="str">
        <f>IF($D60="","",VLOOKUP($D60,'HK1'!$D$4:$AH$259,18,0))</f>
        <v/>
      </c>
      <c r="V60" s="20" t="str">
        <f t="shared" si="10"/>
        <v/>
      </c>
      <c r="W60" s="8" t="str">
        <f>IF($D60="","",VLOOKUP($D60,'HK1'!$D$4:$AH$259,20,0))</f>
        <v/>
      </c>
      <c r="X60" s="8" t="str">
        <f>IF($D60="","",VLOOKUP($D60,'HK1'!$D$4:$AH$259,21,0))</f>
        <v/>
      </c>
      <c r="Y60" s="20" t="str">
        <f t="shared" si="4"/>
        <v/>
      </c>
      <c r="Z60" s="8" t="str">
        <f>IF($D60="","",VLOOKUP($D60,'HK1'!$D$4:$AH$259,23,0))</f>
        <v/>
      </c>
      <c r="AA60" s="8" t="str">
        <f>IF($D60="","",VLOOKUP($D60,'HK1'!$D$4:$AH$259,24,0))</f>
        <v/>
      </c>
      <c r="AB60" s="20" t="str">
        <f t="shared" si="5"/>
        <v/>
      </c>
      <c r="AC60" s="8" t="str">
        <f>IF($D60="","",VLOOKUP($D60,'HK1'!$D$4:$AH$259,26,0))</f>
        <v/>
      </c>
      <c r="AD60" s="8" t="str">
        <f>IF($D60="","",VLOOKUP($D60,'HK1'!$D$4:$AH$259,27,0))</f>
        <v/>
      </c>
      <c r="AE60" s="20" t="str">
        <f t="shared" si="6"/>
        <v/>
      </c>
      <c r="AF60" s="8" t="str">
        <f>IF($D60="","",VLOOKUP($D60,'HK1'!$D$4:$AH$259,29,0))</f>
        <v/>
      </c>
      <c r="AG60" s="8" t="str">
        <f>IF($D60="","",VLOOKUP($D60,'HK1'!$D$4:$AH$259,30,0))</f>
        <v/>
      </c>
      <c r="AH60" s="64" t="str">
        <f t="shared" si="7"/>
        <v/>
      </c>
      <c r="AI60" s="14" t="str">
        <f t="shared" si="8"/>
        <v/>
      </c>
    </row>
    <row r="61" spans="1:35">
      <c r="A61" s="55" t="str">
        <f>IF(D61="","",SUBTOTAL(3,$D$4:$D61))</f>
        <v/>
      </c>
      <c r="B61" s="57"/>
      <c r="C61" s="58"/>
      <c r="D61" s="59"/>
      <c r="E61" s="8" t="str">
        <f>IF($D61="","",VLOOKUP($D61,'HK1'!$D$4:$AH$259,2,0))</f>
        <v/>
      </c>
      <c r="F61" s="8" t="str">
        <f>IF($D61="","",VLOOKUP($D61,'HK1'!$D$4:$AH$259,3,0))</f>
        <v/>
      </c>
      <c r="G61" s="8" t="str">
        <f>IF($D61="","",VLOOKUP($D61,'HK1'!$D$4:$AH$259,4,0))</f>
        <v/>
      </c>
      <c r="H61" s="8" t="str">
        <f>IF($D61="","",VLOOKUP($D61,'HK1'!$D$4:$AH$259,5,0))</f>
        <v/>
      </c>
      <c r="I61" s="10" t="str">
        <f t="shared" si="0"/>
        <v/>
      </c>
      <c r="J61" s="8" t="str">
        <f>IF($D61="","",VLOOKUP($D61,'HK1'!$D$4:$AH$259,7,0))</f>
        <v/>
      </c>
      <c r="K61" s="8" t="str">
        <f>IF($D61="","",VLOOKUP($D61,'HK1'!$D$4:$AH$259,8,0))</f>
        <v/>
      </c>
      <c r="L61" s="8" t="str">
        <f>IF($D61="","",VLOOKUP($D61,'HK1'!$D$4:$AH$259,9,0))</f>
        <v/>
      </c>
      <c r="M61" s="8" t="str">
        <f>IF($D61="","",VLOOKUP($D61,'HK1'!$D$4:$AH$259,10,0))</f>
        <v/>
      </c>
      <c r="N61" s="20" t="str">
        <f t="shared" si="1"/>
        <v/>
      </c>
      <c r="O61" s="8" t="str">
        <f>IF($D61="","",VLOOKUP($D61,'HK1'!$D$4:$AH$259,12,0))</f>
        <v/>
      </c>
      <c r="P61" s="8" t="str">
        <f>IF($D61="","",VLOOKUP($D61,'HK1'!$D$4:$AH$259,13,0))</f>
        <v/>
      </c>
      <c r="Q61" s="8" t="str">
        <f>IF($D61="","",VLOOKUP($D61,'HK1'!$D$4:$AH$259,14,0))</f>
        <v/>
      </c>
      <c r="R61" s="20" t="str">
        <f t="shared" si="9"/>
        <v/>
      </c>
      <c r="S61" s="8" t="str">
        <f>IF($D61="","",VLOOKUP($D61,'HK1'!$D$4:$AH$259,16,0))</f>
        <v/>
      </c>
      <c r="T61" s="8" t="str">
        <f>IF($D61="","",VLOOKUP($D61,'HK1'!$D$4:$AH$259,17,0))</f>
        <v/>
      </c>
      <c r="U61" s="8" t="str">
        <f>IF($D61="","",VLOOKUP($D61,'HK1'!$D$4:$AH$259,18,0))</f>
        <v/>
      </c>
      <c r="V61" s="20" t="str">
        <f t="shared" si="10"/>
        <v/>
      </c>
      <c r="W61" s="8" t="str">
        <f>IF($D61="","",VLOOKUP($D61,'HK1'!$D$4:$AH$259,20,0))</f>
        <v/>
      </c>
      <c r="X61" s="8" t="str">
        <f>IF($D61="","",VLOOKUP($D61,'HK1'!$D$4:$AH$259,21,0))</f>
        <v/>
      </c>
      <c r="Y61" s="20" t="str">
        <f t="shared" si="4"/>
        <v/>
      </c>
      <c r="Z61" s="8" t="str">
        <f>IF($D61="","",VLOOKUP($D61,'HK1'!$D$4:$AH$259,23,0))</f>
        <v/>
      </c>
      <c r="AA61" s="8" t="str">
        <f>IF($D61="","",VLOOKUP($D61,'HK1'!$D$4:$AH$259,24,0))</f>
        <v/>
      </c>
      <c r="AB61" s="20" t="str">
        <f t="shared" si="5"/>
        <v/>
      </c>
      <c r="AC61" s="8" t="str">
        <f>IF($D61="","",VLOOKUP($D61,'HK1'!$D$4:$AH$259,26,0))</f>
        <v/>
      </c>
      <c r="AD61" s="8" t="str">
        <f>IF($D61="","",VLOOKUP($D61,'HK1'!$D$4:$AH$259,27,0))</f>
        <v/>
      </c>
      <c r="AE61" s="20" t="str">
        <f t="shared" si="6"/>
        <v/>
      </c>
      <c r="AF61" s="8" t="str">
        <f>IF($D61="","",VLOOKUP($D61,'HK1'!$D$4:$AH$259,29,0))</f>
        <v/>
      </c>
      <c r="AG61" s="8" t="str">
        <f>IF($D61="","",VLOOKUP($D61,'HK1'!$D$4:$AH$259,30,0))</f>
        <v/>
      </c>
      <c r="AH61" s="64" t="str">
        <f t="shared" si="7"/>
        <v/>
      </c>
      <c r="AI61" s="14" t="str">
        <f t="shared" si="8"/>
        <v/>
      </c>
    </row>
    <row r="62" spans="1:35">
      <c r="A62" s="55" t="str">
        <f>IF(D62="","",SUBTOTAL(3,$D$4:$D62))</f>
        <v/>
      </c>
      <c r="B62" s="57"/>
      <c r="C62" s="58"/>
      <c r="D62" s="59"/>
      <c r="E62" s="8" t="str">
        <f>IF($D62="","",VLOOKUP($D62,'HK1'!$D$4:$AH$259,2,0))</f>
        <v/>
      </c>
      <c r="F62" s="8" t="str">
        <f>IF($D62="","",VLOOKUP($D62,'HK1'!$D$4:$AH$259,3,0))</f>
        <v/>
      </c>
      <c r="G62" s="8" t="str">
        <f>IF($D62="","",VLOOKUP($D62,'HK1'!$D$4:$AH$259,4,0))</f>
        <v/>
      </c>
      <c r="H62" s="8" t="str">
        <f>IF($D62="","",VLOOKUP($D62,'HK1'!$D$4:$AH$259,5,0))</f>
        <v/>
      </c>
      <c r="I62" s="10" t="str">
        <f t="shared" si="0"/>
        <v/>
      </c>
      <c r="J62" s="8" t="str">
        <f>IF($D62="","",VLOOKUP($D62,'HK1'!$D$4:$AH$259,7,0))</f>
        <v/>
      </c>
      <c r="K62" s="8" t="str">
        <f>IF($D62="","",VLOOKUP($D62,'HK1'!$D$4:$AH$259,8,0))</f>
        <v/>
      </c>
      <c r="L62" s="8" t="str">
        <f>IF($D62="","",VLOOKUP($D62,'HK1'!$D$4:$AH$259,9,0))</f>
        <v/>
      </c>
      <c r="M62" s="8" t="str">
        <f>IF($D62="","",VLOOKUP($D62,'HK1'!$D$4:$AH$259,10,0))</f>
        <v/>
      </c>
      <c r="N62" s="20" t="str">
        <f t="shared" si="1"/>
        <v/>
      </c>
      <c r="O62" s="8" t="str">
        <f>IF($D62="","",VLOOKUP($D62,'HK1'!$D$4:$AH$259,12,0))</f>
        <v/>
      </c>
      <c r="P62" s="8" t="str">
        <f>IF($D62="","",VLOOKUP($D62,'HK1'!$D$4:$AH$259,13,0))</f>
        <v/>
      </c>
      <c r="Q62" s="8" t="str">
        <f>IF($D62="","",VLOOKUP($D62,'HK1'!$D$4:$AH$259,14,0))</f>
        <v/>
      </c>
      <c r="R62" s="20" t="str">
        <f t="shared" si="9"/>
        <v/>
      </c>
      <c r="S62" s="8" t="str">
        <f>IF($D62="","",VLOOKUP($D62,'HK1'!$D$4:$AH$259,16,0))</f>
        <v/>
      </c>
      <c r="T62" s="8" t="str">
        <f>IF($D62="","",VLOOKUP($D62,'HK1'!$D$4:$AH$259,17,0))</f>
        <v/>
      </c>
      <c r="U62" s="8" t="str">
        <f>IF($D62="","",VLOOKUP($D62,'HK1'!$D$4:$AH$259,18,0))</f>
        <v/>
      </c>
      <c r="V62" s="20" t="str">
        <f t="shared" si="10"/>
        <v/>
      </c>
      <c r="W62" s="8" t="str">
        <f>IF($D62="","",VLOOKUP($D62,'HK1'!$D$4:$AH$259,20,0))</f>
        <v/>
      </c>
      <c r="X62" s="8" t="str">
        <f>IF($D62="","",VLOOKUP($D62,'HK1'!$D$4:$AH$259,21,0))</f>
        <v/>
      </c>
      <c r="Y62" s="20" t="str">
        <f t="shared" si="4"/>
        <v/>
      </c>
      <c r="Z62" s="8" t="str">
        <f>IF($D62="","",VLOOKUP($D62,'HK1'!$D$4:$AH$259,23,0))</f>
        <v/>
      </c>
      <c r="AA62" s="8" t="str">
        <f>IF($D62="","",VLOOKUP($D62,'HK1'!$D$4:$AH$259,24,0))</f>
        <v/>
      </c>
      <c r="AB62" s="20" t="str">
        <f t="shared" si="5"/>
        <v/>
      </c>
      <c r="AC62" s="8" t="str">
        <f>IF($D62="","",VLOOKUP($D62,'HK1'!$D$4:$AH$259,26,0))</f>
        <v/>
      </c>
      <c r="AD62" s="8" t="str">
        <f>IF($D62="","",VLOOKUP($D62,'HK1'!$D$4:$AH$259,27,0))</f>
        <v/>
      </c>
      <c r="AE62" s="20" t="str">
        <f t="shared" si="6"/>
        <v/>
      </c>
      <c r="AF62" s="8" t="str">
        <f>IF($D62="","",VLOOKUP($D62,'HK1'!$D$4:$AH$259,29,0))</f>
        <v/>
      </c>
      <c r="AG62" s="8" t="str">
        <f>IF($D62="","",VLOOKUP($D62,'HK1'!$D$4:$AH$259,30,0))</f>
        <v/>
      </c>
      <c r="AH62" s="64" t="str">
        <f t="shared" si="7"/>
        <v/>
      </c>
      <c r="AI62" s="14" t="str">
        <f t="shared" si="8"/>
        <v/>
      </c>
    </row>
    <row r="63" spans="1:35">
      <c r="A63" s="55" t="str">
        <f>IF(D63="","",SUBTOTAL(3,$D$4:$D63))</f>
        <v/>
      </c>
      <c r="B63" s="57"/>
      <c r="C63" s="58"/>
      <c r="D63" s="59"/>
      <c r="E63" s="8" t="str">
        <f>IF($D63="","",VLOOKUP($D63,'HK1'!$D$4:$AH$259,2,0))</f>
        <v/>
      </c>
      <c r="F63" s="8" t="str">
        <f>IF($D63="","",VLOOKUP($D63,'HK1'!$D$4:$AH$259,3,0))</f>
        <v/>
      </c>
      <c r="G63" s="8" t="str">
        <f>IF($D63="","",VLOOKUP($D63,'HK1'!$D$4:$AH$259,4,0))</f>
        <v/>
      </c>
      <c r="H63" s="8" t="str">
        <f>IF($D63="","",VLOOKUP($D63,'HK1'!$D$4:$AH$259,5,0))</f>
        <v/>
      </c>
      <c r="I63" s="10" t="str">
        <f t="shared" si="0"/>
        <v/>
      </c>
      <c r="J63" s="8" t="str">
        <f>IF($D63="","",VLOOKUP($D63,'HK1'!$D$4:$AH$259,7,0))</f>
        <v/>
      </c>
      <c r="K63" s="8" t="str">
        <f>IF($D63="","",VLOOKUP($D63,'HK1'!$D$4:$AH$259,8,0))</f>
        <v/>
      </c>
      <c r="L63" s="8" t="str">
        <f>IF($D63="","",VLOOKUP($D63,'HK1'!$D$4:$AH$259,9,0))</f>
        <v/>
      </c>
      <c r="M63" s="8" t="str">
        <f>IF($D63="","",VLOOKUP($D63,'HK1'!$D$4:$AH$259,10,0))</f>
        <v/>
      </c>
      <c r="N63" s="20" t="str">
        <f t="shared" si="1"/>
        <v/>
      </c>
      <c r="O63" s="8" t="str">
        <f>IF($D63="","",VLOOKUP($D63,'HK1'!$D$4:$AH$259,12,0))</f>
        <v/>
      </c>
      <c r="P63" s="8" t="str">
        <f>IF($D63="","",VLOOKUP($D63,'HK1'!$D$4:$AH$259,13,0))</f>
        <v/>
      </c>
      <c r="Q63" s="8" t="str">
        <f>IF($D63="","",VLOOKUP($D63,'HK1'!$D$4:$AH$259,14,0))</f>
        <v/>
      </c>
      <c r="R63" s="20" t="str">
        <f t="shared" si="9"/>
        <v/>
      </c>
      <c r="S63" s="8" t="str">
        <f>IF($D63="","",VLOOKUP($D63,'HK1'!$D$4:$AH$259,16,0))</f>
        <v/>
      </c>
      <c r="T63" s="8" t="str">
        <f>IF($D63="","",VLOOKUP($D63,'HK1'!$D$4:$AH$259,17,0))</f>
        <v/>
      </c>
      <c r="U63" s="8" t="str">
        <f>IF($D63="","",VLOOKUP($D63,'HK1'!$D$4:$AH$259,18,0))</f>
        <v/>
      </c>
      <c r="V63" s="20" t="str">
        <f t="shared" si="10"/>
        <v/>
      </c>
      <c r="W63" s="8" t="str">
        <f>IF($D63="","",VLOOKUP($D63,'HK1'!$D$4:$AH$259,20,0))</f>
        <v/>
      </c>
      <c r="X63" s="8" t="str">
        <f>IF($D63="","",VLOOKUP($D63,'HK1'!$D$4:$AH$259,21,0))</f>
        <v/>
      </c>
      <c r="Y63" s="20" t="str">
        <f t="shared" si="4"/>
        <v/>
      </c>
      <c r="Z63" s="8" t="str">
        <f>IF($D63="","",VLOOKUP($D63,'HK1'!$D$4:$AH$259,23,0))</f>
        <v/>
      </c>
      <c r="AA63" s="8" t="str">
        <f>IF($D63="","",VLOOKUP($D63,'HK1'!$D$4:$AH$259,24,0))</f>
        <v/>
      </c>
      <c r="AB63" s="20" t="str">
        <f t="shared" si="5"/>
        <v/>
      </c>
      <c r="AC63" s="8" t="str">
        <f>IF($D63="","",VLOOKUP($D63,'HK1'!$D$4:$AH$259,26,0))</f>
        <v/>
      </c>
      <c r="AD63" s="8" t="str">
        <f>IF($D63="","",VLOOKUP($D63,'HK1'!$D$4:$AH$259,27,0))</f>
        <v/>
      </c>
      <c r="AE63" s="20" t="str">
        <f t="shared" si="6"/>
        <v/>
      </c>
      <c r="AF63" s="8" t="str">
        <f>IF($D63="","",VLOOKUP($D63,'HK1'!$D$4:$AH$259,29,0))</f>
        <v/>
      </c>
      <c r="AG63" s="8" t="str">
        <f>IF($D63="","",VLOOKUP($D63,'HK1'!$D$4:$AH$259,30,0))</f>
        <v/>
      </c>
      <c r="AH63" s="64" t="str">
        <f t="shared" si="7"/>
        <v/>
      </c>
      <c r="AI63" s="14" t="str">
        <f t="shared" si="8"/>
        <v/>
      </c>
    </row>
    <row r="64" spans="1:35">
      <c r="A64" s="55" t="str">
        <f>IF(D64="","",SUBTOTAL(3,$D$4:$D64))</f>
        <v/>
      </c>
      <c r="B64" s="57"/>
      <c r="C64" s="24"/>
      <c r="D64" s="59"/>
      <c r="E64" s="8" t="str">
        <f>IF($D64="","",VLOOKUP($D64,'HK1'!$D$4:$AH$259,2,0))</f>
        <v/>
      </c>
      <c r="F64" s="8" t="str">
        <f>IF($D64="","",VLOOKUP($D64,'HK1'!$D$4:$AH$259,3,0))</f>
        <v/>
      </c>
      <c r="G64" s="8" t="str">
        <f>IF($D64="","",VLOOKUP($D64,'HK1'!$D$4:$AH$259,4,0))</f>
        <v/>
      </c>
      <c r="H64" s="8" t="str">
        <f>IF($D64="","",VLOOKUP($D64,'HK1'!$D$4:$AH$259,5,0))</f>
        <v/>
      </c>
      <c r="I64" s="10" t="str">
        <f t="shared" si="0"/>
        <v/>
      </c>
      <c r="J64" s="8" t="str">
        <f>IF($D64="","",VLOOKUP($D64,'HK1'!$D$4:$AH$259,7,0))</f>
        <v/>
      </c>
      <c r="K64" s="8" t="str">
        <f>IF($D64="","",VLOOKUP($D64,'HK1'!$D$4:$AH$259,8,0))</f>
        <v/>
      </c>
      <c r="L64" s="8" t="str">
        <f>IF($D64="","",VLOOKUP($D64,'HK1'!$D$4:$AH$259,9,0))</f>
        <v/>
      </c>
      <c r="M64" s="8" t="str">
        <f>IF($D64="","",VLOOKUP($D64,'HK1'!$D$4:$AH$259,10,0))</f>
        <v/>
      </c>
      <c r="N64" s="20" t="str">
        <f t="shared" si="1"/>
        <v/>
      </c>
      <c r="O64" s="8" t="str">
        <f>IF($D64="","",VLOOKUP($D64,'HK1'!$D$4:$AH$259,12,0))</f>
        <v/>
      </c>
      <c r="P64" s="8" t="str">
        <f>IF($D64="","",VLOOKUP($D64,'HK1'!$D$4:$AH$259,13,0))</f>
        <v/>
      </c>
      <c r="Q64" s="8" t="str">
        <f>IF($D64="","",VLOOKUP($D64,'HK1'!$D$4:$AH$259,14,0))</f>
        <v/>
      </c>
      <c r="R64" s="20" t="str">
        <f t="shared" si="9"/>
        <v/>
      </c>
      <c r="S64" s="8" t="str">
        <f>IF($D64="","",VLOOKUP($D64,'HK1'!$D$4:$AH$259,16,0))</f>
        <v/>
      </c>
      <c r="T64" s="8" t="str">
        <f>IF($D64="","",VLOOKUP($D64,'HK1'!$D$4:$AH$259,17,0))</f>
        <v/>
      </c>
      <c r="U64" s="8" t="str">
        <f>IF($D64="","",VLOOKUP($D64,'HK1'!$D$4:$AH$259,18,0))</f>
        <v/>
      </c>
      <c r="V64" s="20" t="str">
        <f t="shared" si="10"/>
        <v/>
      </c>
      <c r="W64" s="8" t="str">
        <f>IF($D64="","",VLOOKUP($D64,'HK1'!$D$4:$AH$259,20,0))</f>
        <v/>
      </c>
      <c r="X64" s="8" t="str">
        <f>IF($D64="","",VLOOKUP($D64,'HK1'!$D$4:$AH$259,21,0))</f>
        <v/>
      </c>
      <c r="Y64" s="20" t="str">
        <f t="shared" si="4"/>
        <v/>
      </c>
      <c r="Z64" s="8" t="str">
        <f>IF($D64="","",VLOOKUP($D64,'HK1'!$D$4:$AH$259,23,0))</f>
        <v/>
      </c>
      <c r="AA64" s="8" t="str">
        <f>IF($D64="","",VLOOKUP($D64,'HK1'!$D$4:$AH$259,24,0))</f>
        <v/>
      </c>
      <c r="AB64" s="20" t="str">
        <f t="shared" si="5"/>
        <v/>
      </c>
      <c r="AC64" s="8" t="str">
        <f>IF($D64="","",VLOOKUP($D64,'HK1'!$D$4:$AH$259,26,0))</f>
        <v/>
      </c>
      <c r="AD64" s="8" t="str">
        <f>IF($D64="","",VLOOKUP($D64,'HK1'!$D$4:$AH$259,27,0))</f>
        <v/>
      </c>
      <c r="AE64" s="20" t="str">
        <f t="shared" si="6"/>
        <v/>
      </c>
      <c r="AF64" s="8" t="str">
        <f>IF($D64="","",VLOOKUP($D64,'HK1'!$D$4:$AH$259,29,0))</f>
        <v/>
      </c>
      <c r="AG64" s="8" t="str">
        <f>IF($D64="","",VLOOKUP($D64,'HK1'!$D$4:$AH$259,30,0))</f>
        <v/>
      </c>
      <c r="AH64" s="64" t="str">
        <f t="shared" si="7"/>
        <v/>
      </c>
      <c r="AI64" s="14" t="str">
        <f t="shared" si="8"/>
        <v/>
      </c>
    </row>
    <row r="65" spans="1:35">
      <c r="A65" s="55" t="str">
        <f>IF(D65="","",SUBTOTAL(3,$D$4:$D65))</f>
        <v/>
      </c>
      <c r="B65" s="16"/>
      <c r="C65" s="51"/>
      <c r="D65" s="51"/>
      <c r="E65" s="8" t="str">
        <f>IF($D65="","",VLOOKUP($D65,'HK1'!$D$4:$AH$259,2,0))</f>
        <v/>
      </c>
      <c r="F65" s="8" t="str">
        <f>IF($D65="","",VLOOKUP($D65,'HK1'!$D$4:$AH$259,3,0))</f>
        <v/>
      </c>
      <c r="G65" s="8" t="str">
        <f>IF($D65="","",VLOOKUP($D65,'HK1'!$D$4:$AH$259,4,0))</f>
        <v/>
      </c>
      <c r="H65" s="8" t="str">
        <f>IF($D65="","",VLOOKUP($D65,'HK1'!$D$4:$AH$259,5,0))</f>
        <v/>
      </c>
      <c r="I65" s="10" t="str">
        <f t="shared" si="0"/>
        <v/>
      </c>
      <c r="J65" s="8" t="str">
        <f>IF($D65="","",VLOOKUP($D65,'HK1'!$D$4:$AH$259,7,0))</f>
        <v/>
      </c>
      <c r="K65" s="8" t="str">
        <f>IF($D65="","",VLOOKUP($D65,'HK1'!$D$4:$AH$259,8,0))</f>
        <v/>
      </c>
      <c r="L65" s="8" t="str">
        <f>IF($D65="","",VLOOKUP($D65,'HK1'!$D$4:$AH$259,9,0))</f>
        <v/>
      </c>
      <c r="M65" s="8" t="str">
        <f>IF($D65="","",VLOOKUP($D65,'HK1'!$D$4:$AH$259,10,0))</f>
        <v/>
      </c>
      <c r="N65" s="20" t="str">
        <f t="shared" si="1"/>
        <v/>
      </c>
      <c r="O65" s="8" t="str">
        <f>IF($D65="","",VLOOKUP($D65,'HK1'!$D$4:$AH$259,12,0))</f>
        <v/>
      </c>
      <c r="P65" s="8" t="str">
        <f>IF($D65="","",VLOOKUP($D65,'HK1'!$D$4:$AH$259,13,0))</f>
        <v/>
      </c>
      <c r="Q65" s="8" t="str">
        <f>IF($D65="","",VLOOKUP($D65,'HK1'!$D$4:$AH$259,14,0))</f>
        <v/>
      </c>
      <c r="R65" s="20" t="str">
        <f t="shared" si="9"/>
        <v/>
      </c>
      <c r="S65" s="8" t="str">
        <f>IF($D65="","",VLOOKUP($D65,'HK1'!$D$4:$AH$259,16,0))</f>
        <v/>
      </c>
      <c r="T65" s="8" t="str">
        <f>IF($D65="","",VLOOKUP($D65,'HK1'!$D$4:$AH$259,17,0))</f>
        <v/>
      </c>
      <c r="U65" s="8" t="str">
        <f>IF($D65="","",VLOOKUP($D65,'HK1'!$D$4:$AH$259,18,0))</f>
        <v/>
      </c>
      <c r="V65" s="20" t="str">
        <f t="shared" si="10"/>
        <v/>
      </c>
      <c r="W65" s="8" t="str">
        <f>IF($D65="","",VLOOKUP($D65,'HK1'!$D$4:$AH$259,20,0))</f>
        <v/>
      </c>
      <c r="X65" s="8" t="str">
        <f>IF($D65="","",VLOOKUP($D65,'HK1'!$D$4:$AH$259,21,0))</f>
        <v/>
      </c>
      <c r="Y65" s="20" t="str">
        <f t="shared" si="4"/>
        <v/>
      </c>
      <c r="Z65" s="8" t="str">
        <f>IF($D65="","",VLOOKUP($D65,'HK1'!$D$4:$AH$259,23,0))</f>
        <v/>
      </c>
      <c r="AA65" s="8" t="str">
        <f>IF($D65="","",VLOOKUP($D65,'HK1'!$D$4:$AH$259,24,0))</f>
        <v/>
      </c>
      <c r="AB65" s="20" t="str">
        <f t="shared" si="5"/>
        <v/>
      </c>
      <c r="AC65" s="8" t="str">
        <f>IF($D65="","",VLOOKUP($D65,'HK1'!$D$4:$AH$259,26,0))</f>
        <v/>
      </c>
      <c r="AD65" s="8" t="str">
        <f>IF($D65="","",VLOOKUP($D65,'HK1'!$D$4:$AH$259,27,0))</f>
        <v/>
      </c>
      <c r="AE65" s="20" t="str">
        <f t="shared" si="6"/>
        <v/>
      </c>
      <c r="AF65" s="8" t="str">
        <f>IF($D65="","",VLOOKUP($D65,'HK1'!$D$4:$AH$259,29,0))</f>
        <v/>
      </c>
      <c r="AG65" s="8" t="str">
        <f>IF($D65="","",VLOOKUP($D65,'HK1'!$D$4:$AH$259,30,0))</f>
        <v/>
      </c>
      <c r="AH65" s="64" t="str">
        <f t="shared" ref="AH65" si="11">IF(D65="","",ROUND(I65+N65+R65+V65+Y65+AB65+AE65+SUM(AF65:AG65),1))</f>
        <v/>
      </c>
      <c r="AI65" s="14" t="str">
        <f t="shared" si="8"/>
        <v/>
      </c>
    </row>
    <row r="66" spans="1:35">
      <c r="E66" s="14">
        <f t="shared" ref="E66:AH66" si="12">SUBTOTAL(9,E2:E65)</f>
        <v>84</v>
      </c>
      <c r="F66" s="14">
        <f t="shared" si="12"/>
        <v>15</v>
      </c>
      <c r="G66" s="14">
        <f t="shared" si="12"/>
        <v>0</v>
      </c>
      <c r="H66" s="14">
        <f t="shared" si="12"/>
        <v>0</v>
      </c>
      <c r="I66" s="37">
        <f t="shared" si="12"/>
        <v>114</v>
      </c>
      <c r="J66" s="14">
        <f t="shared" si="12"/>
        <v>174.4</v>
      </c>
      <c r="K66" s="14">
        <f t="shared" si="12"/>
        <v>108.39999999999998</v>
      </c>
      <c r="L66" s="14">
        <f t="shared" si="12"/>
        <v>0</v>
      </c>
      <c r="M66" s="14">
        <f t="shared" si="12"/>
        <v>0</v>
      </c>
      <c r="N66" s="37">
        <f t="shared" si="12"/>
        <v>282.79999999999995</v>
      </c>
      <c r="O66" s="14">
        <f t="shared" si="12"/>
        <v>3937</v>
      </c>
      <c r="P66" s="14">
        <f t="shared" si="12"/>
        <v>3937</v>
      </c>
      <c r="Q66" s="14">
        <f t="shared" si="12"/>
        <v>3937</v>
      </c>
      <c r="R66" s="37">
        <f t="shared" si="12"/>
        <v>196.85</v>
      </c>
      <c r="S66" s="14">
        <f t="shared" si="12"/>
        <v>960</v>
      </c>
      <c r="T66" s="14">
        <f t="shared" si="12"/>
        <v>960</v>
      </c>
      <c r="U66" s="14">
        <f t="shared" si="12"/>
        <v>960</v>
      </c>
      <c r="V66" s="37">
        <f t="shared" si="12"/>
        <v>96</v>
      </c>
      <c r="W66" s="14">
        <f t="shared" si="12"/>
        <v>0</v>
      </c>
      <c r="X66" s="14">
        <f t="shared" si="12"/>
        <v>0</v>
      </c>
      <c r="Y66" s="37">
        <f t="shared" si="12"/>
        <v>0</v>
      </c>
      <c r="Z66" s="14">
        <f t="shared" si="12"/>
        <v>0</v>
      </c>
      <c r="AA66" s="14">
        <f t="shared" si="12"/>
        <v>0</v>
      </c>
      <c r="AB66" s="37">
        <f t="shared" si="12"/>
        <v>0</v>
      </c>
      <c r="AC66" s="14">
        <f t="shared" si="12"/>
        <v>0</v>
      </c>
      <c r="AD66" s="14">
        <f t="shared" si="12"/>
        <v>0</v>
      </c>
      <c r="AE66" s="37">
        <f t="shared" si="12"/>
        <v>0</v>
      </c>
      <c r="AF66" s="14">
        <f t="shared" si="12"/>
        <v>3.5999999999999996</v>
      </c>
      <c r="AG66" s="14">
        <f t="shared" si="12"/>
        <v>59.999999999999993</v>
      </c>
      <c r="AH66" s="37">
        <f t="shared" si="12"/>
        <v>753.6</v>
      </c>
    </row>
  </sheetData>
  <sheetProtection formatCells="0" formatColumns="0" formatRows="0" autoFilter="0"/>
  <autoFilter ref="A3:AI65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66:AH1048576 E65:H65 J65:M65 W65:X65 Z65:AA65 AC65:AD65 AF65:AG65">
    <cfRule type="cellIs" dxfId="143" priority="13" stopIfTrue="1" operator="lessThan">
      <formula>0</formula>
    </cfRule>
  </conditionalFormatting>
  <conditionalFormatting sqref="Q3">
    <cfRule type="cellIs" dxfId="142" priority="12" stopIfTrue="1" operator="lessThan">
      <formula>0</formula>
    </cfRule>
  </conditionalFormatting>
  <conditionalFormatting sqref="U3">
    <cfRule type="cellIs" dxfId="141" priority="11" stopIfTrue="1" operator="lessThan">
      <formula>0</formula>
    </cfRule>
  </conditionalFormatting>
  <conditionalFormatting sqref="AH65">
    <cfRule type="cellIs" dxfId="140" priority="10" stopIfTrue="1" operator="lessThan">
      <formula>0</formula>
    </cfRule>
  </conditionalFormatting>
  <conditionalFormatting sqref="E4:H64 J4:M64 W4:X64 Z4:AA64 AC4:AD64 AF4:AG64 S4:U65 O4:Q65">
    <cfRule type="cellIs" dxfId="139" priority="9" stopIfTrue="1" operator="lessThan">
      <formula>0</formula>
    </cfRule>
  </conditionalFormatting>
  <conditionalFormatting sqref="AH4:AH64">
    <cfRule type="cellIs" dxfId="138" priority="8" stopIfTrue="1" operator="lessThan">
      <formula>0</formula>
    </cfRule>
  </conditionalFormatting>
  <conditionalFormatting sqref="I4:I65">
    <cfRule type="cellIs" dxfId="137" priority="7" stopIfTrue="1" operator="lessThan">
      <formula>0</formula>
    </cfRule>
  </conditionalFormatting>
  <conditionalFormatting sqref="N4:N65">
    <cfRule type="cellIs" dxfId="136" priority="6" stopIfTrue="1" operator="lessThan">
      <formula>0</formula>
    </cfRule>
  </conditionalFormatting>
  <conditionalFormatting sqref="R4:R65">
    <cfRule type="cellIs" dxfId="135" priority="5" stopIfTrue="1" operator="lessThan">
      <formula>0</formula>
    </cfRule>
  </conditionalFormatting>
  <conditionalFormatting sqref="V4:V65">
    <cfRule type="cellIs" dxfId="134" priority="4" stopIfTrue="1" operator="lessThan">
      <formula>0</formula>
    </cfRule>
  </conditionalFormatting>
  <conditionalFormatting sqref="Y4:Y65">
    <cfRule type="cellIs" dxfId="133" priority="3" stopIfTrue="1" operator="lessThan">
      <formula>0</formula>
    </cfRule>
  </conditionalFormatting>
  <conditionalFormatting sqref="AB4:AB65">
    <cfRule type="cellIs" dxfId="132" priority="2" stopIfTrue="1" operator="lessThan">
      <formula>0</formula>
    </cfRule>
  </conditionalFormatting>
  <conditionalFormatting sqref="AE4:AE65">
    <cfRule type="cellIs" dxfId="131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66"/>
  <sheetViews>
    <sheetView zoomScale="70" zoomScaleNormal="70" workbookViewId="0">
      <pane xSplit="4" ySplit="3" topLeftCell="O4" activePane="bottomRight" state="frozen"/>
      <selection activeCell="X69" sqref="X69"/>
      <selection pane="topRight" activeCell="X69" sqref="X69"/>
      <selection pane="bottomLeft" activeCell="X69" sqref="X69"/>
      <selection pane="bottomRight" activeCell="AG39" sqref="B4:AG39"/>
    </sheetView>
  </sheetViews>
  <sheetFormatPr defaultRowHeight="18.75"/>
  <cols>
    <col min="1" max="1" width="5.75" style="79" bestFit="1" customWidth="1"/>
    <col min="2" max="2" width="11.75" style="79" bestFit="1" customWidth="1"/>
    <col min="3" max="3" width="29" style="47" bestFit="1" customWidth="1"/>
    <col min="4" max="4" width="36" style="47" bestFit="1" customWidth="1"/>
    <col min="5" max="8" width="6.625" style="47" customWidth="1"/>
    <col min="9" max="9" width="6.625" style="53" customWidth="1"/>
    <col min="10" max="13" width="6.625" style="47" customWidth="1"/>
    <col min="14" max="14" width="8.25" style="53" customWidth="1"/>
    <col min="15" max="15" width="8" style="47" customWidth="1"/>
    <col min="16" max="17" width="8.25" style="47" customWidth="1"/>
    <col min="18" max="18" width="9.375" style="53" customWidth="1"/>
    <col min="19" max="21" width="6.625" style="47" customWidth="1"/>
    <col min="22" max="22" width="6.625" style="53" customWidth="1"/>
    <col min="23" max="24" width="6.625" style="47" customWidth="1"/>
    <col min="25" max="25" width="6.625" style="53" customWidth="1"/>
    <col min="26" max="27" width="6.625" style="47" customWidth="1"/>
    <col min="28" max="28" width="6.625" style="53" customWidth="1"/>
    <col min="29" max="30" width="6.625" style="47" customWidth="1"/>
    <col min="31" max="31" width="6.625" style="53" customWidth="1"/>
    <col min="32" max="33" width="6.625" style="47" customWidth="1"/>
    <col min="34" max="34" width="9.25" style="53" customWidth="1"/>
    <col min="35" max="35" width="9.5" style="47" customWidth="1"/>
    <col min="36" max="36" width="11.75" style="47" customWidth="1"/>
    <col min="37" max="16384" width="9" style="47"/>
  </cols>
  <sheetData>
    <row r="1" spans="1:35" s="38" customFormat="1">
      <c r="A1" s="118" t="s">
        <v>0</v>
      </c>
      <c r="B1" s="117" t="s">
        <v>1</v>
      </c>
      <c r="C1" s="119" t="s">
        <v>2</v>
      </c>
      <c r="D1" s="118" t="s">
        <v>3</v>
      </c>
      <c r="E1" s="117" t="s">
        <v>4</v>
      </c>
      <c r="F1" s="117"/>
      <c r="G1" s="117"/>
      <c r="H1" s="117"/>
      <c r="I1" s="117"/>
      <c r="J1" s="117" t="s">
        <v>5</v>
      </c>
      <c r="K1" s="117"/>
      <c r="L1" s="117"/>
      <c r="M1" s="117"/>
      <c r="N1" s="117"/>
      <c r="O1" s="117" t="s">
        <v>6</v>
      </c>
      <c r="P1" s="117"/>
      <c r="Q1" s="117"/>
      <c r="R1" s="117"/>
      <c r="S1" s="117"/>
      <c r="T1" s="117"/>
      <c r="U1" s="117"/>
      <c r="V1" s="117"/>
      <c r="W1" s="117" t="s">
        <v>7</v>
      </c>
      <c r="X1" s="117"/>
      <c r="Y1" s="117"/>
      <c r="Z1" s="117"/>
      <c r="AA1" s="117"/>
      <c r="AB1" s="117"/>
      <c r="AC1" s="117"/>
      <c r="AD1" s="117"/>
      <c r="AE1" s="117"/>
      <c r="AF1" s="114" t="s">
        <v>8</v>
      </c>
      <c r="AG1" s="114" t="s">
        <v>9</v>
      </c>
      <c r="AH1" s="114" t="s">
        <v>10</v>
      </c>
      <c r="AI1" s="1">
        <f>SUBTOTAL(9,AH:AH)</f>
        <v>442.09999999999997</v>
      </c>
    </row>
    <row r="2" spans="1:35" s="38" customFormat="1">
      <c r="A2" s="118"/>
      <c r="B2" s="118"/>
      <c r="C2" s="119"/>
      <c r="D2" s="11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 t="s">
        <v>11</v>
      </c>
      <c r="P2" s="117"/>
      <c r="Q2" s="117"/>
      <c r="R2" s="117"/>
      <c r="S2" s="117" t="s">
        <v>12</v>
      </c>
      <c r="T2" s="117"/>
      <c r="U2" s="117"/>
      <c r="V2" s="117"/>
      <c r="W2" s="117" t="s">
        <v>11</v>
      </c>
      <c r="X2" s="117"/>
      <c r="Y2" s="117"/>
      <c r="Z2" s="117" t="s">
        <v>13</v>
      </c>
      <c r="AA2" s="117"/>
      <c r="AB2" s="117"/>
      <c r="AC2" s="117" t="s">
        <v>14</v>
      </c>
      <c r="AD2" s="117"/>
      <c r="AE2" s="117"/>
      <c r="AF2" s="114"/>
      <c r="AG2" s="114"/>
      <c r="AH2" s="114"/>
    </row>
    <row r="3" spans="1:35" s="44" customFormat="1" ht="99">
      <c r="A3" s="118"/>
      <c r="B3" s="118"/>
      <c r="C3" s="119"/>
      <c r="D3" s="118"/>
      <c r="E3" s="71" t="s">
        <v>15</v>
      </c>
      <c r="F3" s="71" t="s">
        <v>16</v>
      </c>
      <c r="G3" s="71" t="s">
        <v>17</v>
      </c>
      <c r="H3" s="71" t="s">
        <v>18</v>
      </c>
      <c r="I3" s="72" t="s">
        <v>19</v>
      </c>
      <c r="J3" s="71" t="s">
        <v>20</v>
      </c>
      <c r="K3" s="71" t="s">
        <v>21</v>
      </c>
      <c r="L3" s="71" t="s">
        <v>22</v>
      </c>
      <c r="M3" s="71" t="s">
        <v>23</v>
      </c>
      <c r="N3" s="73" t="s">
        <v>24</v>
      </c>
      <c r="O3" s="71" t="s">
        <v>25</v>
      </c>
      <c r="P3" s="71" t="s">
        <v>26</v>
      </c>
      <c r="Q3" s="74" t="s">
        <v>283</v>
      </c>
      <c r="R3" s="72" t="s">
        <v>27</v>
      </c>
      <c r="S3" s="71" t="s">
        <v>28</v>
      </c>
      <c r="T3" s="71" t="s">
        <v>29</v>
      </c>
      <c r="U3" s="74" t="s">
        <v>284</v>
      </c>
      <c r="V3" s="72" t="s">
        <v>30</v>
      </c>
      <c r="W3" s="71" t="s">
        <v>25</v>
      </c>
      <c r="X3" s="71" t="s">
        <v>26</v>
      </c>
      <c r="Y3" s="72" t="s">
        <v>27</v>
      </c>
      <c r="Z3" s="71" t="s">
        <v>28</v>
      </c>
      <c r="AA3" s="71" t="s">
        <v>29</v>
      </c>
      <c r="AB3" s="72" t="s">
        <v>30</v>
      </c>
      <c r="AC3" s="71" t="s">
        <v>28</v>
      </c>
      <c r="AD3" s="71" t="s">
        <v>29</v>
      </c>
      <c r="AE3" s="72" t="s">
        <v>30</v>
      </c>
      <c r="AF3" s="114"/>
      <c r="AG3" s="114"/>
      <c r="AH3" s="114"/>
    </row>
    <row r="4" spans="1:35">
      <c r="A4" s="55">
        <f>IF(D4="","",SUBTOTAL(3,$D$4:$D4))</f>
        <v>1</v>
      </c>
      <c r="B4" s="46" t="str">
        <f>IF('XUAT HK1 KHOA'!B4="","",'XUAT HK1 KHOA'!B4)</f>
        <v>01001006</v>
      </c>
      <c r="C4" s="46" t="str">
        <f>IF('XUAT HK1 KHOA'!C4="","",'XUAT HK1 KHOA'!C4)</f>
        <v>Ban Giám hiệu</v>
      </c>
      <c r="D4" s="46" t="str">
        <f>IF('XUAT HK1 KHOA'!D4="","",'XUAT HK1 KHOA'!D4)</f>
        <v>Đinh Văn Đệ</v>
      </c>
      <c r="E4" s="8">
        <f>IF($D4="","",VLOOKUP($D4,'HK2'!$D$4:$AH$258,2,0))</f>
        <v>0</v>
      </c>
      <c r="F4" s="8">
        <f>IF($D4="","",VLOOKUP($D4,'HK2'!$D$4:$AH$258,3,0))</f>
        <v>0</v>
      </c>
      <c r="G4" s="8">
        <f>IF($D4="","",VLOOKUP($D4,'HK2'!$D$4:$AH$258,4,0))</f>
        <v>0</v>
      </c>
      <c r="H4" s="8">
        <f>IF($D4="","",VLOOKUP($D4,'HK2'!$D$4:$AH$258,5,0))</f>
        <v>0</v>
      </c>
      <c r="I4" s="76">
        <f t="shared" ref="I4:I65" si="0">IF(D4="","",(E4+F4*2+G4*3+H4*2))</f>
        <v>0</v>
      </c>
      <c r="J4" s="8">
        <f>IF($D4="","",VLOOKUP($D4,'HK2'!$D$4:$AH$258,7,0))</f>
        <v>0</v>
      </c>
      <c r="K4" s="8">
        <f>IF($D4="","",VLOOKUP($D4,'HK2'!$D$4:$AH$258,8,0))</f>
        <v>0</v>
      </c>
      <c r="L4" s="8">
        <f>IF($D4="","",VLOOKUP($D4,'HK2'!$D$4:$AH$258,9,0))</f>
        <v>0</v>
      </c>
      <c r="M4" s="8">
        <f>IF($D4="","",VLOOKUP($D4,'HK2'!$D$4:$AH$258,10,0))</f>
        <v>0</v>
      </c>
      <c r="N4" s="21">
        <f t="shared" ref="N4:N65" si="1">IF(D4="","",SUM(J4:M4))</f>
        <v>0</v>
      </c>
      <c r="O4" s="8">
        <f>IF($D4="","",VLOOKUP($D4,'HK2'!$D$4:$AH$258,12,0))</f>
        <v>54</v>
      </c>
      <c r="P4" s="8">
        <f>IF($D4="","",VLOOKUP($D4,'HK2'!$D$4:$AH$258,13,0))</f>
        <v>0</v>
      </c>
      <c r="Q4" s="8">
        <f>IF($D4="","",VLOOKUP($D4,'HK2'!$D$4:$AH$258,14,0))</f>
        <v>107</v>
      </c>
      <c r="R4" s="21">
        <f t="shared" ref="R4" si="2">IF(D4="","",(SUM(O4:P4)-Q4)/20)</f>
        <v>-2.65</v>
      </c>
      <c r="S4" s="8">
        <f>IF($D4="","",VLOOKUP($D4,'HK2'!$D$4:$AH$258,16,0))</f>
        <v>0</v>
      </c>
      <c r="T4" s="8">
        <f>IF($D4="","",VLOOKUP($D4,'HK2'!$D$4:$AH$258,17,0))</f>
        <v>0</v>
      </c>
      <c r="U4" s="8">
        <f>IF($D4="","",VLOOKUP($D4,'HK2'!$D$4:$AH$258,18,0))</f>
        <v>0</v>
      </c>
      <c r="V4" s="21">
        <f t="shared" ref="V4" si="3">IF(D4="","",(SUM(S4:T4)-U4)/10)</f>
        <v>0</v>
      </c>
      <c r="W4" s="8">
        <f>IF($D4="","",VLOOKUP($D4,'HK2'!$D$4:$AH$258,20,0))</f>
        <v>0</v>
      </c>
      <c r="X4" s="8">
        <f>IF($D4="","",VLOOKUP($D4,'HK2'!$D$4:$AH$258,21,0))</f>
        <v>0</v>
      </c>
      <c r="Y4" s="21">
        <f t="shared" ref="Y4:Y65" si="4">IF(D4="","",SUM(W4:X4)/14)</f>
        <v>0</v>
      </c>
      <c r="Z4" s="8">
        <f>IF($D4="","",VLOOKUP($D4,'HK2'!$D$4:$AH$258,23,0))</f>
        <v>0</v>
      </c>
      <c r="AA4" s="8">
        <f>IF($D4="","",VLOOKUP($D4,'HK2'!$D$4:$AH$258,24,0))</f>
        <v>0</v>
      </c>
      <c r="AB4" s="21">
        <f t="shared" ref="AB4:AB65" si="5">IF(D4="","",SUM(Z4:AA4)/10)</f>
        <v>0</v>
      </c>
      <c r="AC4" s="8">
        <f>IF($D4="","",VLOOKUP($D4,'HK2'!$D$4:$AH$258,26,0))</f>
        <v>0</v>
      </c>
      <c r="AD4" s="8">
        <f>IF($D4="","",VLOOKUP($D4,'HK2'!$D$4:$AH$258,27,0))</f>
        <v>0</v>
      </c>
      <c r="AE4" s="21">
        <f t="shared" ref="AE4:AE65" si="6">IF(D4="","",SUM(AC4:AD4)/20)</f>
        <v>0</v>
      </c>
      <c r="AF4" s="8">
        <f>IF($D4="","",VLOOKUP($D4,'HK2'!$D$4:$AH$258,29,0))</f>
        <v>0</v>
      </c>
      <c r="AG4" s="8">
        <f>IF($D4="","",VLOOKUP($D4,'HK2'!$D$4:$AH$258,30,0))</f>
        <v>0</v>
      </c>
      <c r="AH4" s="64">
        <f t="shared" ref="AH4:AH64" si="7">IF(D4="","",ROUND(I4+N4+R4+V4+Y4+AB4+AE4+SUM(AF4:AG4),1))</f>
        <v>-2.7</v>
      </c>
      <c r="AI4" s="14">
        <f t="shared" ref="AI4:AI65" si="8">IF(AH4="","",ROUND(AH4*10/3,1))</f>
        <v>-9</v>
      </c>
    </row>
    <row r="5" spans="1:35">
      <c r="A5" s="55">
        <f>IF(D5="","",SUBTOTAL(3,$D$4:$D5))</f>
        <v>2</v>
      </c>
      <c r="B5" s="46" t="str">
        <f>IF('XUAT HK1 KHOA'!B5="","",'XUAT HK1 KHOA'!B5)</f>
        <v>01012023</v>
      </c>
      <c r="C5" s="46" t="str">
        <f>IF('XUAT HK1 KHOA'!C5="","",'XUAT HK1 KHOA'!C5)</f>
        <v>Khoa CN Cơ khí</v>
      </c>
      <c r="D5" s="46" t="str">
        <f>IF('XUAT HK1 KHOA'!D5="","",'XUAT HK1 KHOA'!D5)</f>
        <v>Bùi Anh Tuấn</v>
      </c>
      <c r="E5" s="8">
        <f>IF($D5="","",VLOOKUP($D5,'HK2'!$D$4:$AH$258,2,0))</f>
        <v>7</v>
      </c>
      <c r="F5" s="8">
        <f>IF($D5="","",VLOOKUP($D5,'HK2'!$D$4:$AH$258,3,0))</f>
        <v>0</v>
      </c>
      <c r="G5" s="8">
        <f>IF($D5="","",VLOOKUP($D5,'HK2'!$D$4:$AH$258,4,0))</f>
        <v>0</v>
      </c>
      <c r="H5" s="8">
        <f>IF($D5="","",VLOOKUP($D5,'HK2'!$D$4:$AH$258,5,0))</f>
        <v>0</v>
      </c>
      <c r="I5" s="76">
        <f t="shared" si="0"/>
        <v>7</v>
      </c>
      <c r="J5" s="8">
        <f>IF($D5="","",VLOOKUP($D5,'HK2'!$D$4:$AH$258,7,0))</f>
        <v>3.2</v>
      </c>
      <c r="K5" s="8">
        <f>IF($D5="","",VLOOKUP($D5,'HK2'!$D$4:$AH$258,8,0))</f>
        <v>9.6</v>
      </c>
      <c r="L5" s="8">
        <f>IF($D5="","",VLOOKUP($D5,'HK2'!$D$4:$AH$258,9,0))</f>
        <v>0</v>
      </c>
      <c r="M5" s="8">
        <f>IF($D5="","",VLOOKUP($D5,'HK2'!$D$4:$AH$258,10,0))</f>
        <v>0</v>
      </c>
      <c r="N5" s="21">
        <f t="shared" si="1"/>
        <v>12.8</v>
      </c>
      <c r="O5" s="8">
        <f>IF($D5="","",VLOOKUP($D5,'HK2'!$D$4:$AH$258,12,0))</f>
        <v>134</v>
      </c>
      <c r="P5" s="8">
        <f>IF($D5="","",VLOOKUP($D5,'HK2'!$D$4:$AH$258,13,0))</f>
        <v>116</v>
      </c>
      <c r="Q5" s="8">
        <f>IF($D5="","",VLOOKUP($D5,'HK2'!$D$4:$AH$258,14,0))</f>
        <v>122</v>
      </c>
      <c r="R5" s="21">
        <f t="shared" ref="R5:R65" si="9">IF(D5="","",(SUM(O5:P5)-Q5)/20)</f>
        <v>6.4</v>
      </c>
      <c r="S5" s="8">
        <f>IF($D5="","",VLOOKUP($D5,'HK2'!$D$4:$AH$258,16,0))</f>
        <v>7</v>
      </c>
      <c r="T5" s="8">
        <f>IF($D5="","",VLOOKUP($D5,'HK2'!$D$4:$AH$258,17,0))</f>
        <v>52</v>
      </c>
      <c r="U5" s="8">
        <f>IF($D5="","",VLOOKUP($D5,'HK2'!$D$4:$AH$258,18,0))</f>
        <v>7</v>
      </c>
      <c r="V5" s="21">
        <f t="shared" ref="V5:V65" si="10">IF(D5="","",(SUM(S5:T5)-U5)/10)</f>
        <v>5.2</v>
      </c>
      <c r="W5" s="8">
        <f>IF($D5="","",VLOOKUP($D5,'HK2'!$D$4:$AH$258,20,0))</f>
        <v>0</v>
      </c>
      <c r="X5" s="8">
        <f>IF($D5="","",VLOOKUP($D5,'HK2'!$D$4:$AH$258,21,0))</f>
        <v>0</v>
      </c>
      <c r="Y5" s="21">
        <f t="shared" si="4"/>
        <v>0</v>
      </c>
      <c r="Z5" s="8">
        <f>IF($D5="","",VLOOKUP($D5,'HK2'!$D$4:$AH$258,23,0))</f>
        <v>0</v>
      </c>
      <c r="AA5" s="8">
        <f>IF($D5="","",VLOOKUP($D5,'HK2'!$D$4:$AH$258,24,0))</f>
        <v>0</v>
      </c>
      <c r="AB5" s="21">
        <f t="shared" si="5"/>
        <v>0</v>
      </c>
      <c r="AC5" s="8">
        <f>IF($D5="","",VLOOKUP($D5,'HK2'!$D$4:$AH$258,26,0))</f>
        <v>0</v>
      </c>
      <c r="AD5" s="8">
        <f>IF($D5="","",VLOOKUP($D5,'HK2'!$D$4:$AH$258,27,0))</f>
        <v>0</v>
      </c>
      <c r="AE5" s="21">
        <f t="shared" si="6"/>
        <v>0</v>
      </c>
      <c r="AF5" s="8">
        <f>IF($D5="","",VLOOKUP($D5,'HK2'!$D$4:$AH$258,29,0))</f>
        <v>0</v>
      </c>
      <c r="AG5" s="8">
        <f>IF($D5="","",VLOOKUP($D5,'HK2'!$D$4:$AH$258,30,0))</f>
        <v>0</v>
      </c>
      <c r="AH5" s="64">
        <f t="shared" si="7"/>
        <v>31.4</v>
      </c>
      <c r="AI5" s="14">
        <f t="shared" si="8"/>
        <v>104.7</v>
      </c>
    </row>
    <row r="6" spans="1:35">
      <c r="A6" s="55">
        <f>IF(D6="","",SUBTOTAL(3,$D$4:$D6))</f>
        <v>3</v>
      </c>
      <c r="B6" s="46" t="str">
        <f>IF('XUAT HK1 KHOA'!B6="","",'XUAT HK1 KHOA'!B6)</f>
        <v>01012003</v>
      </c>
      <c r="C6" s="46" t="str">
        <f>IF('XUAT HK1 KHOA'!C6="","",'XUAT HK1 KHOA'!C6)</f>
        <v>Khoa CN Cơ khí</v>
      </c>
      <c r="D6" s="46" t="str">
        <f>IF('XUAT HK1 KHOA'!D6="","",'XUAT HK1 KHOA'!D6)</f>
        <v>Chung Trần Thế Vinh</v>
      </c>
      <c r="E6" s="8">
        <f>IF($D6="","",VLOOKUP($D6,'HK2'!$D$4:$AH$258,2,0))</f>
        <v>4</v>
      </c>
      <c r="F6" s="8">
        <f>IF($D6="","",VLOOKUP($D6,'HK2'!$D$4:$AH$258,3,0))</f>
        <v>0</v>
      </c>
      <c r="G6" s="8">
        <f>IF($D6="","",VLOOKUP($D6,'HK2'!$D$4:$AH$258,4,0))</f>
        <v>0</v>
      </c>
      <c r="H6" s="8">
        <f>IF($D6="","",VLOOKUP($D6,'HK2'!$D$4:$AH$258,5,0))</f>
        <v>0</v>
      </c>
      <c r="I6" s="76">
        <f t="shared" si="0"/>
        <v>4</v>
      </c>
      <c r="J6" s="8">
        <f>IF($D6="","",VLOOKUP($D6,'HK2'!$D$4:$AH$258,7,0))</f>
        <v>2.8</v>
      </c>
      <c r="K6" s="8">
        <f>IF($D6="","",VLOOKUP($D6,'HK2'!$D$4:$AH$258,8,0))</f>
        <v>0</v>
      </c>
      <c r="L6" s="8">
        <f>IF($D6="","",VLOOKUP($D6,'HK2'!$D$4:$AH$258,9,0))</f>
        <v>0</v>
      </c>
      <c r="M6" s="8">
        <f>IF($D6="","",VLOOKUP($D6,'HK2'!$D$4:$AH$258,10,0))</f>
        <v>0</v>
      </c>
      <c r="N6" s="21">
        <f t="shared" si="1"/>
        <v>2.8</v>
      </c>
      <c r="O6" s="8">
        <f>IF($D6="","",VLOOKUP($D6,'HK2'!$D$4:$AH$258,12,0))</f>
        <v>15</v>
      </c>
      <c r="P6" s="8">
        <f>IF($D6="","",VLOOKUP($D6,'HK2'!$D$4:$AH$258,13,0))</f>
        <v>169</v>
      </c>
      <c r="Q6" s="8">
        <f>IF($D6="","",VLOOKUP($D6,'HK2'!$D$4:$AH$258,14,0))</f>
        <v>15</v>
      </c>
      <c r="R6" s="21">
        <f t="shared" si="9"/>
        <v>8.4499999999999993</v>
      </c>
      <c r="S6" s="8">
        <f>IF($D6="","",VLOOKUP($D6,'HK2'!$D$4:$AH$258,16,0))</f>
        <v>0</v>
      </c>
      <c r="T6" s="8">
        <f>IF($D6="","",VLOOKUP($D6,'HK2'!$D$4:$AH$258,17,0))</f>
        <v>14</v>
      </c>
      <c r="U6" s="8">
        <f>IF($D6="","",VLOOKUP($D6,'HK2'!$D$4:$AH$258,18,0))</f>
        <v>0</v>
      </c>
      <c r="V6" s="21">
        <f t="shared" si="10"/>
        <v>1.4</v>
      </c>
      <c r="W6" s="8">
        <f>IF($D6="","",VLOOKUP($D6,'HK2'!$D$4:$AH$258,20,0))</f>
        <v>0</v>
      </c>
      <c r="X6" s="8">
        <f>IF($D6="","",VLOOKUP($D6,'HK2'!$D$4:$AH$258,21,0))</f>
        <v>0</v>
      </c>
      <c r="Y6" s="21">
        <f t="shared" si="4"/>
        <v>0</v>
      </c>
      <c r="Z6" s="8">
        <f>IF($D6="","",VLOOKUP($D6,'HK2'!$D$4:$AH$258,23,0))</f>
        <v>0</v>
      </c>
      <c r="AA6" s="8">
        <f>IF($D6="","",VLOOKUP($D6,'HK2'!$D$4:$AH$258,24,0))</f>
        <v>0</v>
      </c>
      <c r="AB6" s="21">
        <f t="shared" si="5"/>
        <v>0</v>
      </c>
      <c r="AC6" s="8">
        <f>IF($D6="","",VLOOKUP($D6,'HK2'!$D$4:$AH$258,26,0))</f>
        <v>0</v>
      </c>
      <c r="AD6" s="8">
        <f>IF($D6="","",VLOOKUP($D6,'HK2'!$D$4:$AH$258,27,0))</f>
        <v>0</v>
      </c>
      <c r="AE6" s="21">
        <f t="shared" si="6"/>
        <v>0</v>
      </c>
      <c r="AF6" s="8">
        <f>IF($D6="","",VLOOKUP($D6,'HK2'!$D$4:$AH$258,29,0))</f>
        <v>0</v>
      </c>
      <c r="AG6" s="8">
        <f>IF($D6="","",VLOOKUP($D6,'HK2'!$D$4:$AH$258,30,0))</f>
        <v>14.4</v>
      </c>
      <c r="AH6" s="64">
        <f t="shared" si="7"/>
        <v>31.1</v>
      </c>
      <c r="AI6" s="14">
        <f t="shared" si="8"/>
        <v>103.7</v>
      </c>
    </row>
    <row r="7" spans="1:35">
      <c r="A7" s="55">
        <f>IF(D7="","",SUBTOTAL(3,$D$4:$D7))</f>
        <v>4</v>
      </c>
      <c r="B7" s="46" t="str">
        <f>IF('XUAT HK1 KHOA'!B7="","",'XUAT HK1 KHOA'!B7)</f>
        <v>01012005</v>
      </c>
      <c r="C7" s="46" t="str">
        <f>IF('XUAT HK1 KHOA'!C7="","",'XUAT HK1 KHOA'!C7)</f>
        <v>Khoa CN Cơ khí</v>
      </c>
      <c r="D7" s="46" t="str">
        <f>IF('XUAT HK1 KHOA'!D7="","",'XUAT HK1 KHOA'!D7)</f>
        <v>Đỗ Thị Phương Khanh</v>
      </c>
      <c r="E7" s="8">
        <f>IF($D7="","",VLOOKUP($D7,'HK2'!$D$4:$AH$258,2,0))</f>
        <v>3</v>
      </c>
      <c r="F7" s="8">
        <f>IF($D7="","",VLOOKUP($D7,'HK2'!$D$4:$AH$258,3,0))</f>
        <v>0</v>
      </c>
      <c r="G7" s="8">
        <f>IF($D7="","",VLOOKUP($D7,'HK2'!$D$4:$AH$258,4,0))</f>
        <v>0</v>
      </c>
      <c r="H7" s="8">
        <f>IF($D7="","",VLOOKUP($D7,'HK2'!$D$4:$AH$258,5,0))</f>
        <v>0</v>
      </c>
      <c r="I7" s="76">
        <f t="shared" si="0"/>
        <v>3</v>
      </c>
      <c r="J7" s="8">
        <f>IF($D7="","",VLOOKUP($D7,'HK2'!$D$4:$AH$258,7,0))</f>
        <v>6.4</v>
      </c>
      <c r="K7" s="8">
        <f>IF($D7="","",VLOOKUP($D7,'HK2'!$D$4:$AH$258,8,0))</f>
        <v>4.4000000000000004</v>
      </c>
      <c r="L7" s="8">
        <f>IF($D7="","",VLOOKUP($D7,'HK2'!$D$4:$AH$258,9,0))</f>
        <v>0</v>
      </c>
      <c r="M7" s="8">
        <f>IF($D7="","",VLOOKUP($D7,'HK2'!$D$4:$AH$258,10,0))</f>
        <v>0</v>
      </c>
      <c r="N7" s="21">
        <f t="shared" si="1"/>
        <v>10.8</v>
      </c>
      <c r="O7" s="8">
        <f>IF($D7="","",VLOOKUP($D7,'HK2'!$D$4:$AH$258,12,0))</f>
        <v>130</v>
      </c>
      <c r="P7" s="8">
        <f>IF($D7="","",VLOOKUP($D7,'HK2'!$D$4:$AH$258,13,0))</f>
        <v>324</v>
      </c>
      <c r="Q7" s="8">
        <f>IF($D7="","",VLOOKUP($D7,'HK2'!$D$4:$AH$258,14,0))</f>
        <v>240</v>
      </c>
      <c r="R7" s="21">
        <f t="shared" si="9"/>
        <v>10.7</v>
      </c>
      <c r="S7" s="8">
        <f>IF($D7="","",VLOOKUP($D7,'HK2'!$D$4:$AH$258,16,0))</f>
        <v>0</v>
      </c>
      <c r="T7" s="8">
        <f>IF($D7="","",VLOOKUP($D7,'HK2'!$D$4:$AH$258,17,0))</f>
        <v>126</v>
      </c>
      <c r="U7" s="8">
        <f>IF($D7="","",VLOOKUP($D7,'HK2'!$D$4:$AH$258,18,0))</f>
        <v>0</v>
      </c>
      <c r="V7" s="21">
        <f t="shared" si="10"/>
        <v>12.6</v>
      </c>
      <c r="W7" s="8">
        <f>IF($D7="","",VLOOKUP($D7,'HK2'!$D$4:$AH$258,20,0))</f>
        <v>0</v>
      </c>
      <c r="X7" s="8">
        <f>IF($D7="","",VLOOKUP($D7,'HK2'!$D$4:$AH$258,21,0))</f>
        <v>0</v>
      </c>
      <c r="Y7" s="21">
        <f t="shared" si="4"/>
        <v>0</v>
      </c>
      <c r="Z7" s="8">
        <f>IF($D7="","",VLOOKUP($D7,'HK2'!$D$4:$AH$258,23,0))</f>
        <v>0</v>
      </c>
      <c r="AA7" s="8">
        <f>IF($D7="","",VLOOKUP($D7,'HK2'!$D$4:$AH$258,24,0))</f>
        <v>0</v>
      </c>
      <c r="AB7" s="21">
        <f t="shared" si="5"/>
        <v>0</v>
      </c>
      <c r="AC7" s="8">
        <f>IF($D7="","",VLOOKUP($D7,'HK2'!$D$4:$AH$258,26,0))</f>
        <v>0</v>
      </c>
      <c r="AD7" s="8">
        <f>IF($D7="","",VLOOKUP($D7,'HK2'!$D$4:$AH$258,27,0))</f>
        <v>0</v>
      </c>
      <c r="AE7" s="21">
        <f t="shared" si="6"/>
        <v>0</v>
      </c>
      <c r="AF7" s="8">
        <f>IF($D7="","",VLOOKUP($D7,'HK2'!$D$4:$AH$258,29,0))</f>
        <v>0</v>
      </c>
      <c r="AG7" s="8">
        <f>IF($D7="","",VLOOKUP($D7,'HK2'!$D$4:$AH$258,30,0))</f>
        <v>0</v>
      </c>
      <c r="AH7" s="64">
        <f t="shared" si="7"/>
        <v>37.1</v>
      </c>
      <c r="AI7" s="14">
        <f t="shared" si="8"/>
        <v>123.7</v>
      </c>
    </row>
    <row r="8" spans="1:35">
      <c r="A8" s="55">
        <f>IF(D8="","",SUBTOTAL(3,$D$4:$D8))</f>
        <v>5</v>
      </c>
      <c r="B8" s="46" t="str">
        <f>IF('XUAT HK1 KHOA'!B8="","",'XUAT HK1 KHOA'!B8)</f>
        <v>01012014</v>
      </c>
      <c r="C8" s="46" t="str">
        <f>IF('XUAT HK1 KHOA'!C8="","",'XUAT HK1 KHOA'!C8)</f>
        <v>Khoa CN Cơ khí</v>
      </c>
      <c r="D8" s="46" t="str">
        <f>IF('XUAT HK1 KHOA'!D8="","",'XUAT HK1 KHOA'!D8)</f>
        <v>Dương Minh Chung</v>
      </c>
      <c r="E8" s="8">
        <f>IF($D8="","",VLOOKUP($D8,'HK2'!$D$4:$AH$258,2,0))</f>
        <v>0</v>
      </c>
      <c r="F8" s="8">
        <f>IF($D8="","",VLOOKUP($D8,'HK2'!$D$4:$AH$258,3,0))</f>
        <v>0</v>
      </c>
      <c r="G8" s="8">
        <f>IF($D8="","",VLOOKUP($D8,'HK2'!$D$4:$AH$258,4,0))</f>
        <v>0</v>
      </c>
      <c r="H8" s="8">
        <f>IF($D8="","",VLOOKUP($D8,'HK2'!$D$4:$AH$258,5,0))</f>
        <v>0</v>
      </c>
      <c r="I8" s="76">
        <f t="shared" si="0"/>
        <v>0</v>
      </c>
      <c r="J8" s="8">
        <f>IF($D8="","",VLOOKUP($D8,'HK2'!$D$4:$AH$258,7,0))</f>
        <v>4.8</v>
      </c>
      <c r="K8" s="8">
        <f>IF($D8="","",VLOOKUP($D8,'HK2'!$D$4:$AH$258,8,0))</f>
        <v>2.8</v>
      </c>
      <c r="L8" s="8">
        <f>IF($D8="","",VLOOKUP($D8,'HK2'!$D$4:$AH$258,9,0))</f>
        <v>0</v>
      </c>
      <c r="M8" s="8">
        <f>IF($D8="","",VLOOKUP($D8,'HK2'!$D$4:$AH$258,10,0))</f>
        <v>0</v>
      </c>
      <c r="N8" s="21">
        <f t="shared" si="1"/>
        <v>7.6</v>
      </c>
      <c r="O8" s="8">
        <f>IF($D8="","",VLOOKUP($D8,'HK2'!$D$4:$AH$258,12,0))</f>
        <v>153</v>
      </c>
      <c r="P8" s="8">
        <f>IF($D8="","",VLOOKUP($D8,'HK2'!$D$4:$AH$258,13,0))</f>
        <v>0</v>
      </c>
      <c r="Q8" s="8">
        <f>IF($D8="","",VLOOKUP($D8,'HK2'!$D$4:$AH$258,14,0))</f>
        <v>136</v>
      </c>
      <c r="R8" s="21">
        <f t="shared" si="9"/>
        <v>0.85</v>
      </c>
      <c r="S8" s="8">
        <f>IF($D8="","",VLOOKUP($D8,'HK2'!$D$4:$AH$258,16,0))</f>
        <v>0</v>
      </c>
      <c r="T8" s="8">
        <f>IF($D8="","",VLOOKUP($D8,'HK2'!$D$4:$AH$258,17,0))</f>
        <v>0</v>
      </c>
      <c r="U8" s="8">
        <f>IF($D8="","",VLOOKUP($D8,'HK2'!$D$4:$AH$258,18,0))</f>
        <v>0</v>
      </c>
      <c r="V8" s="21">
        <f t="shared" si="10"/>
        <v>0</v>
      </c>
      <c r="W8" s="8">
        <f>IF($D8="","",VLOOKUP($D8,'HK2'!$D$4:$AH$258,20,0))</f>
        <v>0</v>
      </c>
      <c r="X8" s="8">
        <f>IF($D8="","",VLOOKUP($D8,'HK2'!$D$4:$AH$258,21,0))</f>
        <v>0</v>
      </c>
      <c r="Y8" s="21">
        <f t="shared" si="4"/>
        <v>0</v>
      </c>
      <c r="Z8" s="8">
        <f>IF($D8="","",VLOOKUP($D8,'HK2'!$D$4:$AH$258,23,0))</f>
        <v>0</v>
      </c>
      <c r="AA8" s="8">
        <f>IF($D8="","",VLOOKUP($D8,'HK2'!$D$4:$AH$258,24,0))</f>
        <v>0</v>
      </c>
      <c r="AB8" s="21">
        <f t="shared" si="5"/>
        <v>0</v>
      </c>
      <c r="AC8" s="8">
        <f>IF($D8="","",VLOOKUP($D8,'HK2'!$D$4:$AH$258,26,0))</f>
        <v>0</v>
      </c>
      <c r="AD8" s="8">
        <f>IF($D8="","",VLOOKUP($D8,'HK2'!$D$4:$AH$258,27,0))</f>
        <v>0</v>
      </c>
      <c r="AE8" s="21">
        <f t="shared" si="6"/>
        <v>0</v>
      </c>
      <c r="AF8" s="8">
        <f>IF($D8="","",VLOOKUP($D8,'HK2'!$D$4:$AH$258,29,0))</f>
        <v>0</v>
      </c>
      <c r="AG8" s="8">
        <f>IF($D8="","",VLOOKUP($D8,'HK2'!$D$4:$AH$258,30,0))</f>
        <v>0</v>
      </c>
      <c r="AH8" s="64">
        <f t="shared" si="7"/>
        <v>8.5</v>
      </c>
      <c r="AI8" s="14">
        <f t="shared" si="8"/>
        <v>28.3</v>
      </c>
    </row>
    <row r="9" spans="1:35">
      <c r="A9" s="55">
        <f>IF(D9="","",SUBTOTAL(3,$D$4:$D9))</f>
        <v>6</v>
      </c>
      <c r="B9" s="46" t="str">
        <f>IF('XUAT HK1 KHOA'!B9="","",'XUAT HK1 KHOA'!B9)</f>
        <v>01012028</v>
      </c>
      <c r="C9" s="46" t="str">
        <f>IF('XUAT HK1 KHOA'!C9="","",'XUAT HK1 KHOA'!C9)</f>
        <v>Khoa CN Cơ khí</v>
      </c>
      <c r="D9" s="46" t="str">
        <f>IF('XUAT HK1 KHOA'!D9="","",'XUAT HK1 KHOA'!D9)</f>
        <v>Dương Thị Hồng</v>
      </c>
      <c r="E9" s="8">
        <f>IF($D9="","",VLOOKUP($D9,'HK2'!$D$4:$AH$258,2,0))</f>
        <v>0</v>
      </c>
      <c r="F9" s="8">
        <f>IF($D9="","",VLOOKUP($D9,'HK2'!$D$4:$AH$258,3,0))</f>
        <v>0</v>
      </c>
      <c r="G9" s="8">
        <f>IF($D9="","",VLOOKUP($D9,'HK2'!$D$4:$AH$258,4,0))</f>
        <v>0</v>
      </c>
      <c r="H9" s="8">
        <f>IF($D9="","",VLOOKUP($D9,'HK2'!$D$4:$AH$258,5,0))</f>
        <v>0</v>
      </c>
      <c r="I9" s="76">
        <f t="shared" si="0"/>
        <v>0</v>
      </c>
      <c r="J9" s="8">
        <f>IF($D9="","",VLOOKUP($D9,'HK2'!$D$4:$AH$258,7,0))</f>
        <v>0</v>
      </c>
      <c r="K9" s="8">
        <f>IF($D9="","",VLOOKUP($D9,'HK2'!$D$4:$AH$258,8,0))</f>
        <v>0</v>
      </c>
      <c r="L9" s="8">
        <f>IF($D9="","",VLOOKUP($D9,'HK2'!$D$4:$AH$258,9,0))</f>
        <v>0</v>
      </c>
      <c r="M9" s="8">
        <f>IF($D9="","",VLOOKUP($D9,'HK2'!$D$4:$AH$258,10,0))</f>
        <v>0</v>
      </c>
      <c r="N9" s="21">
        <f t="shared" si="1"/>
        <v>0</v>
      </c>
      <c r="O9" s="8">
        <f>IF($D9="","",VLOOKUP($D9,'HK2'!$D$4:$AH$258,12,0))</f>
        <v>0</v>
      </c>
      <c r="P9" s="8">
        <f>IF($D9="","",VLOOKUP($D9,'HK2'!$D$4:$AH$258,13,0))</f>
        <v>0</v>
      </c>
      <c r="Q9" s="8">
        <f>IF($D9="","",VLOOKUP($D9,'HK2'!$D$4:$AH$258,14,0))</f>
        <v>0</v>
      </c>
      <c r="R9" s="21">
        <f t="shared" si="9"/>
        <v>0</v>
      </c>
      <c r="S9" s="8">
        <f>IF($D9="","",VLOOKUP($D9,'HK2'!$D$4:$AH$258,16,0))</f>
        <v>0</v>
      </c>
      <c r="T9" s="8">
        <f>IF($D9="","",VLOOKUP($D9,'HK2'!$D$4:$AH$258,17,0))</f>
        <v>0</v>
      </c>
      <c r="U9" s="8">
        <f>IF($D9="","",VLOOKUP($D9,'HK2'!$D$4:$AH$258,18,0))</f>
        <v>0</v>
      </c>
      <c r="V9" s="21">
        <f t="shared" si="10"/>
        <v>0</v>
      </c>
      <c r="W9" s="8">
        <f>IF($D9="","",VLOOKUP($D9,'HK2'!$D$4:$AH$258,20,0))</f>
        <v>0</v>
      </c>
      <c r="X9" s="8">
        <f>IF($D9="","",VLOOKUP($D9,'HK2'!$D$4:$AH$258,21,0))</f>
        <v>0</v>
      </c>
      <c r="Y9" s="21">
        <f t="shared" si="4"/>
        <v>0</v>
      </c>
      <c r="Z9" s="8">
        <f>IF($D9="","",VLOOKUP($D9,'HK2'!$D$4:$AH$258,23,0))</f>
        <v>0</v>
      </c>
      <c r="AA9" s="8">
        <f>IF($D9="","",VLOOKUP($D9,'HK2'!$D$4:$AH$258,24,0))</f>
        <v>0</v>
      </c>
      <c r="AB9" s="21">
        <f t="shared" si="5"/>
        <v>0</v>
      </c>
      <c r="AC9" s="8">
        <f>IF($D9="","",VLOOKUP($D9,'HK2'!$D$4:$AH$258,26,0))</f>
        <v>0</v>
      </c>
      <c r="AD9" s="8">
        <f>IF($D9="","",VLOOKUP($D9,'HK2'!$D$4:$AH$258,27,0))</f>
        <v>0</v>
      </c>
      <c r="AE9" s="21">
        <f t="shared" si="6"/>
        <v>0</v>
      </c>
      <c r="AF9" s="8">
        <f>IF($D9="","",VLOOKUP($D9,'HK2'!$D$4:$AH$258,29,0))</f>
        <v>0</v>
      </c>
      <c r="AG9" s="8">
        <f>IF($D9="","",VLOOKUP($D9,'HK2'!$D$4:$AH$258,30,0))</f>
        <v>0</v>
      </c>
      <c r="AH9" s="64">
        <f t="shared" si="7"/>
        <v>0</v>
      </c>
      <c r="AI9" s="14">
        <f t="shared" si="8"/>
        <v>0</v>
      </c>
    </row>
    <row r="10" spans="1:35">
      <c r="A10" s="55">
        <f>IF(D10="","",SUBTOTAL(3,$D$4:$D10))</f>
        <v>7</v>
      </c>
      <c r="B10" s="46" t="str">
        <f>IF('XUAT HK1 KHOA'!B10="","",'XUAT HK1 KHOA'!B10)</f>
        <v>01012027</v>
      </c>
      <c r="C10" s="46" t="str">
        <f>IF('XUAT HK1 KHOA'!C10="","",'XUAT HK1 KHOA'!C10)</f>
        <v>Khoa CN Cơ khí</v>
      </c>
      <c r="D10" s="46" t="str">
        <f>IF('XUAT HK1 KHOA'!D10="","",'XUAT HK1 KHOA'!D10)</f>
        <v>Giáp Đức Nhận</v>
      </c>
      <c r="E10" s="8">
        <f>IF($D10="","",VLOOKUP($D10,'HK2'!$D$4:$AH$258,2,0))</f>
        <v>0</v>
      </c>
      <c r="F10" s="8">
        <f>IF($D10="","",VLOOKUP($D10,'HK2'!$D$4:$AH$258,3,0))</f>
        <v>0</v>
      </c>
      <c r="G10" s="8">
        <f>IF($D10="","",VLOOKUP($D10,'HK2'!$D$4:$AH$258,4,0))</f>
        <v>0</v>
      </c>
      <c r="H10" s="8">
        <f>IF($D10="","",VLOOKUP($D10,'HK2'!$D$4:$AH$258,5,0))</f>
        <v>0</v>
      </c>
      <c r="I10" s="76">
        <f t="shared" si="0"/>
        <v>0</v>
      </c>
      <c r="J10" s="8">
        <f>IF($D10="","",VLOOKUP($D10,'HK2'!$D$4:$AH$258,7,0))</f>
        <v>0</v>
      </c>
      <c r="K10" s="8">
        <f>IF($D10="","",VLOOKUP($D10,'HK2'!$D$4:$AH$258,8,0))</f>
        <v>0</v>
      </c>
      <c r="L10" s="8">
        <f>IF($D10="","",VLOOKUP($D10,'HK2'!$D$4:$AH$258,9,0))</f>
        <v>0</v>
      </c>
      <c r="M10" s="8">
        <f>IF($D10="","",VLOOKUP($D10,'HK2'!$D$4:$AH$258,10,0))</f>
        <v>0</v>
      </c>
      <c r="N10" s="21">
        <f t="shared" si="1"/>
        <v>0</v>
      </c>
      <c r="O10" s="8">
        <f>IF($D10="","",VLOOKUP($D10,'HK2'!$D$4:$AH$258,12,0))</f>
        <v>0</v>
      </c>
      <c r="P10" s="8">
        <f>IF($D10="","",VLOOKUP($D10,'HK2'!$D$4:$AH$258,13,0))</f>
        <v>0</v>
      </c>
      <c r="Q10" s="8">
        <f>IF($D10="","",VLOOKUP($D10,'HK2'!$D$4:$AH$258,14,0))</f>
        <v>0</v>
      </c>
      <c r="R10" s="21">
        <f t="shared" si="9"/>
        <v>0</v>
      </c>
      <c r="S10" s="8">
        <f>IF($D10="","",VLOOKUP($D10,'HK2'!$D$4:$AH$258,16,0))</f>
        <v>0</v>
      </c>
      <c r="T10" s="8">
        <f>IF($D10="","",VLOOKUP($D10,'HK2'!$D$4:$AH$258,17,0))</f>
        <v>0</v>
      </c>
      <c r="U10" s="8">
        <f>IF($D10="","",VLOOKUP($D10,'HK2'!$D$4:$AH$258,18,0))</f>
        <v>0</v>
      </c>
      <c r="V10" s="21">
        <f t="shared" si="10"/>
        <v>0</v>
      </c>
      <c r="W10" s="8">
        <f>IF($D10="","",VLOOKUP($D10,'HK2'!$D$4:$AH$258,20,0))</f>
        <v>0</v>
      </c>
      <c r="X10" s="8">
        <f>IF($D10="","",VLOOKUP($D10,'HK2'!$D$4:$AH$258,21,0))</f>
        <v>0</v>
      </c>
      <c r="Y10" s="21">
        <f t="shared" si="4"/>
        <v>0</v>
      </c>
      <c r="Z10" s="8">
        <f>IF($D10="","",VLOOKUP($D10,'HK2'!$D$4:$AH$258,23,0))</f>
        <v>0</v>
      </c>
      <c r="AA10" s="8">
        <f>IF($D10="","",VLOOKUP($D10,'HK2'!$D$4:$AH$258,24,0))</f>
        <v>0</v>
      </c>
      <c r="AB10" s="21">
        <f t="shared" si="5"/>
        <v>0</v>
      </c>
      <c r="AC10" s="8">
        <f>IF($D10="","",VLOOKUP($D10,'HK2'!$D$4:$AH$258,26,0))</f>
        <v>0</v>
      </c>
      <c r="AD10" s="8">
        <f>IF($D10="","",VLOOKUP($D10,'HK2'!$D$4:$AH$258,27,0))</f>
        <v>0</v>
      </c>
      <c r="AE10" s="21">
        <f t="shared" si="6"/>
        <v>0</v>
      </c>
      <c r="AF10" s="8">
        <f>IF($D10="","",VLOOKUP($D10,'HK2'!$D$4:$AH$258,29,0))</f>
        <v>0</v>
      </c>
      <c r="AG10" s="8">
        <f>IF($D10="","",VLOOKUP($D10,'HK2'!$D$4:$AH$258,30,0))</f>
        <v>0</v>
      </c>
      <c r="AH10" s="64">
        <f t="shared" si="7"/>
        <v>0</v>
      </c>
      <c r="AI10" s="14">
        <f t="shared" si="8"/>
        <v>0</v>
      </c>
    </row>
    <row r="11" spans="1:35">
      <c r="A11" s="55">
        <f>IF(D11="","",SUBTOTAL(3,$D$4:$D11))</f>
        <v>8</v>
      </c>
      <c r="B11" s="46" t="str">
        <f>IF('XUAT HK1 KHOA'!B11="","",'XUAT HK1 KHOA'!B11)</f>
        <v>01012030</v>
      </c>
      <c r="C11" s="46" t="str">
        <f>IF('XUAT HK1 KHOA'!C11="","",'XUAT HK1 KHOA'!C11)</f>
        <v>Khoa CN Cơ khí</v>
      </c>
      <c r="D11" s="46" t="str">
        <f>IF('XUAT HK1 KHOA'!D11="","",'XUAT HK1 KHOA'!D11)</f>
        <v>Hồ Nhật Linh</v>
      </c>
      <c r="E11" s="8">
        <f>IF($D11="","",VLOOKUP($D11,'HK2'!$D$4:$AH$258,2,0))</f>
        <v>0</v>
      </c>
      <c r="F11" s="8">
        <f>IF($D11="","",VLOOKUP($D11,'HK2'!$D$4:$AH$258,3,0))</f>
        <v>4</v>
      </c>
      <c r="G11" s="8">
        <f>IF($D11="","",VLOOKUP($D11,'HK2'!$D$4:$AH$258,4,0))</f>
        <v>0</v>
      </c>
      <c r="H11" s="8">
        <f>IF($D11="","",VLOOKUP($D11,'HK2'!$D$4:$AH$258,5,0))</f>
        <v>0</v>
      </c>
      <c r="I11" s="76">
        <f t="shared" si="0"/>
        <v>8</v>
      </c>
      <c r="J11" s="8">
        <f>IF($D11="","",VLOOKUP($D11,'HK2'!$D$4:$AH$258,7,0))</f>
        <v>0</v>
      </c>
      <c r="K11" s="8">
        <f>IF($D11="","",VLOOKUP($D11,'HK2'!$D$4:$AH$258,8,0))</f>
        <v>0</v>
      </c>
      <c r="L11" s="8">
        <f>IF($D11="","",VLOOKUP($D11,'HK2'!$D$4:$AH$258,9,0))</f>
        <v>0</v>
      </c>
      <c r="M11" s="8">
        <f>IF($D11="","",VLOOKUP($D11,'HK2'!$D$4:$AH$258,10,0))</f>
        <v>0</v>
      </c>
      <c r="N11" s="21">
        <f t="shared" si="1"/>
        <v>0</v>
      </c>
      <c r="O11" s="8">
        <f>IF($D11="","",VLOOKUP($D11,'HK2'!$D$4:$AH$258,12,0))</f>
        <v>24</v>
      </c>
      <c r="P11" s="8">
        <f>IF($D11="","",VLOOKUP($D11,'HK2'!$D$4:$AH$258,13,0))</f>
        <v>24</v>
      </c>
      <c r="Q11" s="8">
        <f>IF($D11="","",VLOOKUP($D11,'HK2'!$D$4:$AH$258,14,0))</f>
        <v>26</v>
      </c>
      <c r="R11" s="21">
        <f t="shared" si="9"/>
        <v>1.1000000000000001</v>
      </c>
      <c r="S11" s="8">
        <f>IF($D11="","",VLOOKUP($D11,'HK2'!$D$4:$AH$258,16,0))</f>
        <v>0</v>
      </c>
      <c r="T11" s="8">
        <f>IF($D11="","",VLOOKUP($D11,'HK2'!$D$4:$AH$258,17,0))</f>
        <v>0</v>
      </c>
      <c r="U11" s="8">
        <f>IF($D11="","",VLOOKUP($D11,'HK2'!$D$4:$AH$258,18,0))</f>
        <v>0</v>
      </c>
      <c r="V11" s="21">
        <f t="shared" si="10"/>
        <v>0</v>
      </c>
      <c r="W11" s="8">
        <f>IF($D11="","",VLOOKUP($D11,'HK2'!$D$4:$AH$258,20,0))</f>
        <v>0</v>
      </c>
      <c r="X11" s="8">
        <f>IF($D11="","",VLOOKUP($D11,'HK2'!$D$4:$AH$258,21,0))</f>
        <v>0</v>
      </c>
      <c r="Y11" s="21">
        <f t="shared" si="4"/>
        <v>0</v>
      </c>
      <c r="Z11" s="8">
        <f>IF($D11="","",VLOOKUP($D11,'HK2'!$D$4:$AH$258,23,0))</f>
        <v>0</v>
      </c>
      <c r="AA11" s="8">
        <f>IF($D11="","",VLOOKUP($D11,'HK2'!$D$4:$AH$258,24,0))</f>
        <v>0</v>
      </c>
      <c r="AB11" s="21">
        <f t="shared" si="5"/>
        <v>0</v>
      </c>
      <c r="AC11" s="8">
        <f>IF($D11="","",VLOOKUP($D11,'HK2'!$D$4:$AH$258,26,0))</f>
        <v>0</v>
      </c>
      <c r="AD11" s="8">
        <f>IF($D11="","",VLOOKUP($D11,'HK2'!$D$4:$AH$258,27,0))</f>
        <v>0</v>
      </c>
      <c r="AE11" s="21">
        <f t="shared" si="6"/>
        <v>0</v>
      </c>
      <c r="AF11" s="8">
        <f>IF($D11="","",VLOOKUP($D11,'HK2'!$D$4:$AH$258,29,0))</f>
        <v>0</v>
      </c>
      <c r="AG11" s="8">
        <f>IF($D11="","",VLOOKUP($D11,'HK2'!$D$4:$AH$258,30,0))</f>
        <v>0</v>
      </c>
      <c r="AH11" s="64">
        <f t="shared" si="7"/>
        <v>9.1</v>
      </c>
      <c r="AI11" s="14">
        <f t="shared" si="8"/>
        <v>30.3</v>
      </c>
    </row>
    <row r="12" spans="1:35">
      <c r="A12" s="55">
        <f>IF(D12="","",SUBTOTAL(3,$D$4:$D12))</f>
        <v>9</v>
      </c>
      <c r="B12" s="46" t="str">
        <f>IF('XUAT HK1 KHOA'!B12="","",'XUAT HK1 KHOA'!B12)</f>
        <v>01012016</v>
      </c>
      <c r="C12" s="46" t="str">
        <f>IF('XUAT HK1 KHOA'!C12="","",'XUAT HK1 KHOA'!C12)</f>
        <v>Khoa CN Cơ khí</v>
      </c>
      <c r="D12" s="46" t="str">
        <f>IF('XUAT HK1 KHOA'!D12="","",'XUAT HK1 KHOA'!D12)</f>
        <v>Lư Thị Yến Vũ</v>
      </c>
      <c r="E12" s="8">
        <f>IF($D12="","",VLOOKUP($D12,'HK2'!$D$4:$AH$258,2,0))</f>
        <v>4</v>
      </c>
      <c r="F12" s="8">
        <f>IF($D12="","",VLOOKUP($D12,'HK2'!$D$4:$AH$258,3,0))</f>
        <v>2</v>
      </c>
      <c r="G12" s="8">
        <f>IF($D12="","",VLOOKUP($D12,'HK2'!$D$4:$AH$258,4,0))</f>
        <v>0</v>
      </c>
      <c r="H12" s="8">
        <f>IF($D12="","",VLOOKUP($D12,'HK2'!$D$4:$AH$258,5,0))</f>
        <v>0</v>
      </c>
      <c r="I12" s="76">
        <f t="shared" si="0"/>
        <v>8</v>
      </c>
      <c r="J12" s="8">
        <f>IF($D12="","",VLOOKUP($D12,'HK2'!$D$4:$AH$258,7,0))</f>
        <v>3.2</v>
      </c>
      <c r="K12" s="8">
        <f>IF($D12="","",VLOOKUP($D12,'HK2'!$D$4:$AH$258,8,0))</f>
        <v>3.2</v>
      </c>
      <c r="L12" s="8">
        <f>IF($D12="","",VLOOKUP($D12,'HK2'!$D$4:$AH$258,9,0))</f>
        <v>0</v>
      </c>
      <c r="M12" s="8">
        <f>IF($D12="","",VLOOKUP($D12,'HK2'!$D$4:$AH$258,10,0))</f>
        <v>0</v>
      </c>
      <c r="N12" s="21">
        <f t="shared" si="1"/>
        <v>6.4</v>
      </c>
      <c r="O12" s="8">
        <f>IF($D12="","",VLOOKUP($D12,'HK2'!$D$4:$AH$258,12,0))</f>
        <v>95</v>
      </c>
      <c r="P12" s="8">
        <f>IF($D12="","",VLOOKUP($D12,'HK2'!$D$4:$AH$258,13,0))</f>
        <v>0</v>
      </c>
      <c r="Q12" s="8">
        <f>IF($D12="","",VLOOKUP($D12,'HK2'!$D$4:$AH$258,14,0))</f>
        <v>95</v>
      </c>
      <c r="R12" s="21">
        <f t="shared" si="9"/>
        <v>0</v>
      </c>
      <c r="S12" s="8">
        <f>IF($D12="","",VLOOKUP($D12,'HK2'!$D$4:$AH$258,16,0))</f>
        <v>18</v>
      </c>
      <c r="T12" s="8">
        <f>IF($D12="","",VLOOKUP($D12,'HK2'!$D$4:$AH$258,17,0))</f>
        <v>84</v>
      </c>
      <c r="U12" s="8">
        <f>IF($D12="","",VLOOKUP($D12,'HK2'!$D$4:$AH$258,18,0))</f>
        <v>18</v>
      </c>
      <c r="V12" s="21">
        <f t="shared" si="10"/>
        <v>8.4</v>
      </c>
      <c r="W12" s="8">
        <f>IF($D12="","",VLOOKUP($D12,'HK2'!$D$4:$AH$258,20,0))</f>
        <v>0</v>
      </c>
      <c r="X12" s="8">
        <f>IF($D12="","",VLOOKUP($D12,'HK2'!$D$4:$AH$258,21,0))</f>
        <v>0</v>
      </c>
      <c r="Y12" s="21">
        <f t="shared" si="4"/>
        <v>0</v>
      </c>
      <c r="Z12" s="8">
        <f>IF($D12="","",VLOOKUP($D12,'HK2'!$D$4:$AH$258,23,0))</f>
        <v>0</v>
      </c>
      <c r="AA12" s="8">
        <f>IF($D12="","",VLOOKUP($D12,'HK2'!$D$4:$AH$258,24,0))</f>
        <v>0</v>
      </c>
      <c r="AB12" s="21">
        <f t="shared" si="5"/>
        <v>0</v>
      </c>
      <c r="AC12" s="8">
        <f>IF($D12="","",VLOOKUP($D12,'HK2'!$D$4:$AH$258,26,0))</f>
        <v>0</v>
      </c>
      <c r="AD12" s="8">
        <f>IF($D12="","",VLOOKUP($D12,'HK2'!$D$4:$AH$258,27,0))</f>
        <v>0</v>
      </c>
      <c r="AE12" s="21">
        <f t="shared" si="6"/>
        <v>0</v>
      </c>
      <c r="AF12" s="8">
        <f>IF($D12="","",VLOOKUP($D12,'HK2'!$D$4:$AH$258,29,0))</f>
        <v>0</v>
      </c>
      <c r="AG12" s="8">
        <f>IF($D12="","",VLOOKUP($D12,'HK2'!$D$4:$AH$258,30,0))</f>
        <v>0</v>
      </c>
      <c r="AH12" s="64">
        <f t="shared" si="7"/>
        <v>22.8</v>
      </c>
      <c r="AI12" s="14">
        <f t="shared" si="8"/>
        <v>76</v>
      </c>
    </row>
    <row r="13" spans="1:35">
      <c r="A13" s="55">
        <f>IF(D13="","",SUBTOTAL(3,$D$4:$D13))</f>
        <v>10</v>
      </c>
      <c r="B13" s="46" t="str">
        <f>IF('XUAT HK1 KHOA'!B13="","",'XUAT HK1 KHOA'!B13)</f>
        <v>01012024</v>
      </c>
      <c r="C13" s="46" t="str">
        <f>IF('XUAT HK1 KHOA'!C13="","",'XUAT HK1 KHOA'!C13)</f>
        <v>Khoa CN Cơ khí</v>
      </c>
      <c r="D13" s="46" t="str">
        <f>IF('XUAT HK1 KHOA'!D13="","",'XUAT HK1 KHOA'!D13)</f>
        <v>Nguyễn Chí Ngãi</v>
      </c>
      <c r="E13" s="8">
        <f>IF($D13="","",VLOOKUP($D13,'HK2'!$D$4:$AH$258,2,0))</f>
        <v>0</v>
      </c>
      <c r="F13" s="8">
        <f>IF($D13="","",VLOOKUP($D13,'HK2'!$D$4:$AH$258,3,0))</f>
        <v>0</v>
      </c>
      <c r="G13" s="8">
        <f>IF($D13="","",VLOOKUP($D13,'HK2'!$D$4:$AH$258,4,0))</f>
        <v>0</v>
      </c>
      <c r="H13" s="8">
        <f>IF($D13="","",VLOOKUP($D13,'HK2'!$D$4:$AH$258,5,0))</f>
        <v>0</v>
      </c>
      <c r="I13" s="76">
        <f t="shared" si="0"/>
        <v>0</v>
      </c>
      <c r="J13" s="8">
        <f>IF($D13="","",VLOOKUP($D13,'HK2'!$D$4:$AH$258,7,0))</f>
        <v>0</v>
      </c>
      <c r="K13" s="8">
        <f>IF($D13="","",VLOOKUP($D13,'HK2'!$D$4:$AH$258,8,0))</f>
        <v>0</v>
      </c>
      <c r="L13" s="8">
        <f>IF($D13="","",VLOOKUP($D13,'HK2'!$D$4:$AH$258,9,0))</f>
        <v>0</v>
      </c>
      <c r="M13" s="8">
        <f>IF($D13="","",VLOOKUP($D13,'HK2'!$D$4:$AH$258,10,0))</f>
        <v>0</v>
      </c>
      <c r="N13" s="21">
        <f t="shared" si="1"/>
        <v>0</v>
      </c>
      <c r="O13" s="8">
        <f>IF($D13="","",VLOOKUP($D13,'HK2'!$D$4:$AH$258,12,0))</f>
        <v>0</v>
      </c>
      <c r="P13" s="8">
        <f>IF($D13="","",VLOOKUP($D13,'HK2'!$D$4:$AH$258,13,0))</f>
        <v>0</v>
      </c>
      <c r="Q13" s="8">
        <f>IF($D13="","",VLOOKUP($D13,'HK2'!$D$4:$AH$258,14,0))</f>
        <v>0</v>
      </c>
      <c r="R13" s="21">
        <f t="shared" si="9"/>
        <v>0</v>
      </c>
      <c r="S13" s="8">
        <f>IF($D13="","",VLOOKUP($D13,'HK2'!$D$4:$AH$258,16,0))</f>
        <v>0</v>
      </c>
      <c r="T13" s="8">
        <f>IF($D13="","",VLOOKUP($D13,'HK2'!$D$4:$AH$258,17,0))</f>
        <v>0</v>
      </c>
      <c r="U13" s="8">
        <f>IF($D13="","",VLOOKUP($D13,'HK2'!$D$4:$AH$258,18,0))</f>
        <v>0</v>
      </c>
      <c r="V13" s="21">
        <f t="shared" si="10"/>
        <v>0</v>
      </c>
      <c r="W13" s="8">
        <f>IF($D13="","",VLOOKUP($D13,'HK2'!$D$4:$AH$258,20,0))</f>
        <v>0</v>
      </c>
      <c r="X13" s="8">
        <f>IF($D13="","",VLOOKUP($D13,'HK2'!$D$4:$AH$258,21,0))</f>
        <v>0</v>
      </c>
      <c r="Y13" s="21">
        <f t="shared" si="4"/>
        <v>0</v>
      </c>
      <c r="Z13" s="8">
        <f>IF($D13="","",VLOOKUP($D13,'HK2'!$D$4:$AH$258,23,0))</f>
        <v>0</v>
      </c>
      <c r="AA13" s="8">
        <f>IF($D13="","",VLOOKUP($D13,'HK2'!$D$4:$AH$258,24,0))</f>
        <v>0</v>
      </c>
      <c r="AB13" s="21">
        <f t="shared" si="5"/>
        <v>0</v>
      </c>
      <c r="AC13" s="8">
        <f>IF($D13="","",VLOOKUP($D13,'HK2'!$D$4:$AH$258,26,0))</f>
        <v>0</v>
      </c>
      <c r="AD13" s="8">
        <f>IF($D13="","",VLOOKUP($D13,'HK2'!$D$4:$AH$258,27,0))</f>
        <v>0</v>
      </c>
      <c r="AE13" s="21">
        <f t="shared" si="6"/>
        <v>0</v>
      </c>
      <c r="AF13" s="8">
        <f>IF($D13="","",VLOOKUP($D13,'HK2'!$D$4:$AH$258,29,0))</f>
        <v>0</v>
      </c>
      <c r="AG13" s="8">
        <f>IF($D13="","",VLOOKUP($D13,'HK2'!$D$4:$AH$258,30,0))</f>
        <v>0</v>
      </c>
      <c r="AH13" s="64">
        <f t="shared" si="7"/>
        <v>0</v>
      </c>
      <c r="AI13" s="14">
        <f t="shared" si="8"/>
        <v>0</v>
      </c>
    </row>
    <row r="14" spans="1:35">
      <c r="A14" s="55">
        <f>IF(D14="","",SUBTOTAL(3,$D$4:$D14))</f>
        <v>11</v>
      </c>
      <c r="B14" s="46" t="str">
        <f>IF('XUAT HK1 KHOA'!B14="","",'XUAT HK1 KHOA'!B14)</f>
        <v>01012022</v>
      </c>
      <c r="C14" s="46" t="str">
        <f>IF('XUAT HK1 KHOA'!C14="","",'XUAT HK1 KHOA'!C14)</f>
        <v>Khoa CN Cơ khí</v>
      </c>
      <c r="D14" s="46" t="str">
        <f>IF('XUAT HK1 KHOA'!D14="","",'XUAT HK1 KHOA'!D14)</f>
        <v>Nguyễn Duy Hải</v>
      </c>
      <c r="E14" s="8">
        <f>IF($D14="","",VLOOKUP($D14,'HK2'!$D$4:$AH$258,2,0))</f>
        <v>0</v>
      </c>
      <c r="F14" s="8">
        <f>IF($D14="","",VLOOKUP($D14,'HK2'!$D$4:$AH$258,3,0))</f>
        <v>0</v>
      </c>
      <c r="G14" s="8">
        <f>IF($D14="","",VLOOKUP($D14,'HK2'!$D$4:$AH$258,4,0))</f>
        <v>0</v>
      </c>
      <c r="H14" s="8">
        <f>IF($D14="","",VLOOKUP($D14,'HK2'!$D$4:$AH$258,5,0))</f>
        <v>0</v>
      </c>
      <c r="I14" s="76">
        <f t="shared" si="0"/>
        <v>0</v>
      </c>
      <c r="J14" s="8">
        <f>IF($D14="","",VLOOKUP($D14,'HK2'!$D$4:$AH$258,7,0))</f>
        <v>3.5999999999999996</v>
      </c>
      <c r="K14" s="8">
        <f>IF($D14="","",VLOOKUP($D14,'HK2'!$D$4:$AH$258,8,0))</f>
        <v>1.6</v>
      </c>
      <c r="L14" s="8">
        <f>IF($D14="","",VLOOKUP($D14,'HK2'!$D$4:$AH$258,9,0))</f>
        <v>0</v>
      </c>
      <c r="M14" s="8">
        <f>IF($D14="","",VLOOKUP($D14,'HK2'!$D$4:$AH$258,10,0))</f>
        <v>0</v>
      </c>
      <c r="N14" s="21">
        <f t="shared" si="1"/>
        <v>5.1999999999999993</v>
      </c>
      <c r="O14" s="8">
        <f>IF($D14="","",VLOOKUP($D14,'HK2'!$D$4:$AH$258,12,0))</f>
        <v>27</v>
      </c>
      <c r="P14" s="8">
        <f>IF($D14="","",VLOOKUP($D14,'HK2'!$D$4:$AH$258,13,0))</f>
        <v>0</v>
      </c>
      <c r="Q14" s="8">
        <f>IF($D14="","",VLOOKUP($D14,'HK2'!$D$4:$AH$258,14,0))</f>
        <v>27</v>
      </c>
      <c r="R14" s="21">
        <f t="shared" si="9"/>
        <v>0</v>
      </c>
      <c r="S14" s="8">
        <f>IF($D14="","",VLOOKUP($D14,'HK2'!$D$4:$AH$258,16,0))</f>
        <v>0</v>
      </c>
      <c r="T14" s="8">
        <f>IF($D14="","",VLOOKUP($D14,'HK2'!$D$4:$AH$258,17,0))</f>
        <v>18</v>
      </c>
      <c r="U14" s="8">
        <f>IF($D14="","",VLOOKUP($D14,'HK2'!$D$4:$AH$258,18,0))</f>
        <v>0</v>
      </c>
      <c r="V14" s="21">
        <f t="shared" si="10"/>
        <v>1.8</v>
      </c>
      <c r="W14" s="8">
        <f>IF($D14="","",VLOOKUP($D14,'HK2'!$D$4:$AH$258,20,0))</f>
        <v>0</v>
      </c>
      <c r="X14" s="8">
        <f>IF($D14="","",VLOOKUP($D14,'HK2'!$D$4:$AH$258,21,0))</f>
        <v>0</v>
      </c>
      <c r="Y14" s="21">
        <f t="shared" si="4"/>
        <v>0</v>
      </c>
      <c r="Z14" s="8">
        <f>IF($D14="","",VLOOKUP($D14,'HK2'!$D$4:$AH$258,23,0))</f>
        <v>0</v>
      </c>
      <c r="AA14" s="8">
        <f>IF($D14="","",VLOOKUP($D14,'HK2'!$D$4:$AH$258,24,0))</f>
        <v>0</v>
      </c>
      <c r="AB14" s="21">
        <f t="shared" si="5"/>
        <v>0</v>
      </c>
      <c r="AC14" s="8">
        <f>IF($D14="","",VLOOKUP($D14,'HK2'!$D$4:$AH$258,26,0))</f>
        <v>0</v>
      </c>
      <c r="AD14" s="8">
        <f>IF($D14="","",VLOOKUP($D14,'HK2'!$D$4:$AH$258,27,0))</f>
        <v>0</v>
      </c>
      <c r="AE14" s="21">
        <f t="shared" si="6"/>
        <v>0</v>
      </c>
      <c r="AF14" s="8">
        <f>IF($D14="","",VLOOKUP($D14,'HK2'!$D$4:$AH$258,29,0))</f>
        <v>2.4</v>
      </c>
      <c r="AG14" s="8">
        <f>IF($D14="","",VLOOKUP($D14,'HK2'!$D$4:$AH$258,30,0))</f>
        <v>0</v>
      </c>
      <c r="AH14" s="64">
        <f t="shared" si="7"/>
        <v>9.4</v>
      </c>
      <c r="AI14" s="14">
        <f t="shared" si="8"/>
        <v>31.3</v>
      </c>
    </row>
    <row r="15" spans="1:35">
      <c r="A15" s="55">
        <f>IF(D15="","",SUBTOTAL(3,$D$4:$D15))</f>
        <v>12</v>
      </c>
      <c r="B15" s="46" t="str">
        <f>IF('XUAT HK1 KHOA'!B15="","",'XUAT HK1 KHOA'!B15)</f>
        <v>01009004</v>
      </c>
      <c r="C15" s="46" t="str">
        <f>IF('XUAT HK1 KHOA'!C15="","",'XUAT HK1 KHOA'!C15)</f>
        <v>Khoa CN Cơ khí</v>
      </c>
      <c r="D15" s="46" t="str">
        <f>IF('XUAT HK1 KHOA'!D15="","",'XUAT HK1 KHOA'!D15)</f>
        <v>Nguyễn Hoài Nam</v>
      </c>
      <c r="E15" s="8">
        <f>IF($D15="","",VLOOKUP($D15,'HK2'!$D$4:$AH$258,2,0))</f>
        <v>0</v>
      </c>
      <c r="F15" s="8">
        <f>IF($D15="","",VLOOKUP($D15,'HK2'!$D$4:$AH$258,3,0))</f>
        <v>0</v>
      </c>
      <c r="G15" s="8">
        <f>IF($D15="","",VLOOKUP($D15,'HK2'!$D$4:$AH$258,4,0))</f>
        <v>0</v>
      </c>
      <c r="H15" s="8">
        <f>IF($D15="","",VLOOKUP($D15,'HK2'!$D$4:$AH$258,5,0))</f>
        <v>0</v>
      </c>
      <c r="I15" s="76">
        <f t="shared" si="0"/>
        <v>0</v>
      </c>
      <c r="J15" s="8">
        <f>IF($D15="","",VLOOKUP($D15,'HK2'!$D$4:$AH$258,7,0))</f>
        <v>0</v>
      </c>
      <c r="K15" s="8">
        <f>IF($D15="","",VLOOKUP($D15,'HK2'!$D$4:$AH$258,8,0))</f>
        <v>0</v>
      </c>
      <c r="L15" s="8">
        <f>IF($D15="","",VLOOKUP($D15,'HK2'!$D$4:$AH$258,9,0))</f>
        <v>0</v>
      </c>
      <c r="M15" s="8">
        <f>IF($D15="","",VLOOKUP($D15,'HK2'!$D$4:$AH$258,10,0))</f>
        <v>0</v>
      </c>
      <c r="N15" s="21">
        <f t="shared" si="1"/>
        <v>0</v>
      </c>
      <c r="O15" s="8">
        <f>IF($D15="","",VLOOKUP($D15,'HK2'!$D$4:$AH$258,12,0))</f>
        <v>0</v>
      </c>
      <c r="P15" s="8">
        <f>IF($D15="","",VLOOKUP($D15,'HK2'!$D$4:$AH$258,13,0))</f>
        <v>0</v>
      </c>
      <c r="Q15" s="8">
        <f>IF($D15="","",VLOOKUP($D15,'HK2'!$D$4:$AH$258,14,0))</f>
        <v>0</v>
      </c>
      <c r="R15" s="21">
        <f t="shared" si="9"/>
        <v>0</v>
      </c>
      <c r="S15" s="8">
        <f>IF($D15="","",VLOOKUP($D15,'HK2'!$D$4:$AH$258,16,0))</f>
        <v>0</v>
      </c>
      <c r="T15" s="8">
        <f>IF($D15="","",VLOOKUP($D15,'HK2'!$D$4:$AH$258,17,0))</f>
        <v>0</v>
      </c>
      <c r="U15" s="8">
        <f>IF($D15="","",VLOOKUP($D15,'HK2'!$D$4:$AH$258,18,0))</f>
        <v>0</v>
      </c>
      <c r="V15" s="21">
        <f t="shared" si="10"/>
        <v>0</v>
      </c>
      <c r="W15" s="8">
        <f>IF($D15="","",VLOOKUP($D15,'HK2'!$D$4:$AH$258,20,0))</f>
        <v>0</v>
      </c>
      <c r="X15" s="8">
        <f>IF($D15="","",VLOOKUP($D15,'HK2'!$D$4:$AH$258,21,0))</f>
        <v>0</v>
      </c>
      <c r="Y15" s="21">
        <f t="shared" si="4"/>
        <v>0</v>
      </c>
      <c r="Z15" s="8">
        <f>IF($D15="","",VLOOKUP($D15,'HK2'!$D$4:$AH$258,23,0))</f>
        <v>0</v>
      </c>
      <c r="AA15" s="8">
        <f>IF($D15="","",VLOOKUP($D15,'HK2'!$D$4:$AH$258,24,0))</f>
        <v>0</v>
      </c>
      <c r="AB15" s="21">
        <f t="shared" si="5"/>
        <v>0</v>
      </c>
      <c r="AC15" s="8">
        <f>IF($D15="","",VLOOKUP($D15,'HK2'!$D$4:$AH$258,26,0))</f>
        <v>0</v>
      </c>
      <c r="AD15" s="8">
        <f>IF($D15="","",VLOOKUP($D15,'HK2'!$D$4:$AH$258,27,0))</f>
        <v>0</v>
      </c>
      <c r="AE15" s="21">
        <f t="shared" si="6"/>
        <v>0</v>
      </c>
      <c r="AF15" s="8">
        <f>IF($D15="","",VLOOKUP($D15,'HK2'!$D$4:$AH$258,29,0))</f>
        <v>0</v>
      </c>
      <c r="AG15" s="8">
        <f>IF($D15="","",VLOOKUP($D15,'HK2'!$D$4:$AH$258,30,0))</f>
        <v>4.8</v>
      </c>
      <c r="AH15" s="64">
        <f t="shared" si="7"/>
        <v>4.8</v>
      </c>
      <c r="AI15" s="14">
        <f t="shared" si="8"/>
        <v>16</v>
      </c>
    </row>
    <row r="16" spans="1:35">
      <c r="A16" s="55">
        <f>IF(D16="","",SUBTOTAL(3,$D$4:$D16))</f>
        <v>13</v>
      </c>
      <c r="B16" s="46" t="str">
        <f>IF('XUAT HK1 KHOA'!B16="","",'XUAT HK1 KHOA'!B16)</f>
        <v>01012017</v>
      </c>
      <c r="C16" s="46" t="str">
        <f>IF('XUAT HK1 KHOA'!C16="","",'XUAT HK1 KHOA'!C16)</f>
        <v>Khoa CN Cơ khí</v>
      </c>
      <c r="D16" s="46" t="str">
        <f>IF('XUAT HK1 KHOA'!D16="","",'XUAT HK1 KHOA'!D16)</f>
        <v>Nguyễn Ngọc Quỳnh(CK)</v>
      </c>
      <c r="E16" s="8">
        <f>IF($D16="","",VLOOKUP($D16,'HK2'!$D$4:$AH$258,2,0))</f>
        <v>2</v>
      </c>
      <c r="F16" s="8">
        <f>IF($D16="","",VLOOKUP($D16,'HK2'!$D$4:$AH$258,3,0))</f>
        <v>2</v>
      </c>
      <c r="G16" s="8">
        <f>IF($D16="","",VLOOKUP($D16,'HK2'!$D$4:$AH$258,4,0))</f>
        <v>0</v>
      </c>
      <c r="H16" s="8">
        <f>IF($D16="","",VLOOKUP($D16,'HK2'!$D$4:$AH$258,5,0))</f>
        <v>0</v>
      </c>
      <c r="I16" s="76">
        <f t="shared" si="0"/>
        <v>6</v>
      </c>
      <c r="J16" s="8">
        <f>IF($D16="","",VLOOKUP($D16,'HK2'!$D$4:$AH$258,7,0))</f>
        <v>6.4</v>
      </c>
      <c r="K16" s="8">
        <f>IF($D16="","",VLOOKUP($D16,'HK2'!$D$4:$AH$258,8,0))</f>
        <v>3.2</v>
      </c>
      <c r="L16" s="8">
        <f>IF($D16="","",VLOOKUP($D16,'HK2'!$D$4:$AH$258,9,0))</f>
        <v>0</v>
      </c>
      <c r="M16" s="8">
        <f>IF($D16="","",VLOOKUP($D16,'HK2'!$D$4:$AH$258,10,0))</f>
        <v>0</v>
      </c>
      <c r="N16" s="21">
        <f t="shared" si="1"/>
        <v>9.6000000000000014</v>
      </c>
      <c r="O16" s="8">
        <f>IF($D16="","",VLOOKUP($D16,'HK2'!$D$4:$AH$258,12,0))</f>
        <v>102</v>
      </c>
      <c r="P16" s="8">
        <f>IF($D16="","",VLOOKUP($D16,'HK2'!$D$4:$AH$258,13,0))</f>
        <v>8</v>
      </c>
      <c r="Q16" s="8">
        <f>IF($D16="","",VLOOKUP($D16,'HK2'!$D$4:$AH$258,14,0))</f>
        <v>102</v>
      </c>
      <c r="R16" s="21">
        <f t="shared" si="9"/>
        <v>0.4</v>
      </c>
      <c r="S16" s="8">
        <f>IF($D16="","",VLOOKUP($D16,'HK2'!$D$4:$AH$258,16,0))</f>
        <v>0</v>
      </c>
      <c r="T16" s="8">
        <f>IF($D16="","",VLOOKUP($D16,'HK2'!$D$4:$AH$258,17,0))</f>
        <v>0</v>
      </c>
      <c r="U16" s="8">
        <f>IF($D16="","",VLOOKUP($D16,'HK2'!$D$4:$AH$258,18,0))</f>
        <v>0</v>
      </c>
      <c r="V16" s="21">
        <f t="shared" si="10"/>
        <v>0</v>
      </c>
      <c r="W16" s="8">
        <f>IF($D16="","",VLOOKUP($D16,'HK2'!$D$4:$AH$258,20,0))</f>
        <v>0</v>
      </c>
      <c r="X16" s="8">
        <f>IF($D16="","",VLOOKUP($D16,'HK2'!$D$4:$AH$258,21,0))</f>
        <v>0</v>
      </c>
      <c r="Y16" s="21">
        <f t="shared" si="4"/>
        <v>0</v>
      </c>
      <c r="Z16" s="8">
        <f>IF($D16="","",VLOOKUP($D16,'HK2'!$D$4:$AH$258,23,0))</f>
        <v>0</v>
      </c>
      <c r="AA16" s="8">
        <f>IF($D16="","",VLOOKUP($D16,'HK2'!$D$4:$AH$258,24,0))</f>
        <v>0</v>
      </c>
      <c r="AB16" s="21">
        <f t="shared" si="5"/>
        <v>0</v>
      </c>
      <c r="AC16" s="8">
        <f>IF($D16="","",VLOOKUP($D16,'HK2'!$D$4:$AH$258,26,0))</f>
        <v>0</v>
      </c>
      <c r="AD16" s="8">
        <f>IF($D16="","",VLOOKUP($D16,'HK2'!$D$4:$AH$258,27,0))</f>
        <v>0</v>
      </c>
      <c r="AE16" s="21">
        <f t="shared" si="6"/>
        <v>0</v>
      </c>
      <c r="AF16" s="8">
        <f>IF($D16="","",VLOOKUP($D16,'HK2'!$D$4:$AH$258,29,0))</f>
        <v>0</v>
      </c>
      <c r="AG16" s="8">
        <f>IF($D16="","",VLOOKUP($D16,'HK2'!$D$4:$AH$258,30,0))</f>
        <v>0</v>
      </c>
      <c r="AH16" s="64">
        <f t="shared" si="7"/>
        <v>16</v>
      </c>
      <c r="AI16" s="14">
        <f t="shared" si="8"/>
        <v>53.3</v>
      </c>
    </row>
    <row r="17" spans="1:35">
      <c r="A17" s="55">
        <f>IF(D17="","",SUBTOTAL(3,$D$4:$D17))</f>
        <v>14</v>
      </c>
      <c r="B17" s="46" t="str">
        <f>IF('XUAT HK1 KHOA'!B17="","",'XUAT HK1 KHOA'!B17)</f>
        <v>01012002</v>
      </c>
      <c r="C17" s="46" t="str">
        <f>IF('XUAT HK1 KHOA'!C17="","",'XUAT HK1 KHOA'!C17)</f>
        <v>Khoa CN Cơ khí</v>
      </c>
      <c r="D17" s="46" t="str">
        <f>IF('XUAT HK1 KHOA'!D17="","",'XUAT HK1 KHOA'!D17)</f>
        <v>Nguyễn Tam Cương</v>
      </c>
      <c r="E17" s="8">
        <f>IF($D17="","",VLOOKUP($D17,'HK2'!$D$4:$AH$258,2,0))</f>
        <v>2</v>
      </c>
      <c r="F17" s="8">
        <f>IF($D17="","",VLOOKUP($D17,'HK2'!$D$4:$AH$258,3,0))</f>
        <v>0</v>
      </c>
      <c r="G17" s="8">
        <f>IF($D17="","",VLOOKUP($D17,'HK2'!$D$4:$AH$258,4,0))</f>
        <v>0</v>
      </c>
      <c r="H17" s="8">
        <f>IF($D17="","",VLOOKUP($D17,'HK2'!$D$4:$AH$258,5,0))</f>
        <v>0</v>
      </c>
      <c r="I17" s="76">
        <f t="shared" si="0"/>
        <v>2</v>
      </c>
      <c r="J17" s="8">
        <f>IF($D17="","",VLOOKUP($D17,'HK2'!$D$4:$AH$258,7,0))</f>
        <v>6</v>
      </c>
      <c r="K17" s="8">
        <f>IF($D17="","",VLOOKUP($D17,'HK2'!$D$4:$AH$258,8,0))</f>
        <v>0</v>
      </c>
      <c r="L17" s="8">
        <f>IF($D17="","",VLOOKUP($D17,'HK2'!$D$4:$AH$258,9,0))</f>
        <v>0</v>
      </c>
      <c r="M17" s="8">
        <f>IF($D17="","",VLOOKUP($D17,'HK2'!$D$4:$AH$258,10,0))</f>
        <v>0</v>
      </c>
      <c r="N17" s="21">
        <f t="shared" si="1"/>
        <v>6</v>
      </c>
      <c r="O17" s="8">
        <f>IF($D17="","",VLOOKUP($D17,'HK2'!$D$4:$AH$258,12,0))</f>
        <v>178</v>
      </c>
      <c r="P17" s="8">
        <f>IF($D17="","",VLOOKUP($D17,'HK2'!$D$4:$AH$258,13,0))</f>
        <v>54</v>
      </c>
      <c r="Q17" s="8">
        <f>IF($D17="","",VLOOKUP($D17,'HK2'!$D$4:$AH$258,14,0))</f>
        <v>175</v>
      </c>
      <c r="R17" s="21">
        <f t="shared" si="9"/>
        <v>2.85</v>
      </c>
      <c r="S17" s="8">
        <f>IF($D17="","",VLOOKUP($D17,'HK2'!$D$4:$AH$258,16,0))</f>
        <v>0</v>
      </c>
      <c r="T17" s="8">
        <f>IF($D17="","",VLOOKUP($D17,'HK2'!$D$4:$AH$258,17,0))</f>
        <v>0</v>
      </c>
      <c r="U17" s="8">
        <f>IF($D17="","",VLOOKUP($D17,'HK2'!$D$4:$AH$258,18,0))</f>
        <v>0</v>
      </c>
      <c r="V17" s="21">
        <f t="shared" si="10"/>
        <v>0</v>
      </c>
      <c r="W17" s="8">
        <f>IF($D17="","",VLOOKUP($D17,'HK2'!$D$4:$AH$258,20,0))</f>
        <v>0</v>
      </c>
      <c r="X17" s="8">
        <f>IF($D17="","",VLOOKUP($D17,'HK2'!$D$4:$AH$258,21,0))</f>
        <v>0</v>
      </c>
      <c r="Y17" s="21">
        <f t="shared" si="4"/>
        <v>0</v>
      </c>
      <c r="Z17" s="8">
        <f>IF($D17="","",VLOOKUP($D17,'HK2'!$D$4:$AH$258,23,0))</f>
        <v>0</v>
      </c>
      <c r="AA17" s="8">
        <f>IF($D17="","",VLOOKUP($D17,'HK2'!$D$4:$AH$258,24,0))</f>
        <v>0</v>
      </c>
      <c r="AB17" s="21">
        <f t="shared" si="5"/>
        <v>0</v>
      </c>
      <c r="AC17" s="8">
        <f>IF($D17="","",VLOOKUP($D17,'HK2'!$D$4:$AH$258,26,0))</f>
        <v>0</v>
      </c>
      <c r="AD17" s="8">
        <f>IF($D17="","",VLOOKUP($D17,'HK2'!$D$4:$AH$258,27,0))</f>
        <v>0</v>
      </c>
      <c r="AE17" s="21">
        <f t="shared" si="6"/>
        <v>0</v>
      </c>
      <c r="AF17" s="8">
        <f>IF($D17="","",VLOOKUP($D17,'HK2'!$D$4:$AH$258,29,0))</f>
        <v>0</v>
      </c>
      <c r="AG17" s="8">
        <f>IF($D17="","",VLOOKUP($D17,'HK2'!$D$4:$AH$258,30,0))</f>
        <v>4.8</v>
      </c>
      <c r="AH17" s="64">
        <f t="shared" si="7"/>
        <v>15.7</v>
      </c>
      <c r="AI17" s="14">
        <f t="shared" si="8"/>
        <v>52.3</v>
      </c>
    </row>
    <row r="18" spans="1:35">
      <c r="A18" s="55">
        <f>IF(D18="","",SUBTOTAL(3,$D$4:$D18))</f>
        <v>15</v>
      </c>
      <c r="B18" s="46" t="str">
        <f>IF('XUAT HK1 KHOA'!B18="","",'XUAT HK1 KHOA'!B18)</f>
        <v>01012018</v>
      </c>
      <c r="C18" s="46" t="str">
        <f>IF('XUAT HK1 KHOA'!C18="","",'XUAT HK1 KHOA'!C18)</f>
        <v>Khoa CN Cơ khí</v>
      </c>
      <c r="D18" s="46" t="str">
        <f>IF('XUAT HK1 KHOA'!D18="","",'XUAT HK1 KHOA'!D18)</f>
        <v>Nguyễn Thành Long</v>
      </c>
      <c r="E18" s="8">
        <f>IF($D18="","",VLOOKUP($D18,'HK2'!$D$4:$AH$258,2,0))</f>
        <v>2</v>
      </c>
      <c r="F18" s="8">
        <f>IF($D18="","",VLOOKUP($D18,'HK2'!$D$4:$AH$258,3,0))</f>
        <v>0</v>
      </c>
      <c r="G18" s="8">
        <f>IF($D18="","",VLOOKUP($D18,'HK2'!$D$4:$AH$258,4,0))</f>
        <v>0</v>
      </c>
      <c r="H18" s="8">
        <f>IF($D18="","",VLOOKUP($D18,'HK2'!$D$4:$AH$258,5,0))</f>
        <v>0</v>
      </c>
      <c r="I18" s="76">
        <f t="shared" si="0"/>
        <v>2</v>
      </c>
      <c r="J18" s="8">
        <f>IF($D18="","",VLOOKUP($D18,'HK2'!$D$4:$AH$258,7,0))</f>
        <v>6</v>
      </c>
      <c r="K18" s="8">
        <f>IF($D18="","",VLOOKUP($D18,'HK2'!$D$4:$AH$258,8,0))</f>
        <v>1.2</v>
      </c>
      <c r="L18" s="8">
        <f>IF($D18="","",VLOOKUP($D18,'HK2'!$D$4:$AH$258,9,0))</f>
        <v>0</v>
      </c>
      <c r="M18" s="8">
        <f>IF($D18="","",VLOOKUP($D18,'HK2'!$D$4:$AH$258,10,0))</f>
        <v>0</v>
      </c>
      <c r="N18" s="21">
        <f t="shared" si="1"/>
        <v>7.2</v>
      </c>
      <c r="O18" s="8">
        <f>IF($D18="","",VLOOKUP($D18,'HK2'!$D$4:$AH$258,12,0))</f>
        <v>153</v>
      </c>
      <c r="P18" s="8">
        <f>IF($D18="","",VLOOKUP($D18,'HK2'!$D$4:$AH$258,13,0))</f>
        <v>172</v>
      </c>
      <c r="Q18" s="8">
        <f>IF($D18="","",VLOOKUP($D18,'HK2'!$D$4:$AH$258,14,0))</f>
        <v>186</v>
      </c>
      <c r="R18" s="21">
        <f t="shared" si="9"/>
        <v>6.95</v>
      </c>
      <c r="S18" s="8">
        <f>IF($D18="","",VLOOKUP($D18,'HK2'!$D$4:$AH$258,16,0))</f>
        <v>0</v>
      </c>
      <c r="T18" s="8">
        <f>IF($D18="","",VLOOKUP($D18,'HK2'!$D$4:$AH$258,17,0))</f>
        <v>0</v>
      </c>
      <c r="U18" s="8">
        <f>IF($D18="","",VLOOKUP($D18,'HK2'!$D$4:$AH$258,18,0))</f>
        <v>0</v>
      </c>
      <c r="V18" s="21">
        <f t="shared" si="10"/>
        <v>0</v>
      </c>
      <c r="W18" s="8">
        <f>IF($D18="","",VLOOKUP($D18,'HK2'!$D$4:$AH$258,20,0))</f>
        <v>0</v>
      </c>
      <c r="X18" s="8">
        <f>IF($D18="","",VLOOKUP($D18,'HK2'!$D$4:$AH$258,21,0))</f>
        <v>0</v>
      </c>
      <c r="Y18" s="21">
        <f t="shared" si="4"/>
        <v>0</v>
      </c>
      <c r="Z18" s="8">
        <f>IF($D18="","",VLOOKUP($D18,'HK2'!$D$4:$AH$258,23,0))</f>
        <v>0</v>
      </c>
      <c r="AA18" s="8">
        <f>IF($D18="","",VLOOKUP($D18,'HK2'!$D$4:$AH$258,24,0))</f>
        <v>0</v>
      </c>
      <c r="AB18" s="21">
        <f t="shared" si="5"/>
        <v>0</v>
      </c>
      <c r="AC18" s="8">
        <f>IF($D18="","",VLOOKUP($D18,'HK2'!$D$4:$AH$258,26,0))</f>
        <v>0</v>
      </c>
      <c r="AD18" s="8">
        <f>IF($D18="","",VLOOKUP($D18,'HK2'!$D$4:$AH$258,27,0))</f>
        <v>0</v>
      </c>
      <c r="AE18" s="21">
        <f t="shared" si="6"/>
        <v>0</v>
      </c>
      <c r="AF18" s="8">
        <f>IF($D18="","",VLOOKUP($D18,'HK2'!$D$4:$AH$258,29,0))</f>
        <v>0</v>
      </c>
      <c r="AG18" s="8">
        <f>IF($D18="","",VLOOKUP($D18,'HK2'!$D$4:$AH$258,30,0))</f>
        <v>0</v>
      </c>
      <c r="AH18" s="64">
        <f t="shared" si="7"/>
        <v>16.2</v>
      </c>
      <c r="AI18" s="14">
        <f t="shared" si="8"/>
        <v>54</v>
      </c>
    </row>
    <row r="19" spans="1:35">
      <c r="A19" s="55">
        <f>IF(D19="","",SUBTOTAL(3,$D$4:$D19))</f>
        <v>16</v>
      </c>
      <c r="B19" s="46" t="str">
        <f>IF('XUAT HK1 KHOA'!B19="","",'XUAT HK1 KHOA'!B19)</f>
        <v>01012011</v>
      </c>
      <c r="C19" s="46" t="str">
        <f>IF('XUAT HK1 KHOA'!C19="","",'XUAT HK1 KHOA'!C19)</f>
        <v>Khoa CN Cơ khí</v>
      </c>
      <c r="D19" s="46" t="str">
        <f>IF('XUAT HK1 KHOA'!D19="","",'XUAT HK1 KHOA'!D19)</f>
        <v>Nguyễn Thanh Vĩnh Phúc</v>
      </c>
      <c r="E19" s="8">
        <f>IF($D19="","",VLOOKUP($D19,'HK2'!$D$4:$AH$258,2,0))</f>
        <v>0</v>
      </c>
      <c r="F19" s="8">
        <f>IF($D19="","",VLOOKUP($D19,'HK2'!$D$4:$AH$258,3,0))</f>
        <v>0</v>
      </c>
      <c r="G19" s="8">
        <f>IF($D19="","",VLOOKUP($D19,'HK2'!$D$4:$AH$258,4,0))</f>
        <v>0</v>
      </c>
      <c r="H19" s="8">
        <f>IF($D19="","",VLOOKUP($D19,'HK2'!$D$4:$AH$258,5,0))</f>
        <v>0</v>
      </c>
      <c r="I19" s="76">
        <f t="shared" si="0"/>
        <v>0</v>
      </c>
      <c r="J19" s="8">
        <f>IF($D19="","",VLOOKUP($D19,'HK2'!$D$4:$AH$258,7,0))</f>
        <v>0</v>
      </c>
      <c r="K19" s="8">
        <f>IF($D19="","",VLOOKUP($D19,'HK2'!$D$4:$AH$258,8,0))</f>
        <v>4.8</v>
      </c>
      <c r="L19" s="8">
        <f>IF($D19="","",VLOOKUP($D19,'HK2'!$D$4:$AH$258,9,0))</f>
        <v>0</v>
      </c>
      <c r="M19" s="8">
        <f>IF($D19="","",VLOOKUP($D19,'HK2'!$D$4:$AH$258,10,0))</f>
        <v>0</v>
      </c>
      <c r="N19" s="21">
        <f t="shared" si="1"/>
        <v>4.8</v>
      </c>
      <c r="O19" s="8">
        <f>IF($D19="","",VLOOKUP($D19,'HK2'!$D$4:$AH$258,12,0))</f>
        <v>0</v>
      </c>
      <c r="P19" s="8">
        <f>IF($D19="","",VLOOKUP($D19,'HK2'!$D$4:$AH$258,13,0))</f>
        <v>0</v>
      </c>
      <c r="Q19" s="8">
        <f>IF($D19="","",VLOOKUP($D19,'HK2'!$D$4:$AH$258,14,0))</f>
        <v>0</v>
      </c>
      <c r="R19" s="21">
        <f t="shared" si="9"/>
        <v>0</v>
      </c>
      <c r="S19" s="8">
        <f>IF($D19="","",VLOOKUP($D19,'HK2'!$D$4:$AH$258,16,0))</f>
        <v>0</v>
      </c>
      <c r="T19" s="8">
        <f>IF($D19="","",VLOOKUP($D19,'HK2'!$D$4:$AH$258,17,0))</f>
        <v>0</v>
      </c>
      <c r="U19" s="8">
        <f>IF($D19="","",VLOOKUP($D19,'HK2'!$D$4:$AH$258,18,0))</f>
        <v>0</v>
      </c>
      <c r="V19" s="21">
        <f t="shared" si="10"/>
        <v>0</v>
      </c>
      <c r="W19" s="8">
        <f>IF($D19="","",VLOOKUP($D19,'HK2'!$D$4:$AH$258,20,0))</f>
        <v>0</v>
      </c>
      <c r="X19" s="8">
        <f>IF($D19="","",VLOOKUP($D19,'HK2'!$D$4:$AH$258,21,0))</f>
        <v>0</v>
      </c>
      <c r="Y19" s="21">
        <f t="shared" si="4"/>
        <v>0</v>
      </c>
      <c r="Z19" s="8">
        <f>IF($D19="","",VLOOKUP($D19,'HK2'!$D$4:$AH$258,23,0))</f>
        <v>0</v>
      </c>
      <c r="AA19" s="8">
        <f>IF($D19="","",VLOOKUP($D19,'HK2'!$D$4:$AH$258,24,0))</f>
        <v>0</v>
      </c>
      <c r="AB19" s="21">
        <f t="shared" si="5"/>
        <v>0</v>
      </c>
      <c r="AC19" s="8">
        <f>IF($D19="","",VLOOKUP($D19,'HK2'!$D$4:$AH$258,26,0))</f>
        <v>0</v>
      </c>
      <c r="AD19" s="8">
        <f>IF($D19="","",VLOOKUP($D19,'HK2'!$D$4:$AH$258,27,0))</f>
        <v>0</v>
      </c>
      <c r="AE19" s="21">
        <f t="shared" si="6"/>
        <v>0</v>
      </c>
      <c r="AF19" s="8">
        <f>IF($D19="","",VLOOKUP($D19,'HK2'!$D$4:$AH$258,29,0))</f>
        <v>0</v>
      </c>
      <c r="AG19" s="8">
        <f>IF($D19="","",VLOOKUP($D19,'HK2'!$D$4:$AH$258,30,0))</f>
        <v>0</v>
      </c>
      <c r="AH19" s="64">
        <f t="shared" si="7"/>
        <v>4.8</v>
      </c>
      <c r="AI19" s="14">
        <f t="shared" si="8"/>
        <v>16</v>
      </c>
    </row>
    <row r="20" spans="1:35">
      <c r="A20" s="55">
        <f>IF(D20="","",SUBTOTAL(3,$D$4:$D20))</f>
        <v>17</v>
      </c>
      <c r="B20" s="46" t="str">
        <f>IF('XUAT HK1 KHOA'!B20="","",'XUAT HK1 KHOA'!B20)</f>
        <v>01012015</v>
      </c>
      <c r="C20" s="46" t="str">
        <f>IF('XUAT HK1 KHOA'!C20="","",'XUAT HK1 KHOA'!C20)</f>
        <v>Khoa CN Cơ khí</v>
      </c>
      <c r="D20" s="46" t="str">
        <f>IF('XUAT HK1 KHOA'!D20="","",'XUAT HK1 KHOA'!D20)</f>
        <v>Nguyễn Thanh Vũ</v>
      </c>
      <c r="E20" s="8">
        <f>IF($D20="","",VLOOKUP($D20,'HK2'!$D$4:$AH$258,2,0))</f>
        <v>4</v>
      </c>
      <c r="F20" s="8">
        <f>IF($D20="","",VLOOKUP($D20,'HK2'!$D$4:$AH$258,3,0))</f>
        <v>2</v>
      </c>
      <c r="G20" s="8">
        <f>IF($D20="","",VLOOKUP($D20,'HK2'!$D$4:$AH$258,4,0))</f>
        <v>0</v>
      </c>
      <c r="H20" s="8">
        <f>IF($D20="","",VLOOKUP($D20,'HK2'!$D$4:$AH$258,5,0))</f>
        <v>0</v>
      </c>
      <c r="I20" s="76">
        <f t="shared" si="0"/>
        <v>8</v>
      </c>
      <c r="J20" s="8">
        <f>IF($D20="","",VLOOKUP($D20,'HK2'!$D$4:$AH$258,7,0))</f>
        <v>7.2</v>
      </c>
      <c r="K20" s="8">
        <f>IF($D20="","",VLOOKUP($D20,'HK2'!$D$4:$AH$258,8,0))</f>
        <v>3.5999999999999996</v>
      </c>
      <c r="L20" s="8">
        <f>IF($D20="","",VLOOKUP($D20,'HK2'!$D$4:$AH$258,9,0))</f>
        <v>0</v>
      </c>
      <c r="M20" s="8">
        <f>IF($D20="","",VLOOKUP($D20,'HK2'!$D$4:$AH$258,10,0))</f>
        <v>0</v>
      </c>
      <c r="N20" s="21">
        <f t="shared" si="1"/>
        <v>10.8</v>
      </c>
      <c r="O20" s="8">
        <f>IF($D20="","",VLOOKUP($D20,'HK2'!$D$4:$AH$258,12,0))</f>
        <v>125</v>
      </c>
      <c r="P20" s="8">
        <f>IF($D20="","",VLOOKUP($D20,'HK2'!$D$4:$AH$258,13,0))</f>
        <v>219</v>
      </c>
      <c r="Q20" s="8">
        <f>IF($D20="","",VLOOKUP($D20,'HK2'!$D$4:$AH$258,14,0))</f>
        <v>118</v>
      </c>
      <c r="R20" s="21">
        <f t="shared" si="9"/>
        <v>11.3</v>
      </c>
      <c r="S20" s="8">
        <f>IF($D20="","",VLOOKUP($D20,'HK2'!$D$4:$AH$258,16,0))</f>
        <v>0</v>
      </c>
      <c r="T20" s="8">
        <f>IF($D20="","",VLOOKUP($D20,'HK2'!$D$4:$AH$258,17,0))</f>
        <v>0</v>
      </c>
      <c r="U20" s="8">
        <f>IF($D20="","",VLOOKUP($D20,'HK2'!$D$4:$AH$258,18,0))</f>
        <v>0</v>
      </c>
      <c r="V20" s="21">
        <f t="shared" si="10"/>
        <v>0</v>
      </c>
      <c r="W20" s="8">
        <f>IF($D20="","",VLOOKUP($D20,'HK2'!$D$4:$AH$258,20,0))</f>
        <v>0</v>
      </c>
      <c r="X20" s="8">
        <f>IF($D20="","",VLOOKUP($D20,'HK2'!$D$4:$AH$258,21,0))</f>
        <v>0</v>
      </c>
      <c r="Y20" s="21">
        <f t="shared" si="4"/>
        <v>0</v>
      </c>
      <c r="Z20" s="8">
        <f>IF($D20="","",VLOOKUP($D20,'HK2'!$D$4:$AH$258,23,0))</f>
        <v>0</v>
      </c>
      <c r="AA20" s="8">
        <f>IF($D20="","",VLOOKUP($D20,'HK2'!$D$4:$AH$258,24,0))</f>
        <v>0</v>
      </c>
      <c r="AB20" s="21">
        <f t="shared" si="5"/>
        <v>0</v>
      </c>
      <c r="AC20" s="8">
        <f>IF($D20="","",VLOOKUP($D20,'HK2'!$D$4:$AH$258,26,0))</f>
        <v>0</v>
      </c>
      <c r="AD20" s="8">
        <f>IF($D20="","",VLOOKUP($D20,'HK2'!$D$4:$AH$258,27,0))</f>
        <v>0</v>
      </c>
      <c r="AE20" s="21">
        <f t="shared" si="6"/>
        <v>0</v>
      </c>
      <c r="AF20" s="8">
        <f>IF($D20="","",VLOOKUP($D20,'HK2'!$D$4:$AH$258,29,0))</f>
        <v>1.2</v>
      </c>
      <c r="AG20" s="8">
        <f>IF($D20="","",VLOOKUP($D20,'HK2'!$D$4:$AH$258,30,0))</f>
        <v>0</v>
      </c>
      <c r="AH20" s="64">
        <f t="shared" si="7"/>
        <v>31.3</v>
      </c>
      <c r="AI20" s="14">
        <f t="shared" si="8"/>
        <v>104.3</v>
      </c>
    </row>
    <row r="21" spans="1:35">
      <c r="A21" s="55">
        <f>IF(D21="","",SUBTOTAL(3,$D$4:$D21))</f>
        <v>18</v>
      </c>
      <c r="B21" s="46" t="str">
        <f>IF('XUAT HK1 KHOA'!B21="","",'XUAT HK1 KHOA'!B21)</f>
        <v>01012019</v>
      </c>
      <c r="C21" s="46" t="str">
        <f>IF('XUAT HK1 KHOA'!C21="","",'XUAT HK1 KHOA'!C21)</f>
        <v>Khoa CN Cơ khí</v>
      </c>
      <c r="D21" s="46" t="str">
        <f>IF('XUAT HK1 KHOA'!D21="","",'XUAT HK1 KHOA'!D21)</f>
        <v>Nguyễn Tiến Dũng</v>
      </c>
      <c r="E21" s="8">
        <f>IF($D21="","",VLOOKUP($D21,'HK2'!$D$4:$AH$258,2,0))</f>
        <v>4</v>
      </c>
      <c r="F21" s="8">
        <f>IF($D21="","",VLOOKUP($D21,'HK2'!$D$4:$AH$258,3,0))</f>
        <v>0</v>
      </c>
      <c r="G21" s="8">
        <f>IF($D21="","",VLOOKUP($D21,'HK2'!$D$4:$AH$258,4,0))</f>
        <v>0</v>
      </c>
      <c r="H21" s="8">
        <f>IF($D21="","",VLOOKUP($D21,'HK2'!$D$4:$AH$258,5,0))</f>
        <v>0</v>
      </c>
      <c r="I21" s="76">
        <f t="shared" si="0"/>
        <v>4</v>
      </c>
      <c r="J21" s="8">
        <f>IF($D21="","",VLOOKUP($D21,'HK2'!$D$4:$AH$258,7,0))</f>
        <v>3.2</v>
      </c>
      <c r="K21" s="8">
        <f>IF($D21="","",VLOOKUP($D21,'HK2'!$D$4:$AH$258,8,0))</f>
        <v>2.8</v>
      </c>
      <c r="L21" s="8">
        <f>IF($D21="","",VLOOKUP($D21,'HK2'!$D$4:$AH$258,9,0))</f>
        <v>0</v>
      </c>
      <c r="M21" s="8">
        <f>IF($D21="","",VLOOKUP($D21,'HK2'!$D$4:$AH$258,10,0))</f>
        <v>0</v>
      </c>
      <c r="N21" s="21">
        <f t="shared" si="1"/>
        <v>6</v>
      </c>
      <c r="O21" s="8">
        <f>IF($D21="","",VLOOKUP($D21,'HK2'!$D$4:$AH$258,12,0))</f>
        <v>183</v>
      </c>
      <c r="P21" s="8">
        <f>IF($D21="","",VLOOKUP($D21,'HK2'!$D$4:$AH$258,13,0))</f>
        <v>153</v>
      </c>
      <c r="Q21" s="8">
        <f>IF($D21="","",VLOOKUP($D21,'HK2'!$D$4:$AH$258,14,0))</f>
        <v>150</v>
      </c>
      <c r="R21" s="21">
        <f t="shared" si="9"/>
        <v>9.3000000000000007</v>
      </c>
      <c r="S21" s="8">
        <f>IF($D21="","",VLOOKUP($D21,'HK2'!$D$4:$AH$258,16,0))</f>
        <v>0</v>
      </c>
      <c r="T21" s="8">
        <f>IF($D21="","",VLOOKUP($D21,'HK2'!$D$4:$AH$258,17,0))</f>
        <v>0</v>
      </c>
      <c r="U21" s="8">
        <f>IF($D21="","",VLOOKUP($D21,'HK2'!$D$4:$AH$258,18,0))</f>
        <v>0</v>
      </c>
      <c r="V21" s="21">
        <f t="shared" si="10"/>
        <v>0</v>
      </c>
      <c r="W21" s="8">
        <f>IF($D21="","",VLOOKUP($D21,'HK2'!$D$4:$AH$258,20,0))</f>
        <v>0</v>
      </c>
      <c r="X21" s="8">
        <f>IF($D21="","",VLOOKUP($D21,'HK2'!$D$4:$AH$258,21,0))</f>
        <v>0</v>
      </c>
      <c r="Y21" s="21">
        <f t="shared" si="4"/>
        <v>0</v>
      </c>
      <c r="Z21" s="8">
        <f>IF($D21="","",VLOOKUP($D21,'HK2'!$D$4:$AH$258,23,0))</f>
        <v>0</v>
      </c>
      <c r="AA21" s="8">
        <f>IF($D21="","",VLOOKUP($D21,'HK2'!$D$4:$AH$258,24,0))</f>
        <v>0</v>
      </c>
      <c r="AB21" s="21">
        <f t="shared" si="5"/>
        <v>0</v>
      </c>
      <c r="AC21" s="8">
        <f>IF($D21="","",VLOOKUP($D21,'HK2'!$D$4:$AH$258,26,0))</f>
        <v>0</v>
      </c>
      <c r="AD21" s="8">
        <f>IF($D21="","",VLOOKUP($D21,'HK2'!$D$4:$AH$258,27,0))</f>
        <v>0</v>
      </c>
      <c r="AE21" s="21">
        <f t="shared" si="6"/>
        <v>0</v>
      </c>
      <c r="AF21" s="8">
        <f>IF($D21="","",VLOOKUP($D21,'HK2'!$D$4:$AH$258,29,0))</f>
        <v>0</v>
      </c>
      <c r="AG21" s="8">
        <f>IF($D21="","",VLOOKUP($D21,'HK2'!$D$4:$AH$258,30,0))</f>
        <v>0</v>
      </c>
      <c r="AH21" s="64">
        <f t="shared" si="7"/>
        <v>19.3</v>
      </c>
      <c r="AI21" s="14">
        <f t="shared" si="8"/>
        <v>64.3</v>
      </c>
    </row>
    <row r="22" spans="1:35">
      <c r="A22" s="55">
        <f>IF(D22="","",SUBTOTAL(3,$D$4:$D22))</f>
        <v>19</v>
      </c>
      <c r="B22" s="46" t="str">
        <f>IF('XUAT HK1 KHOA'!B22="","",'XUAT HK1 KHOA'!B22)</f>
        <v>01012001</v>
      </c>
      <c r="C22" s="46" t="str">
        <f>IF('XUAT HK1 KHOA'!C22="","",'XUAT HK1 KHOA'!C22)</f>
        <v>Khoa CN Cơ khí</v>
      </c>
      <c r="D22" s="46" t="str">
        <f>IF('XUAT HK1 KHOA'!D22="","",'XUAT HK1 KHOA'!D22)</f>
        <v>Nguyễn Tiến Nhân</v>
      </c>
      <c r="E22" s="8">
        <f>IF($D22="","",VLOOKUP($D22,'HK2'!$D$4:$AH$258,2,0))</f>
        <v>6</v>
      </c>
      <c r="F22" s="8">
        <f>IF($D22="","",VLOOKUP($D22,'HK2'!$D$4:$AH$258,3,0))</f>
        <v>0</v>
      </c>
      <c r="G22" s="8">
        <f>IF($D22="","",VLOOKUP($D22,'HK2'!$D$4:$AH$258,4,0))</f>
        <v>0</v>
      </c>
      <c r="H22" s="8">
        <f>IF($D22="","",VLOOKUP($D22,'HK2'!$D$4:$AH$258,5,0))</f>
        <v>0</v>
      </c>
      <c r="I22" s="76">
        <f t="shared" si="0"/>
        <v>6</v>
      </c>
      <c r="J22" s="8">
        <f>IF($D22="","",VLOOKUP($D22,'HK2'!$D$4:$AH$258,7,0))</f>
        <v>8</v>
      </c>
      <c r="K22" s="8">
        <f>IF($D22="","",VLOOKUP($D22,'HK2'!$D$4:$AH$258,8,0))</f>
        <v>8</v>
      </c>
      <c r="L22" s="8">
        <f>IF($D22="","",VLOOKUP($D22,'HK2'!$D$4:$AH$258,9,0))</f>
        <v>0</v>
      </c>
      <c r="M22" s="8">
        <f>IF($D22="","",VLOOKUP($D22,'HK2'!$D$4:$AH$258,10,0))</f>
        <v>0</v>
      </c>
      <c r="N22" s="21">
        <f t="shared" si="1"/>
        <v>16</v>
      </c>
      <c r="O22" s="8">
        <f>IF($D22="","",VLOOKUP($D22,'HK2'!$D$4:$AH$258,12,0))</f>
        <v>322</v>
      </c>
      <c r="P22" s="8">
        <f>IF($D22="","",VLOOKUP($D22,'HK2'!$D$4:$AH$258,13,0))</f>
        <v>279</v>
      </c>
      <c r="Q22" s="8">
        <f>IF($D22="","",VLOOKUP($D22,'HK2'!$D$4:$AH$258,14,0))</f>
        <v>249</v>
      </c>
      <c r="R22" s="21">
        <f t="shared" si="9"/>
        <v>17.600000000000001</v>
      </c>
      <c r="S22" s="8">
        <f>IF($D22="","",VLOOKUP($D22,'HK2'!$D$4:$AH$258,16,0))</f>
        <v>87</v>
      </c>
      <c r="T22" s="8">
        <f>IF($D22="","",VLOOKUP($D22,'HK2'!$D$4:$AH$258,17,0))</f>
        <v>38</v>
      </c>
      <c r="U22" s="8">
        <f>IF($D22="","",VLOOKUP($D22,'HK2'!$D$4:$AH$258,18,0))</f>
        <v>87</v>
      </c>
      <c r="V22" s="21">
        <f t="shared" si="10"/>
        <v>3.8</v>
      </c>
      <c r="W22" s="8">
        <f>IF($D22="","",VLOOKUP($D22,'HK2'!$D$4:$AH$258,20,0))</f>
        <v>0</v>
      </c>
      <c r="X22" s="8">
        <f>IF($D22="","",VLOOKUP($D22,'HK2'!$D$4:$AH$258,21,0))</f>
        <v>0</v>
      </c>
      <c r="Y22" s="21">
        <f t="shared" si="4"/>
        <v>0</v>
      </c>
      <c r="Z22" s="8">
        <f>IF($D22="","",VLOOKUP($D22,'HK2'!$D$4:$AH$258,23,0))</f>
        <v>0</v>
      </c>
      <c r="AA22" s="8">
        <f>IF($D22="","",VLOOKUP($D22,'HK2'!$D$4:$AH$258,24,0))</f>
        <v>0</v>
      </c>
      <c r="AB22" s="21">
        <f t="shared" si="5"/>
        <v>0</v>
      </c>
      <c r="AC22" s="8">
        <f>IF($D22="","",VLOOKUP($D22,'HK2'!$D$4:$AH$258,26,0))</f>
        <v>0</v>
      </c>
      <c r="AD22" s="8">
        <f>IF($D22="","",VLOOKUP($D22,'HK2'!$D$4:$AH$258,27,0))</f>
        <v>0</v>
      </c>
      <c r="AE22" s="21">
        <f t="shared" si="6"/>
        <v>0</v>
      </c>
      <c r="AF22" s="8">
        <f>IF($D22="","",VLOOKUP($D22,'HK2'!$D$4:$AH$258,29,0))</f>
        <v>0</v>
      </c>
      <c r="AG22" s="8">
        <f>IF($D22="","",VLOOKUP($D22,'HK2'!$D$4:$AH$258,30,0))</f>
        <v>0</v>
      </c>
      <c r="AH22" s="64">
        <f t="shared" si="7"/>
        <v>43.4</v>
      </c>
      <c r="AI22" s="14">
        <f t="shared" si="8"/>
        <v>144.69999999999999</v>
      </c>
    </row>
    <row r="23" spans="1:35">
      <c r="A23" s="55">
        <f>IF(D23="","",SUBTOTAL(3,$D$4:$D23))</f>
        <v>20</v>
      </c>
      <c r="B23" s="46" t="str">
        <f>IF('XUAT HK1 KHOA'!B23="","",'XUAT HK1 KHOA'!B23)</f>
        <v>01012012</v>
      </c>
      <c r="C23" s="46" t="str">
        <f>IF('XUAT HK1 KHOA'!C23="","",'XUAT HK1 KHOA'!C23)</f>
        <v>Khoa CN Cơ khí</v>
      </c>
      <c r="D23" s="46" t="str">
        <f>IF('XUAT HK1 KHOA'!D23="","",'XUAT HK1 KHOA'!D23)</f>
        <v>Phan Thị Xuân Trang</v>
      </c>
      <c r="E23" s="8">
        <f>IF($D23="","",VLOOKUP($D23,'HK2'!$D$4:$AH$258,2,0))</f>
        <v>8</v>
      </c>
      <c r="F23" s="8">
        <f>IF($D23="","",VLOOKUP($D23,'HK2'!$D$4:$AH$258,3,0))</f>
        <v>0</v>
      </c>
      <c r="G23" s="8">
        <f>IF($D23="","",VLOOKUP($D23,'HK2'!$D$4:$AH$258,4,0))</f>
        <v>0</v>
      </c>
      <c r="H23" s="8">
        <f>IF($D23="","",VLOOKUP($D23,'HK2'!$D$4:$AH$258,5,0))</f>
        <v>0</v>
      </c>
      <c r="I23" s="76">
        <f t="shared" si="0"/>
        <v>8</v>
      </c>
      <c r="J23" s="8">
        <f>IF($D23="","",VLOOKUP($D23,'HK2'!$D$4:$AH$258,7,0))</f>
        <v>6</v>
      </c>
      <c r="K23" s="8">
        <f>IF($D23="","",VLOOKUP($D23,'HK2'!$D$4:$AH$258,8,0))</f>
        <v>0</v>
      </c>
      <c r="L23" s="8">
        <f>IF($D23="","",VLOOKUP($D23,'HK2'!$D$4:$AH$258,9,0))</f>
        <v>0</v>
      </c>
      <c r="M23" s="8">
        <f>IF($D23="","",VLOOKUP($D23,'HK2'!$D$4:$AH$258,10,0))</f>
        <v>0</v>
      </c>
      <c r="N23" s="21">
        <f t="shared" si="1"/>
        <v>6</v>
      </c>
      <c r="O23" s="8">
        <f>IF($D23="","",VLOOKUP($D23,'HK2'!$D$4:$AH$258,12,0))</f>
        <v>236</v>
      </c>
      <c r="P23" s="8">
        <f>IF($D23="","",VLOOKUP($D23,'HK2'!$D$4:$AH$258,13,0))</f>
        <v>108</v>
      </c>
      <c r="Q23" s="8">
        <f>IF($D23="","",VLOOKUP($D23,'HK2'!$D$4:$AH$258,14,0))</f>
        <v>241</v>
      </c>
      <c r="R23" s="21">
        <f t="shared" si="9"/>
        <v>5.15</v>
      </c>
      <c r="S23" s="8">
        <f>IF($D23="","",VLOOKUP($D23,'HK2'!$D$4:$AH$258,16,0))</f>
        <v>0</v>
      </c>
      <c r="T23" s="8">
        <f>IF($D23="","",VLOOKUP($D23,'HK2'!$D$4:$AH$258,17,0))</f>
        <v>0</v>
      </c>
      <c r="U23" s="8">
        <f>IF($D23="","",VLOOKUP($D23,'HK2'!$D$4:$AH$258,18,0))</f>
        <v>0</v>
      </c>
      <c r="V23" s="21">
        <f t="shared" si="10"/>
        <v>0</v>
      </c>
      <c r="W23" s="8">
        <f>IF($D23="","",VLOOKUP($D23,'HK2'!$D$4:$AH$258,20,0))</f>
        <v>0</v>
      </c>
      <c r="X23" s="8">
        <f>IF($D23="","",VLOOKUP($D23,'HK2'!$D$4:$AH$258,21,0))</f>
        <v>0</v>
      </c>
      <c r="Y23" s="21">
        <f t="shared" si="4"/>
        <v>0</v>
      </c>
      <c r="Z23" s="8">
        <f>IF($D23="","",VLOOKUP($D23,'HK2'!$D$4:$AH$258,23,0))</f>
        <v>0</v>
      </c>
      <c r="AA23" s="8">
        <f>IF($D23="","",VLOOKUP($D23,'HK2'!$D$4:$AH$258,24,0))</f>
        <v>0</v>
      </c>
      <c r="AB23" s="21">
        <f t="shared" si="5"/>
        <v>0</v>
      </c>
      <c r="AC23" s="8">
        <f>IF($D23="","",VLOOKUP($D23,'HK2'!$D$4:$AH$258,26,0))</f>
        <v>0</v>
      </c>
      <c r="AD23" s="8">
        <f>IF($D23="","",VLOOKUP($D23,'HK2'!$D$4:$AH$258,27,0))</f>
        <v>0</v>
      </c>
      <c r="AE23" s="21">
        <f t="shared" si="6"/>
        <v>0</v>
      </c>
      <c r="AF23" s="8">
        <f>IF($D23="","",VLOOKUP($D23,'HK2'!$D$4:$AH$258,29,0))</f>
        <v>0</v>
      </c>
      <c r="AG23" s="8">
        <f>IF($D23="","",VLOOKUP($D23,'HK2'!$D$4:$AH$258,30,0))</f>
        <v>0</v>
      </c>
      <c r="AH23" s="64">
        <f t="shared" si="7"/>
        <v>19.2</v>
      </c>
      <c r="AI23" s="14">
        <f t="shared" si="8"/>
        <v>64</v>
      </c>
    </row>
    <row r="24" spans="1:35">
      <c r="A24" s="55">
        <f>IF(D24="","",SUBTOTAL(3,$D$4:$D24))</f>
        <v>21</v>
      </c>
      <c r="B24" s="46" t="str">
        <f>IF('XUAT HK1 KHOA'!B24="","",'XUAT HK1 KHOA'!B24)</f>
        <v>01012004</v>
      </c>
      <c r="C24" s="46" t="str">
        <f>IF('XUAT HK1 KHOA'!C24="","",'XUAT HK1 KHOA'!C24)</f>
        <v>Khoa CN Cơ khí</v>
      </c>
      <c r="D24" s="46" t="str">
        <f>IF('XUAT HK1 KHOA'!D24="","",'XUAT HK1 KHOA'!D24)</f>
        <v>Phan Văn Thành</v>
      </c>
      <c r="E24" s="8">
        <f>IF($D24="","",VLOOKUP($D24,'HK2'!$D$4:$AH$258,2,0))</f>
        <v>0</v>
      </c>
      <c r="F24" s="8">
        <f>IF($D24="","",VLOOKUP($D24,'HK2'!$D$4:$AH$258,3,0))</f>
        <v>0</v>
      </c>
      <c r="G24" s="8">
        <f>IF($D24="","",VLOOKUP($D24,'HK2'!$D$4:$AH$258,4,0))</f>
        <v>0</v>
      </c>
      <c r="H24" s="8">
        <f>IF($D24="","",VLOOKUP($D24,'HK2'!$D$4:$AH$258,5,0))</f>
        <v>0</v>
      </c>
      <c r="I24" s="76">
        <f t="shared" si="0"/>
        <v>0</v>
      </c>
      <c r="J24" s="8">
        <f>IF($D24="","",VLOOKUP($D24,'HK2'!$D$4:$AH$258,7,0))</f>
        <v>9.6</v>
      </c>
      <c r="K24" s="8">
        <f>IF($D24="","",VLOOKUP($D24,'HK2'!$D$4:$AH$258,8,0))</f>
        <v>1.2</v>
      </c>
      <c r="L24" s="8">
        <f>IF($D24="","",VLOOKUP($D24,'HK2'!$D$4:$AH$258,9,0))</f>
        <v>0</v>
      </c>
      <c r="M24" s="8">
        <f>IF($D24="","",VLOOKUP($D24,'HK2'!$D$4:$AH$258,10,0))</f>
        <v>0</v>
      </c>
      <c r="N24" s="21">
        <f t="shared" si="1"/>
        <v>10.799999999999999</v>
      </c>
      <c r="O24" s="8">
        <f>IF($D24="","",VLOOKUP($D24,'HK2'!$D$4:$AH$258,12,0))</f>
        <v>0</v>
      </c>
      <c r="P24" s="8">
        <f>IF($D24="","",VLOOKUP($D24,'HK2'!$D$4:$AH$258,13,0))</f>
        <v>0</v>
      </c>
      <c r="Q24" s="8">
        <f>IF($D24="","",VLOOKUP($D24,'HK2'!$D$4:$AH$258,14,0))</f>
        <v>0</v>
      </c>
      <c r="R24" s="21">
        <f t="shared" si="9"/>
        <v>0</v>
      </c>
      <c r="S24" s="8">
        <f>IF($D24="","",VLOOKUP($D24,'HK2'!$D$4:$AH$258,16,0))</f>
        <v>0</v>
      </c>
      <c r="T24" s="8">
        <f>IF($D24="","",VLOOKUP($D24,'HK2'!$D$4:$AH$258,17,0))</f>
        <v>0</v>
      </c>
      <c r="U24" s="8">
        <f>IF($D24="","",VLOOKUP($D24,'HK2'!$D$4:$AH$258,18,0))</f>
        <v>0</v>
      </c>
      <c r="V24" s="21">
        <f t="shared" si="10"/>
        <v>0</v>
      </c>
      <c r="W24" s="8">
        <f>IF($D24="","",VLOOKUP($D24,'HK2'!$D$4:$AH$258,20,0))</f>
        <v>0</v>
      </c>
      <c r="X24" s="8">
        <f>IF($D24="","",VLOOKUP($D24,'HK2'!$D$4:$AH$258,21,0))</f>
        <v>0</v>
      </c>
      <c r="Y24" s="21">
        <f t="shared" si="4"/>
        <v>0</v>
      </c>
      <c r="Z24" s="8">
        <f>IF($D24="","",VLOOKUP($D24,'HK2'!$D$4:$AH$258,23,0))</f>
        <v>0</v>
      </c>
      <c r="AA24" s="8">
        <f>IF($D24="","",VLOOKUP($D24,'HK2'!$D$4:$AH$258,24,0))</f>
        <v>0</v>
      </c>
      <c r="AB24" s="21">
        <f t="shared" si="5"/>
        <v>0</v>
      </c>
      <c r="AC24" s="8">
        <f>IF($D24="","",VLOOKUP($D24,'HK2'!$D$4:$AH$258,26,0))</f>
        <v>0</v>
      </c>
      <c r="AD24" s="8">
        <f>IF($D24="","",VLOOKUP($D24,'HK2'!$D$4:$AH$258,27,0))</f>
        <v>0</v>
      </c>
      <c r="AE24" s="21">
        <f t="shared" si="6"/>
        <v>0</v>
      </c>
      <c r="AF24" s="8">
        <f>IF($D24="","",VLOOKUP($D24,'HK2'!$D$4:$AH$258,29,0))</f>
        <v>0</v>
      </c>
      <c r="AG24" s="8">
        <f>IF($D24="","",VLOOKUP($D24,'HK2'!$D$4:$AH$258,30,0))</f>
        <v>3.6</v>
      </c>
      <c r="AH24" s="64">
        <f t="shared" si="7"/>
        <v>14.4</v>
      </c>
      <c r="AI24" s="14">
        <f t="shared" si="8"/>
        <v>48</v>
      </c>
    </row>
    <row r="25" spans="1:35">
      <c r="A25" s="55">
        <f>IF(D25="","",SUBTOTAL(3,$D$4:$D25))</f>
        <v>22</v>
      </c>
      <c r="B25" s="46" t="str">
        <f>IF('XUAT HK1 KHOA'!B25="","",'XUAT HK1 KHOA'!B25)</f>
        <v>01012008</v>
      </c>
      <c r="C25" s="46" t="str">
        <f>IF('XUAT HK1 KHOA'!C25="","",'XUAT HK1 KHOA'!C25)</f>
        <v>Khoa CN Cơ khí</v>
      </c>
      <c r="D25" s="46" t="str">
        <f>IF('XUAT HK1 KHOA'!D25="","",'XUAT HK1 KHOA'!D25)</f>
        <v>Trần Đình Khải</v>
      </c>
      <c r="E25" s="8">
        <f>IF($D25="","",VLOOKUP($D25,'HK2'!$D$4:$AH$258,2,0))</f>
        <v>4</v>
      </c>
      <c r="F25" s="8">
        <f>IF($D25="","",VLOOKUP($D25,'HK2'!$D$4:$AH$258,3,0))</f>
        <v>0</v>
      </c>
      <c r="G25" s="8">
        <f>IF($D25="","",VLOOKUP($D25,'HK2'!$D$4:$AH$258,4,0))</f>
        <v>0</v>
      </c>
      <c r="H25" s="8">
        <f>IF($D25="","",VLOOKUP($D25,'HK2'!$D$4:$AH$258,5,0))</f>
        <v>0</v>
      </c>
      <c r="I25" s="76">
        <f t="shared" si="0"/>
        <v>4</v>
      </c>
      <c r="J25" s="8">
        <f>IF($D25="","",VLOOKUP($D25,'HK2'!$D$4:$AH$258,7,0))</f>
        <v>2.4</v>
      </c>
      <c r="K25" s="8">
        <f>IF($D25="","",VLOOKUP($D25,'HK2'!$D$4:$AH$258,8,0))</f>
        <v>1.2</v>
      </c>
      <c r="L25" s="8">
        <f>IF($D25="","",VLOOKUP($D25,'HK2'!$D$4:$AH$258,9,0))</f>
        <v>0</v>
      </c>
      <c r="M25" s="8">
        <f>IF($D25="","",VLOOKUP($D25,'HK2'!$D$4:$AH$258,10,0))</f>
        <v>0</v>
      </c>
      <c r="N25" s="21">
        <f t="shared" si="1"/>
        <v>3.5999999999999996</v>
      </c>
      <c r="O25" s="8">
        <f>IF($D25="","",VLOOKUP($D25,'HK2'!$D$4:$AH$258,12,0))</f>
        <v>101</v>
      </c>
      <c r="P25" s="8">
        <f>IF($D25="","",VLOOKUP($D25,'HK2'!$D$4:$AH$258,13,0))</f>
        <v>68</v>
      </c>
      <c r="Q25" s="8">
        <f>IF($D25="","",VLOOKUP($D25,'HK2'!$D$4:$AH$258,14,0))</f>
        <v>87</v>
      </c>
      <c r="R25" s="21">
        <f t="shared" si="9"/>
        <v>4.0999999999999996</v>
      </c>
      <c r="S25" s="8">
        <f>IF($D25="","",VLOOKUP($D25,'HK2'!$D$4:$AH$258,16,0))</f>
        <v>0</v>
      </c>
      <c r="T25" s="8">
        <f>IF($D25="","",VLOOKUP($D25,'HK2'!$D$4:$AH$258,17,0))</f>
        <v>0</v>
      </c>
      <c r="U25" s="8">
        <f>IF($D25="","",VLOOKUP($D25,'HK2'!$D$4:$AH$258,18,0))</f>
        <v>0</v>
      </c>
      <c r="V25" s="21">
        <f t="shared" si="10"/>
        <v>0</v>
      </c>
      <c r="W25" s="8">
        <f>IF($D25="","",VLOOKUP($D25,'HK2'!$D$4:$AH$258,20,0))</f>
        <v>0</v>
      </c>
      <c r="X25" s="8">
        <f>IF($D25="","",VLOOKUP($D25,'HK2'!$D$4:$AH$258,21,0))</f>
        <v>0</v>
      </c>
      <c r="Y25" s="21">
        <f t="shared" si="4"/>
        <v>0</v>
      </c>
      <c r="Z25" s="8">
        <f>IF($D25="","",VLOOKUP($D25,'HK2'!$D$4:$AH$258,23,0))</f>
        <v>0</v>
      </c>
      <c r="AA25" s="8">
        <f>IF($D25="","",VLOOKUP($D25,'HK2'!$D$4:$AH$258,24,0))</f>
        <v>0</v>
      </c>
      <c r="AB25" s="21">
        <f t="shared" si="5"/>
        <v>0</v>
      </c>
      <c r="AC25" s="8">
        <f>IF($D25="","",VLOOKUP($D25,'HK2'!$D$4:$AH$258,26,0))</f>
        <v>0</v>
      </c>
      <c r="AD25" s="8">
        <f>IF($D25="","",VLOOKUP($D25,'HK2'!$D$4:$AH$258,27,0))</f>
        <v>0</v>
      </c>
      <c r="AE25" s="21">
        <f t="shared" si="6"/>
        <v>0</v>
      </c>
      <c r="AF25" s="8">
        <f>IF($D25="","",VLOOKUP($D25,'HK2'!$D$4:$AH$258,29,0))</f>
        <v>0</v>
      </c>
      <c r="AG25" s="8">
        <f>IF($D25="","",VLOOKUP($D25,'HK2'!$D$4:$AH$258,30,0))</f>
        <v>0</v>
      </c>
      <c r="AH25" s="64">
        <f t="shared" si="7"/>
        <v>11.7</v>
      </c>
      <c r="AI25" s="14">
        <f t="shared" si="8"/>
        <v>39</v>
      </c>
    </row>
    <row r="26" spans="1:35">
      <c r="A26" s="55">
        <f>IF(D26="","",SUBTOTAL(3,$D$4:$D26))</f>
        <v>23</v>
      </c>
      <c r="B26" s="46" t="str">
        <f>IF('XUAT HK1 KHOA'!B26="","",'XUAT HK1 KHOA'!B26)</f>
        <v>01012020</v>
      </c>
      <c r="C26" s="46" t="str">
        <f>IF('XUAT HK1 KHOA'!C26="","",'XUAT HK1 KHOA'!C26)</f>
        <v>Khoa CN Cơ khí</v>
      </c>
      <c r="D26" s="46" t="str">
        <f>IF('XUAT HK1 KHOA'!D26="","",'XUAT HK1 KHOA'!D26)</f>
        <v>Trần Minh Thông</v>
      </c>
      <c r="E26" s="8">
        <f>IF($D26="","",VLOOKUP($D26,'HK2'!$D$4:$AH$258,2,0))</f>
        <v>3</v>
      </c>
      <c r="F26" s="8">
        <f>IF($D26="","",VLOOKUP($D26,'HK2'!$D$4:$AH$258,3,0))</f>
        <v>0</v>
      </c>
      <c r="G26" s="8">
        <f>IF($D26="","",VLOOKUP($D26,'HK2'!$D$4:$AH$258,4,0))</f>
        <v>0</v>
      </c>
      <c r="H26" s="8">
        <f>IF($D26="","",VLOOKUP($D26,'HK2'!$D$4:$AH$258,5,0))</f>
        <v>0</v>
      </c>
      <c r="I26" s="76">
        <f t="shared" si="0"/>
        <v>3</v>
      </c>
      <c r="J26" s="8">
        <f>IF($D26="","",VLOOKUP($D26,'HK2'!$D$4:$AH$258,7,0))</f>
        <v>3.2</v>
      </c>
      <c r="K26" s="8">
        <f>IF($D26="","",VLOOKUP($D26,'HK2'!$D$4:$AH$258,8,0))</f>
        <v>3.2</v>
      </c>
      <c r="L26" s="8">
        <f>IF($D26="","",VLOOKUP($D26,'HK2'!$D$4:$AH$258,9,0))</f>
        <v>0</v>
      </c>
      <c r="M26" s="8">
        <f>IF($D26="","",VLOOKUP($D26,'HK2'!$D$4:$AH$258,10,0))</f>
        <v>0</v>
      </c>
      <c r="N26" s="21">
        <f t="shared" si="1"/>
        <v>6.4</v>
      </c>
      <c r="O26" s="8">
        <f>IF($D26="","",VLOOKUP($D26,'HK2'!$D$4:$AH$258,12,0))</f>
        <v>124</v>
      </c>
      <c r="P26" s="8">
        <f>IF($D26="","",VLOOKUP($D26,'HK2'!$D$4:$AH$258,13,0))</f>
        <v>182</v>
      </c>
      <c r="Q26" s="8">
        <f>IF($D26="","",VLOOKUP($D26,'HK2'!$D$4:$AH$258,14,0))</f>
        <v>17</v>
      </c>
      <c r="R26" s="21">
        <f t="shared" si="9"/>
        <v>14.45</v>
      </c>
      <c r="S26" s="8">
        <f>IF($D26="","",VLOOKUP($D26,'HK2'!$D$4:$AH$258,16,0))</f>
        <v>133</v>
      </c>
      <c r="T26" s="8">
        <f>IF($D26="","",VLOOKUP($D26,'HK2'!$D$4:$AH$258,17,0))</f>
        <v>0</v>
      </c>
      <c r="U26" s="8">
        <f>IF($D26="","",VLOOKUP($D26,'HK2'!$D$4:$AH$258,18,0))</f>
        <v>133</v>
      </c>
      <c r="V26" s="21">
        <f t="shared" si="10"/>
        <v>0</v>
      </c>
      <c r="W26" s="8">
        <f>IF($D26="","",VLOOKUP($D26,'HK2'!$D$4:$AH$258,20,0))</f>
        <v>0</v>
      </c>
      <c r="X26" s="8">
        <f>IF($D26="","",VLOOKUP($D26,'HK2'!$D$4:$AH$258,21,0))</f>
        <v>0</v>
      </c>
      <c r="Y26" s="21">
        <f t="shared" si="4"/>
        <v>0</v>
      </c>
      <c r="Z26" s="8">
        <f>IF($D26="","",VLOOKUP($D26,'HK2'!$D$4:$AH$258,23,0))</f>
        <v>0</v>
      </c>
      <c r="AA26" s="8">
        <f>IF($D26="","",VLOOKUP($D26,'HK2'!$D$4:$AH$258,24,0))</f>
        <v>0</v>
      </c>
      <c r="AB26" s="21">
        <f t="shared" si="5"/>
        <v>0</v>
      </c>
      <c r="AC26" s="8">
        <f>IF($D26="","",VLOOKUP($D26,'HK2'!$D$4:$AH$258,26,0))</f>
        <v>0</v>
      </c>
      <c r="AD26" s="8">
        <f>IF($D26="","",VLOOKUP($D26,'HK2'!$D$4:$AH$258,27,0))</f>
        <v>0</v>
      </c>
      <c r="AE26" s="21">
        <f t="shared" si="6"/>
        <v>0</v>
      </c>
      <c r="AF26" s="8">
        <f>IF($D26="","",VLOOKUP($D26,'HK2'!$D$4:$AH$258,29,0))</f>
        <v>0</v>
      </c>
      <c r="AG26" s="8">
        <f>IF($D26="","",VLOOKUP($D26,'HK2'!$D$4:$AH$258,30,0))</f>
        <v>0</v>
      </c>
      <c r="AH26" s="64">
        <f t="shared" si="7"/>
        <v>23.9</v>
      </c>
      <c r="AI26" s="14">
        <f t="shared" si="8"/>
        <v>79.7</v>
      </c>
    </row>
    <row r="27" spans="1:35">
      <c r="A27" s="55">
        <f>IF(D27="","",SUBTOTAL(3,$D$4:$D27))</f>
        <v>24</v>
      </c>
      <c r="B27" s="46" t="str">
        <f>IF('XUAT HK1 KHOA'!B27="","",'XUAT HK1 KHOA'!B27)</f>
        <v>01012021</v>
      </c>
      <c r="C27" s="46" t="str">
        <f>IF('XUAT HK1 KHOA'!C27="","",'XUAT HK1 KHOA'!C27)</f>
        <v>Khoa CN Cơ khí</v>
      </c>
      <c r="D27" s="46" t="str">
        <f>IF('XUAT HK1 KHOA'!D27="","",'XUAT HK1 KHOA'!D27)</f>
        <v>Trần Thị Hương</v>
      </c>
      <c r="E27" s="8">
        <f>IF($D27="","",VLOOKUP($D27,'HK2'!$D$4:$AH$258,2,0))</f>
        <v>0</v>
      </c>
      <c r="F27" s="8">
        <f>IF($D27="","",VLOOKUP($D27,'HK2'!$D$4:$AH$258,3,0))</f>
        <v>0</v>
      </c>
      <c r="G27" s="8">
        <f>IF($D27="","",VLOOKUP($D27,'HK2'!$D$4:$AH$258,4,0))</f>
        <v>0</v>
      </c>
      <c r="H27" s="8">
        <f>IF($D27="","",VLOOKUP($D27,'HK2'!$D$4:$AH$258,5,0))</f>
        <v>0</v>
      </c>
      <c r="I27" s="76">
        <f t="shared" si="0"/>
        <v>0</v>
      </c>
      <c r="J27" s="8">
        <f>IF($D27="","",VLOOKUP($D27,'HK2'!$D$4:$AH$258,7,0))</f>
        <v>0</v>
      </c>
      <c r="K27" s="8">
        <f>IF($D27="","",VLOOKUP($D27,'HK2'!$D$4:$AH$258,8,0))</f>
        <v>0</v>
      </c>
      <c r="L27" s="8">
        <f>IF($D27="","",VLOOKUP($D27,'HK2'!$D$4:$AH$258,9,0))</f>
        <v>0</v>
      </c>
      <c r="M27" s="8">
        <f>IF($D27="","",VLOOKUP($D27,'HK2'!$D$4:$AH$258,10,0))</f>
        <v>0</v>
      </c>
      <c r="N27" s="21">
        <f t="shared" si="1"/>
        <v>0</v>
      </c>
      <c r="O27" s="8">
        <f>IF($D27="","",VLOOKUP($D27,'HK2'!$D$4:$AH$258,12,0))</f>
        <v>0</v>
      </c>
      <c r="P27" s="8">
        <f>IF($D27="","",VLOOKUP($D27,'HK2'!$D$4:$AH$258,13,0))</f>
        <v>0</v>
      </c>
      <c r="Q27" s="8">
        <f>IF($D27="","",VLOOKUP($D27,'HK2'!$D$4:$AH$258,14,0))</f>
        <v>0</v>
      </c>
      <c r="R27" s="21">
        <f t="shared" si="9"/>
        <v>0</v>
      </c>
      <c r="S27" s="8">
        <f>IF($D27="","",VLOOKUP($D27,'HK2'!$D$4:$AH$258,16,0))</f>
        <v>0</v>
      </c>
      <c r="T27" s="8">
        <f>IF($D27="","",VLOOKUP($D27,'HK2'!$D$4:$AH$258,17,0))</f>
        <v>0</v>
      </c>
      <c r="U27" s="8">
        <f>IF($D27="","",VLOOKUP($D27,'HK2'!$D$4:$AH$258,18,0))</f>
        <v>0</v>
      </c>
      <c r="V27" s="21">
        <f t="shared" si="10"/>
        <v>0</v>
      </c>
      <c r="W27" s="8">
        <f>IF($D27="","",VLOOKUP($D27,'HK2'!$D$4:$AH$258,20,0))</f>
        <v>0</v>
      </c>
      <c r="X27" s="8">
        <f>IF($D27="","",VLOOKUP($D27,'HK2'!$D$4:$AH$258,21,0))</f>
        <v>0</v>
      </c>
      <c r="Y27" s="21">
        <f t="shared" si="4"/>
        <v>0</v>
      </c>
      <c r="Z27" s="8">
        <f>IF($D27="","",VLOOKUP($D27,'HK2'!$D$4:$AH$258,23,0))</f>
        <v>0</v>
      </c>
      <c r="AA27" s="8">
        <f>IF($D27="","",VLOOKUP($D27,'HK2'!$D$4:$AH$258,24,0))</f>
        <v>0</v>
      </c>
      <c r="AB27" s="21">
        <f t="shared" si="5"/>
        <v>0</v>
      </c>
      <c r="AC27" s="8">
        <f>IF($D27="","",VLOOKUP($D27,'HK2'!$D$4:$AH$258,26,0))</f>
        <v>0</v>
      </c>
      <c r="AD27" s="8">
        <f>IF($D27="","",VLOOKUP($D27,'HK2'!$D$4:$AH$258,27,0))</f>
        <v>0</v>
      </c>
      <c r="AE27" s="21">
        <f t="shared" si="6"/>
        <v>0</v>
      </c>
      <c r="AF27" s="8">
        <f>IF($D27="","",VLOOKUP($D27,'HK2'!$D$4:$AH$258,29,0))</f>
        <v>0</v>
      </c>
      <c r="AG27" s="8">
        <f>IF($D27="","",VLOOKUP($D27,'HK2'!$D$4:$AH$258,30,0))</f>
        <v>0</v>
      </c>
      <c r="AH27" s="64">
        <f t="shared" si="7"/>
        <v>0</v>
      </c>
      <c r="AI27" s="14">
        <f t="shared" si="8"/>
        <v>0</v>
      </c>
    </row>
    <row r="28" spans="1:35">
      <c r="A28" s="55">
        <f>IF(D28="","",SUBTOTAL(3,$D$4:$D28))</f>
        <v>25</v>
      </c>
      <c r="B28" s="46" t="str">
        <f>IF('XUAT HK1 KHOA'!B28="","",'XUAT HK1 KHOA'!B28)</f>
        <v>01012006</v>
      </c>
      <c r="C28" s="46" t="str">
        <f>IF('XUAT HK1 KHOA'!C28="","",'XUAT HK1 KHOA'!C28)</f>
        <v>Khoa CN Cơ khí</v>
      </c>
      <c r="D28" s="46" t="str">
        <f>IF('XUAT HK1 KHOA'!D28="","",'XUAT HK1 KHOA'!D28)</f>
        <v>Trương Thị Phương Hồng</v>
      </c>
      <c r="E28" s="8">
        <f>IF($D28="","",VLOOKUP($D28,'HK2'!$D$4:$AH$258,2,0))</f>
        <v>0</v>
      </c>
      <c r="F28" s="8">
        <f>IF($D28="","",VLOOKUP($D28,'HK2'!$D$4:$AH$258,3,0))</f>
        <v>0</v>
      </c>
      <c r="G28" s="8">
        <f>IF($D28="","",VLOOKUP($D28,'HK2'!$D$4:$AH$258,4,0))</f>
        <v>0</v>
      </c>
      <c r="H28" s="8">
        <f>IF($D28="","",VLOOKUP($D28,'HK2'!$D$4:$AH$258,5,0))</f>
        <v>0</v>
      </c>
      <c r="I28" s="76">
        <f t="shared" si="0"/>
        <v>0</v>
      </c>
      <c r="J28" s="8">
        <f>IF($D28="","",VLOOKUP($D28,'HK2'!$D$4:$AH$258,7,0))</f>
        <v>8</v>
      </c>
      <c r="K28" s="8">
        <f>IF($D28="","",VLOOKUP($D28,'HK2'!$D$4:$AH$258,8,0))</f>
        <v>6.4</v>
      </c>
      <c r="L28" s="8">
        <f>IF($D28="","",VLOOKUP($D28,'HK2'!$D$4:$AH$258,9,0))</f>
        <v>0</v>
      </c>
      <c r="M28" s="8">
        <f>IF($D28="","",VLOOKUP($D28,'HK2'!$D$4:$AH$258,10,0))</f>
        <v>0</v>
      </c>
      <c r="N28" s="21">
        <f t="shared" si="1"/>
        <v>14.4</v>
      </c>
      <c r="O28" s="8">
        <f>IF($D28="","",VLOOKUP($D28,'HK2'!$D$4:$AH$258,12,0))</f>
        <v>68</v>
      </c>
      <c r="P28" s="8">
        <f>IF($D28="","",VLOOKUP($D28,'HK2'!$D$4:$AH$258,13,0))</f>
        <v>242</v>
      </c>
      <c r="Q28" s="8">
        <f>IF($D28="","",VLOOKUP($D28,'HK2'!$D$4:$AH$258,14,0))</f>
        <v>153</v>
      </c>
      <c r="R28" s="21">
        <f t="shared" si="9"/>
        <v>7.85</v>
      </c>
      <c r="S28" s="8">
        <f>IF($D28="","",VLOOKUP($D28,'HK2'!$D$4:$AH$258,16,0))</f>
        <v>38</v>
      </c>
      <c r="T28" s="8">
        <f>IF($D28="","",VLOOKUP($D28,'HK2'!$D$4:$AH$258,17,0))</f>
        <v>87</v>
      </c>
      <c r="U28" s="8">
        <f>IF($D28="","",VLOOKUP($D28,'HK2'!$D$4:$AH$258,18,0))</f>
        <v>38</v>
      </c>
      <c r="V28" s="21">
        <f t="shared" si="10"/>
        <v>8.6999999999999993</v>
      </c>
      <c r="W28" s="8">
        <f>IF($D28="","",VLOOKUP($D28,'HK2'!$D$4:$AH$258,20,0))</f>
        <v>0</v>
      </c>
      <c r="X28" s="8">
        <f>IF($D28="","",VLOOKUP($D28,'HK2'!$D$4:$AH$258,21,0))</f>
        <v>0</v>
      </c>
      <c r="Y28" s="21">
        <f t="shared" si="4"/>
        <v>0</v>
      </c>
      <c r="Z28" s="8">
        <f>IF($D28="","",VLOOKUP($D28,'HK2'!$D$4:$AH$258,23,0))</f>
        <v>0</v>
      </c>
      <c r="AA28" s="8">
        <f>IF($D28="","",VLOOKUP($D28,'HK2'!$D$4:$AH$258,24,0))</f>
        <v>0</v>
      </c>
      <c r="AB28" s="21">
        <f t="shared" si="5"/>
        <v>0</v>
      </c>
      <c r="AC28" s="8">
        <f>IF($D28="","",VLOOKUP($D28,'HK2'!$D$4:$AH$258,26,0))</f>
        <v>0</v>
      </c>
      <c r="AD28" s="8">
        <f>IF($D28="","",VLOOKUP($D28,'HK2'!$D$4:$AH$258,27,0))</f>
        <v>0</v>
      </c>
      <c r="AE28" s="21">
        <f t="shared" si="6"/>
        <v>0</v>
      </c>
      <c r="AF28" s="8">
        <f>IF($D28="","",VLOOKUP($D28,'HK2'!$D$4:$AH$258,29,0))</f>
        <v>0</v>
      </c>
      <c r="AG28" s="8">
        <f>IF($D28="","",VLOOKUP($D28,'HK2'!$D$4:$AH$258,30,0))</f>
        <v>0</v>
      </c>
      <c r="AH28" s="64">
        <f t="shared" si="7"/>
        <v>31</v>
      </c>
      <c r="AI28" s="14">
        <f t="shared" si="8"/>
        <v>103.3</v>
      </c>
    </row>
    <row r="29" spans="1:35">
      <c r="A29" s="55">
        <f>IF(D29="","",SUBTOTAL(3,$D$4:$D29))</f>
        <v>26</v>
      </c>
      <c r="B29" s="46" t="str">
        <f>IF('XUAT HK1 KHOA'!B29="","",'XUAT HK1 KHOA'!B29)</f>
        <v>01017002</v>
      </c>
      <c r="C29" s="46" t="str">
        <f>IF('XUAT HK1 KHOA'!C29="","",'XUAT HK1 KHOA'!C29)</f>
        <v>Khoa CN Cơ khí</v>
      </c>
      <c r="D29" s="46" t="str">
        <f>IF('XUAT HK1 KHOA'!D29="","",'XUAT HK1 KHOA'!D29)</f>
        <v>Võ Minh Quang</v>
      </c>
      <c r="E29" s="8">
        <f>IF($D29="","",VLOOKUP($D29,'HK2'!$D$4:$AH$258,2,0))</f>
        <v>0</v>
      </c>
      <c r="F29" s="8">
        <f>IF($D29="","",VLOOKUP($D29,'HK2'!$D$4:$AH$258,3,0))</f>
        <v>0</v>
      </c>
      <c r="G29" s="8">
        <f>IF($D29="","",VLOOKUP($D29,'HK2'!$D$4:$AH$258,4,0))</f>
        <v>0</v>
      </c>
      <c r="H29" s="8">
        <f>IF($D29="","",VLOOKUP($D29,'HK2'!$D$4:$AH$258,5,0))</f>
        <v>0</v>
      </c>
      <c r="I29" s="76">
        <f t="shared" si="0"/>
        <v>0</v>
      </c>
      <c r="J29" s="8">
        <f>IF($D29="","",VLOOKUP($D29,'HK2'!$D$4:$AH$258,7,0))</f>
        <v>0</v>
      </c>
      <c r="K29" s="8">
        <f>IF($D29="","",VLOOKUP($D29,'HK2'!$D$4:$AH$258,8,0))</f>
        <v>0</v>
      </c>
      <c r="L29" s="8">
        <f>IF($D29="","",VLOOKUP($D29,'HK2'!$D$4:$AH$258,9,0))</f>
        <v>0</v>
      </c>
      <c r="M29" s="8">
        <f>IF($D29="","",VLOOKUP($D29,'HK2'!$D$4:$AH$258,10,0))</f>
        <v>0</v>
      </c>
      <c r="N29" s="21">
        <f t="shared" si="1"/>
        <v>0</v>
      </c>
      <c r="O29" s="8">
        <f>IF($D29="","",VLOOKUP($D29,'HK2'!$D$4:$AH$258,12,0))</f>
        <v>0</v>
      </c>
      <c r="P29" s="8">
        <f>IF($D29="","",VLOOKUP($D29,'HK2'!$D$4:$AH$258,13,0))</f>
        <v>0</v>
      </c>
      <c r="Q29" s="8">
        <f>IF($D29="","",VLOOKUP($D29,'HK2'!$D$4:$AH$258,14,0))</f>
        <v>0</v>
      </c>
      <c r="R29" s="21">
        <f t="shared" si="9"/>
        <v>0</v>
      </c>
      <c r="S29" s="8">
        <f>IF($D29="","",VLOOKUP($D29,'HK2'!$D$4:$AH$258,16,0))</f>
        <v>0</v>
      </c>
      <c r="T29" s="8">
        <f>IF($D29="","",VLOOKUP($D29,'HK2'!$D$4:$AH$258,17,0))</f>
        <v>0</v>
      </c>
      <c r="U29" s="8">
        <f>IF($D29="","",VLOOKUP($D29,'HK2'!$D$4:$AH$258,18,0))</f>
        <v>0</v>
      </c>
      <c r="V29" s="21">
        <f t="shared" si="10"/>
        <v>0</v>
      </c>
      <c r="W29" s="8">
        <f>IF($D29="","",VLOOKUP($D29,'HK2'!$D$4:$AH$258,20,0))</f>
        <v>0</v>
      </c>
      <c r="X29" s="8">
        <f>IF($D29="","",VLOOKUP($D29,'HK2'!$D$4:$AH$258,21,0))</f>
        <v>0</v>
      </c>
      <c r="Y29" s="21">
        <f t="shared" si="4"/>
        <v>0</v>
      </c>
      <c r="Z29" s="8">
        <f>IF($D29="","",VLOOKUP($D29,'HK2'!$D$4:$AH$258,23,0))</f>
        <v>0</v>
      </c>
      <c r="AA29" s="8">
        <f>IF($D29="","",VLOOKUP($D29,'HK2'!$D$4:$AH$258,24,0))</f>
        <v>0</v>
      </c>
      <c r="AB29" s="21">
        <f t="shared" si="5"/>
        <v>0</v>
      </c>
      <c r="AC29" s="8">
        <f>IF($D29="","",VLOOKUP($D29,'HK2'!$D$4:$AH$258,26,0))</f>
        <v>0</v>
      </c>
      <c r="AD29" s="8">
        <f>IF($D29="","",VLOOKUP($D29,'HK2'!$D$4:$AH$258,27,0))</f>
        <v>0</v>
      </c>
      <c r="AE29" s="21">
        <f t="shared" si="6"/>
        <v>0</v>
      </c>
      <c r="AF29" s="8">
        <f>IF($D29="","",VLOOKUP($D29,'HK2'!$D$4:$AH$258,29,0))</f>
        <v>1.2</v>
      </c>
      <c r="AG29" s="8">
        <f>IF($D29="","",VLOOKUP($D29,'HK2'!$D$4:$AH$258,30,0))</f>
        <v>3.6</v>
      </c>
      <c r="AH29" s="64">
        <f t="shared" si="7"/>
        <v>4.8</v>
      </c>
      <c r="AI29" s="14">
        <f t="shared" si="8"/>
        <v>16</v>
      </c>
    </row>
    <row r="30" spans="1:35">
      <c r="A30" s="55">
        <f>IF(D30="","",SUBTOTAL(3,$D$4:$D30))</f>
        <v>27</v>
      </c>
      <c r="B30" s="46" t="str">
        <f>IF('XUAT HK1 KHOA'!B30="","",'XUAT HK1 KHOA'!B30)</f>
        <v>01023004</v>
      </c>
      <c r="C30" s="46" t="str">
        <f>IF('XUAT HK1 KHOA'!C30="","",'XUAT HK1 KHOA'!C30)</f>
        <v>Khoa CN Cơ khí</v>
      </c>
      <c r="D30" s="46" t="str">
        <f>IF('XUAT HK1 KHOA'!D30="","",'XUAT HK1 KHOA'!D30)</f>
        <v>Võ Thị Lệ Trân</v>
      </c>
      <c r="E30" s="8">
        <f>IF($D30="","",VLOOKUP($D30,'HK2'!$D$4:$AH$258,2,0))</f>
        <v>0</v>
      </c>
      <c r="F30" s="8">
        <f>IF($D30="","",VLOOKUP($D30,'HK2'!$D$4:$AH$258,3,0))</f>
        <v>0</v>
      </c>
      <c r="G30" s="8">
        <f>IF($D30="","",VLOOKUP($D30,'HK2'!$D$4:$AH$258,4,0))</f>
        <v>0</v>
      </c>
      <c r="H30" s="8">
        <f>IF($D30="","",VLOOKUP($D30,'HK2'!$D$4:$AH$258,5,0))</f>
        <v>0</v>
      </c>
      <c r="I30" s="76">
        <f t="shared" si="0"/>
        <v>0</v>
      </c>
      <c r="J30" s="8">
        <f>IF($D30="","",VLOOKUP($D30,'HK2'!$D$4:$AH$258,7,0))</f>
        <v>1.2</v>
      </c>
      <c r="K30" s="8">
        <f>IF($D30="","",VLOOKUP($D30,'HK2'!$D$4:$AH$258,8,0))</f>
        <v>2.8</v>
      </c>
      <c r="L30" s="8">
        <f>IF($D30="","",VLOOKUP($D30,'HK2'!$D$4:$AH$258,9,0))</f>
        <v>0</v>
      </c>
      <c r="M30" s="8">
        <f>IF($D30="","",VLOOKUP($D30,'HK2'!$D$4:$AH$258,10,0))</f>
        <v>0</v>
      </c>
      <c r="N30" s="21">
        <f t="shared" si="1"/>
        <v>4</v>
      </c>
      <c r="O30" s="8">
        <f>IF($D30="","",VLOOKUP($D30,'HK2'!$D$4:$AH$258,12,0))</f>
        <v>0</v>
      </c>
      <c r="P30" s="8">
        <f>IF($D30="","",VLOOKUP($D30,'HK2'!$D$4:$AH$258,13,0))</f>
        <v>0</v>
      </c>
      <c r="Q30" s="8">
        <f>IF($D30="","",VLOOKUP($D30,'HK2'!$D$4:$AH$258,14,0))</f>
        <v>0</v>
      </c>
      <c r="R30" s="21">
        <f t="shared" si="9"/>
        <v>0</v>
      </c>
      <c r="S30" s="8">
        <f>IF($D30="","",VLOOKUP($D30,'HK2'!$D$4:$AH$258,16,0))</f>
        <v>0</v>
      </c>
      <c r="T30" s="8">
        <f>IF($D30="","",VLOOKUP($D30,'HK2'!$D$4:$AH$258,17,0))</f>
        <v>0</v>
      </c>
      <c r="U30" s="8">
        <f>IF($D30="","",VLOOKUP($D30,'HK2'!$D$4:$AH$258,18,0))</f>
        <v>0</v>
      </c>
      <c r="V30" s="21">
        <f t="shared" si="10"/>
        <v>0</v>
      </c>
      <c r="W30" s="8">
        <f>IF($D30="","",VLOOKUP($D30,'HK2'!$D$4:$AH$258,20,0))</f>
        <v>0</v>
      </c>
      <c r="X30" s="8">
        <f>IF($D30="","",VLOOKUP($D30,'HK2'!$D$4:$AH$258,21,0))</f>
        <v>0</v>
      </c>
      <c r="Y30" s="21">
        <f t="shared" si="4"/>
        <v>0</v>
      </c>
      <c r="Z30" s="8">
        <f>IF($D30="","",VLOOKUP($D30,'HK2'!$D$4:$AH$258,23,0))</f>
        <v>0</v>
      </c>
      <c r="AA30" s="8">
        <f>IF($D30="","",VLOOKUP($D30,'HK2'!$D$4:$AH$258,24,0))</f>
        <v>0</v>
      </c>
      <c r="AB30" s="21">
        <f t="shared" si="5"/>
        <v>0</v>
      </c>
      <c r="AC30" s="8">
        <f>IF($D30="","",VLOOKUP($D30,'HK2'!$D$4:$AH$258,26,0))</f>
        <v>0</v>
      </c>
      <c r="AD30" s="8">
        <f>IF($D30="","",VLOOKUP($D30,'HK2'!$D$4:$AH$258,27,0))</f>
        <v>0</v>
      </c>
      <c r="AE30" s="21">
        <f t="shared" si="6"/>
        <v>0</v>
      </c>
      <c r="AF30" s="8">
        <f>IF($D30="","",VLOOKUP($D30,'HK2'!$D$4:$AH$258,29,0))</f>
        <v>0</v>
      </c>
      <c r="AG30" s="8">
        <f>IF($D30="","",VLOOKUP($D30,'HK2'!$D$4:$AH$258,30,0))</f>
        <v>0</v>
      </c>
      <c r="AH30" s="64">
        <f t="shared" si="7"/>
        <v>4</v>
      </c>
      <c r="AI30" s="14">
        <f t="shared" si="8"/>
        <v>13.3</v>
      </c>
    </row>
    <row r="31" spans="1:35">
      <c r="A31" s="55">
        <f>IF(D31="","",SUBTOTAL(3,$D$4:$D31))</f>
        <v>28</v>
      </c>
      <c r="B31" s="46" t="str">
        <f>IF('XUAT HK1 KHOA'!B31="","",'XUAT HK1 KHOA'!B31)</f>
        <v>01012009</v>
      </c>
      <c r="C31" s="46" t="str">
        <f>IF('XUAT HK1 KHOA'!C31="","",'XUAT HK1 KHOA'!C31)</f>
        <v>Khoa CN Cơ khí</v>
      </c>
      <c r="D31" s="46" t="str">
        <f>IF('XUAT HK1 KHOA'!D31="","",'XUAT HK1 KHOA'!D31)</f>
        <v>Võ Thúy Phương</v>
      </c>
      <c r="E31" s="8">
        <f>IF($D31="","",VLOOKUP($D31,'HK2'!$D$4:$AH$258,2,0))</f>
        <v>0</v>
      </c>
      <c r="F31" s="8">
        <f>IF($D31="","",VLOOKUP($D31,'HK2'!$D$4:$AH$258,3,0))</f>
        <v>0</v>
      </c>
      <c r="G31" s="8">
        <f>IF($D31="","",VLOOKUP($D31,'HK2'!$D$4:$AH$258,4,0))</f>
        <v>0</v>
      </c>
      <c r="H31" s="8">
        <f>IF($D31="","",VLOOKUP($D31,'HK2'!$D$4:$AH$258,5,0))</f>
        <v>0</v>
      </c>
      <c r="I31" s="76">
        <f t="shared" si="0"/>
        <v>0</v>
      </c>
      <c r="J31" s="8">
        <f>IF($D31="","",VLOOKUP($D31,'HK2'!$D$4:$AH$258,7,0))</f>
        <v>0</v>
      </c>
      <c r="K31" s="8">
        <f>IF($D31="","",VLOOKUP($D31,'HK2'!$D$4:$AH$258,8,0))</f>
        <v>0</v>
      </c>
      <c r="L31" s="8">
        <f>IF($D31="","",VLOOKUP($D31,'HK2'!$D$4:$AH$258,9,0))</f>
        <v>0</v>
      </c>
      <c r="M31" s="8">
        <f>IF($D31="","",VLOOKUP($D31,'HK2'!$D$4:$AH$258,10,0))</f>
        <v>0</v>
      </c>
      <c r="N31" s="21">
        <f t="shared" si="1"/>
        <v>0</v>
      </c>
      <c r="O31" s="8">
        <f>IF($D31="","",VLOOKUP($D31,'HK2'!$D$4:$AH$258,12,0))</f>
        <v>0</v>
      </c>
      <c r="P31" s="8">
        <f>IF($D31="","",VLOOKUP($D31,'HK2'!$D$4:$AH$258,13,0))</f>
        <v>0</v>
      </c>
      <c r="Q31" s="8">
        <f>IF($D31="","",VLOOKUP($D31,'HK2'!$D$4:$AH$258,14,0))</f>
        <v>0</v>
      </c>
      <c r="R31" s="21">
        <f t="shared" si="9"/>
        <v>0</v>
      </c>
      <c r="S31" s="8">
        <f>IF($D31="","",VLOOKUP($D31,'HK2'!$D$4:$AH$258,16,0))</f>
        <v>0</v>
      </c>
      <c r="T31" s="8">
        <f>IF($D31="","",VLOOKUP($D31,'HK2'!$D$4:$AH$258,17,0))</f>
        <v>0</v>
      </c>
      <c r="U31" s="8">
        <f>IF($D31="","",VLOOKUP($D31,'HK2'!$D$4:$AH$258,18,0))</f>
        <v>0</v>
      </c>
      <c r="V31" s="21">
        <f t="shared" si="10"/>
        <v>0</v>
      </c>
      <c r="W31" s="8">
        <f>IF($D31="","",VLOOKUP($D31,'HK2'!$D$4:$AH$258,20,0))</f>
        <v>0</v>
      </c>
      <c r="X31" s="8">
        <f>IF($D31="","",VLOOKUP($D31,'HK2'!$D$4:$AH$258,21,0))</f>
        <v>0</v>
      </c>
      <c r="Y31" s="21">
        <f t="shared" si="4"/>
        <v>0</v>
      </c>
      <c r="Z31" s="8">
        <f>IF($D31="","",VLOOKUP($D31,'HK2'!$D$4:$AH$258,23,0))</f>
        <v>0</v>
      </c>
      <c r="AA31" s="8">
        <f>IF($D31="","",VLOOKUP($D31,'HK2'!$D$4:$AH$258,24,0))</f>
        <v>0</v>
      </c>
      <c r="AB31" s="21">
        <f t="shared" si="5"/>
        <v>0</v>
      </c>
      <c r="AC31" s="8">
        <f>IF($D31="","",VLOOKUP($D31,'HK2'!$D$4:$AH$258,26,0))</f>
        <v>0</v>
      </c>
      <c r="AD31" s="8">
        <f>IF($D31="","",VLOOKUP($D31,'HK2'!$D$4:$AH$258,27,0))</f>
        <v>0</v>
      </c>
      <c r="AE31" s="21">
        <f t="shared" si="6"/>
        <v>0</v>
      </c>
      <c r="AF31" s="8">
        <f>IF($D31="","",VLOOKUP($D31,'HK2'!$D$4:$AH$258,29,0))</f>
        <v>0</v>
      </c>
      <c r="AG31" s="8">
        <f>IF($D31="","",VLOOKUP($D31,'HK2'!$D$4:$AH$258,30,0))</f>
        <v>0</v>
      </c>
      <c r="AH31" s="64">
        <f t="shared" si="7"/>
        <v>0</v>
      </c>
      <c r="AI31" s="14">
        <f t="shared" si="8"/>
        <v>0</v>
      </c>
    </row>
    <row r="32" spans="1:35">
      <c r="A32" s="55">
        <f>IF(D32="","",SUBTOTAL(3,$D$4:$D32))</f>
        <v>29</v>
      </c>
      <c r="B32" s="46" t="str">
        <f>IF('XUAT HK1 KHOA'!B32="","",'XUAT HK1 KHOA'!B32)</f>
        <v>01012013</v>
      </c>
      <c r="C32" s="46" t="str">
        <f>IF('XUAT HK1 KHOA'!C32="","",'XUAT HK1 KHOA'!C32)</f>
        <v>Khoa CN Cơ khí</v>
      </c>
      <c r="D32" s="46" t="str">
        <f>IF('XUAT HK1 KHOA'!D32="","",'XUAT HK1 KHOA'!D32)</f>
        <v>Vũ Đức Pháp</v>
      </c>
      <c r="E32" s="8">
        <f>IF($D32="","",VLOOKUP($D32,'HK2'!$D$4:$AH$258,2,0))</f>
        <v>2</v>
      </c>
      <c r="F32" s="8">
        <f>IF($D32="","",VLOOKUP($D32,'HK2'!$D$4:$AH$258,3,0))</f>
        <v>0</v>
      </c>
      <c r="G32" s="8">
        <f>IF($D32="","",VLOOKUP($D32,'HK2'!$D$4:$AH$258,4,0))</f>
        <v>0</v>
      </c>
      <c r="H32" s="8">
        <f>IF($D32="","",VLOOKUP($D32,'HK2'!$D$4:$AH$258,5,0))</f>
        <v>0</v>
      </c>
      <c r="I32" s="76">
        <f t="shared" si="0"/>
        <v>2</v>
      </c>
      <c r="J32" s="8">
        <f>IF($D32="","",VLOOKUP($D32,'HK2'!$D$4:$AH$258,7,0))</f>
        <v>2.4</v>
      </c>
      <c r="K32" s="8">
        <f>IF($D32="","",VLOOKUP($D32,'HK2'!$D$4:$AH$258,8,0))</f>
        <v>0</v>
      </c>
      <c r="L32" s="8">
        <f>IF($D32="","",VLOOKUP($D32,'HK2'!$D$4:$AH$258,9,0))</f>
        <v>0</v>
      </c>
      <c r="M32" s="8">
        <f>IF($D32="","",VLOOKUP($D32,'HK2'!$D$4:$AH$258,10,0))</f>
        <v>0</v>
      </c>
      <c r="N32" s="21">
        <f t="shared" si="1"/>
        <v>2.4</v>
      </c>
      <c r="O32" s="8">
        <f>IF($D32="","",VLOOKUP($D32,'HK2'!$D$4:$AH$258,12,0))</f>
        <v>68</v>
      </c>
      <c r="P32" s="8">
        <f>IF($D32="","",VLOOKUP($D32,'HK2'!$D$4:$AH$258,13,0))</f>
        <v>247</v>
      </c>
      <c r="Q32" s="8">
        <f>IF($D32="","",VLOOKUP($D32,'HK2'!$D$4:$AH$258,14,0))</f>
        <v>46</v>
      </c>
      <c r="R32" s="21">
        <f t="shared" si="9"/>
        <v>13.45</v>
      </c>
      <c r="S32" s="8">
        <f>IF($D32="","",VLOOKUP($D32,'HK2'!$D$4:$AH$258,16,0))</f>
        <v>0</v>
      </c>
      <c r="T32" s="8">
        <f>IF($D32="","",VLOOKUP($D32,'HK2'!$D$4:$AH$258,17,0))</f>
        <v>0</v>
      </c>
      <c r="U32" s="8">
        <f>IF($D32="","",VLOOKUP($D32,'HK2'!$D$4:$AH$258,18,0))</f>
        <v>0</v>
      </c>
      <c r="V32" s="21">
        <f t="shared" si="10"/>
        <v>0</v>
      </c>
      <c r="W32" s="8">
        <f>IF($D32="","",VLOOKUP($D32,'HK2'!$D$4:$AH$258,20,0))</f>
        <v>0</v>
      </c>
      <c r="X32" s="8">
        <f>IF($D32="","",VLOOKUP($D32,'HK2'!$D$4:$AH$258,21,0))</f>
        <v>0</v>
      </c>
      <c r="Y32" s="21">
        <f t="shared" si="4"/>
        <v>0</v>
      </c>
      <c r="Z32" s="8">
        <f>IF($D32="","",VLOOKUP($D32,'HK2'!$D$4:$AH$258,23,0))</f>
        <v>0</v>
      </c>
      <c r="AA32" s="8">
        <f>IF($D32="","",VLOOKUP($D32,'HK2'!$D$4:$AH$258,24,0))</f>
        <v>0</v>
      </c>
      <c r="AB32" s="21">
        <f t="shared" si="5"/>
        <v>0</v>
      </c>
      <c r="AC32" s="8">
        <f>IF($D32="","",VLOOKUP($D32,'HK2'!$D$4:$AH$258,26,0))</f>
        <v>0</v>
      </c>
      <c r="AD32" s="8">
        <f>IF($D32="","",VLOOKUP($D32,'HK2'!$D$4:$AH$258,27,0))</f>
        <v>0</v>
      </c>
      <c r="AE32" s="21">
        <f t="shared" si="6"/>
        <v>0</v>
      </c>
      <c r="AF32" s="8">
        <f>IF($D32="","",VLOOKUP($D32,'HK2'!$D$4:$AH$258,29,0))</f>
        <v>0</v>
      </c>
      <c r="AG32" s="8">
        <f>IF($D32="","",VLOOKUP($D32,'HK2'!$D$4:$AH$258,30,0))</f>
        <v>0</v>
      </c>
      <c r="AH32" s="64">
        <f t="shared" si="7"/>
        <v>17.899999999999999</v>
      </c>
      <c r="AI32" s="14">
        <f t="shared" si="8"/>
        <v>59.7</v>
      </c>
    </row>
    <row r="33" spans="1:35">
      <c r="A33" s="55">
        <f>IF(D33="","",SUBTOTAL(3,$D$4:$D33))</f>
        <v>30</v>
      </c>
      <c r="B33" s="46" t="str">
        <f>IF('XUAT HK1 KHOA'!B33="","",'XUAT HK1 KHOA'!B33)</f>
        <v>01012007</v>
      </c>
      <c r="C33" s="46" t="str">
        <f>IF('XUAT HK1 KHOA'!C33="","",'XUAT HK1 KHOA'!C33)</f>
        <v>Khoa CN Cơ khí</v>
      </c>
      <c r="D33" s="46" t="str">
        <f>IF('XUAT HK1 KHOA'!D33="","",'XUAT HK1 KHOA'!D33)</f>
        <v>Vũ Quang Khải</v>
      </c>
      <c r="E33" s="8">
        <f>IF($D33="","",VLOOKUP($D33,'HK2'!$D$4:$AH$258,2,0))</f>
        <v>6</v>
      </c>
      <c r="F33" s="8">
        <f>IF($D33="","",VLOOKUP($D33,'HK2'!$D$4:$AH$258,3,0))</f>
        <v>0</v>
      </c>
      <c r="G33" s="8">
        <f>IF($D33="","",VLOOKUP($D33,'HK2'!$D$4:$AH$258,4,0))</f>
        <v>0</v>
      </c>
      <c r="H33" s="8">
        <f>IF($D33="","",VLOOKUP($D33,'HK2'!$D$4:$AH$258,5,0))</f>
        <v>0</v>
      </c>
      <c r="I33" s="76">
        <f t="shared" si="0"/>
        <v>6</v>
      </c>
      <c r="J33" s="8">
        <f>IF($D33="","",VLOOKUP($D33,'HK2'!$D$4:$AH$258,7,0))</f>
        <v>4.8</v>
      </c>
      <c r="K33" s="8">
        <f>IF($D33="","",VLOOKUP($D33,'HK2'!$D$4:$AH$258,8,0))</f>
        <v>1.2</v>
      </c>
      <c r="L33" s="8">
        <f>IF($D33="","",VLOOKUP($D33,'HK2'!$D$4:$AH$258,9,0))</f>
        <v>0</v>
      </c>
      <c r="M33" s="8">
        <f>IF($D33="","",VLOOKUP($D33,'HK2'!$D$4:$AH$258,10,0))</f>
        <v>0</v>
      </c>
      <c r="N33" s="21">
        <f t="shared" si="1"/>
        <v>6</v>
      </c>
      <c r="O33" s="8">
        <f>IF($D33="","",VLOOKUP($D33,'HK2'!$D$4:$AH$258,12,0))</f>
        <v>100</v>
      </c>
      <c r="P33" s="8">
        <f>IF($D33="","",VLOOKUP($D33,'HK2'!$D$4:$AH$258,13,0))</f>
        <v>27</v>
      </c>
      <c r="Q33" s="8">
        <f>IF($D33="","",VLOOKUP($D33,'HK2'!$D$4:$AH$258,14,0))</f>
        <v>100</v>
      </c>
      <c r="R33" s="21">
        <f t="shared" si="9"/>
        <v>1.35</v>
      </c>
      <c r="S33" s="8">
        <f>IF($D33="","",VLOOKUP($D33,'HK2'!$D$4:$AH$258,16,0))</f>
        <v>0</v>
      </c>
      <c r="T33" s="8">
        <f>IF($D33="","",VLOOKUP($D33,'HK2'!$D$4:$AH$258,17,0))</f>
        <v>0</v>
      </c>
      <c r="U33" s="8">
        <f>IF($D33="","",VLOOKUP($D33,'HK2'!$D$4:$AH$258,18,0))</f>
        <v>0</v>
      </c>
      <c r="V33" s="21">
        <f t="shared" si="10"/>
        <v>0</v>
      </c>
      <c r="W33" s="8">
        <f>IF($D33="","",VLOOKUP($D33,'HK2'!$D$4:$AH$258,20,0))</f>
        <v>0</v>
      </c>
      <c r="X33" s="8">
        <f>IF($D33="","",VLOOKUP($D33,'HK2'!$D$4:$AH$258,21,0))</f>
        <v>0</v>
      </c>
      <c r="Y33" s="21">
        <f t="shared" si="4"/>
        <v>0</v>
      </c>
      <c r="Z33" s="8">
        <f>IF($D33="","",VLOOKUP($D33,'HK2'!$D$4:$AH$258,23,0))</f>
        <v>0</v>
      </c>
      <c r="AA33" s="8">
        <f>IF($D33="","",VLOOKUP($D33,'HK2'!$D$4:$AH$258,24,0))</f>
        <v>0</v>
      </c>
      <c r="AB33" s="21">
        <f t="shared" si="5"/>
        <v>0</v>
      </c>
      <c r="AC33" s="8">
        <f>IF($D33="","",VLOOKUP($D33,'HK2'!$D$4:$AH$258,26,0))</f>
        <v>0</v>
      </c>
      <c r="AD33" s="8">
        <f>IF($D33="","",VLOOKUP($D33,'HK2'!$D$4:$AH$258,27,0))</f>
        <v>0</v>
      </c>
      <c r="AE33" s="21">
        <f t="shared" si="6"/>
        <v>0</v>
      </c>
      <c r="AF33" s="8">
        <f>IF($D33="","",VLOOKUP($D33,'HK2'!$D$4:$AH$258,29,0))</f>
        <v>0</v>
      </c>
      <c r="AG33" s="8">
        <f>IF($D33="","",VLOOKUP($D33,'HK2'!$D$4:$AH$258,30,0))</f>
        <v>0</v>
      </c>
      <c r="AH33" s="64">
        <f t="shared" si="7"/>
        <v>13.4</v>
      </c>
      <c r="AI33" s="14">
        <f t="shared" si="8"/>
        <v>44.7</v>
      </c>
    </row>
    <row r="34" spans="1:35">
      <c r="A34" s="55">
        <f>IF(D34="","",SUBTOTAL(3,$D$4:$D34))</f>
        <v>31</v>
      </c>
      <c r="B34" s="46" t="str">
        <f>IF('XUAT HK1 KHOA'!B34="","",'XUAT HK1 KHOA'!B34)</f>
        <v>01009006</v>
      </c>
      <c r="C34" s="46" t="str">
        <f>IF('XUAT HK1 KHOA'!C34="","",'XUAT HK1 KHOA'!C34)</f>
        <v>Phòng CTCT-HSSV</v>
      </c>
      <c r="D34" s="46" t="str">
        <f>IF('XUAT HK1 KHOA'!D34="","",'XUAT HK1 KHOA'!D34)</f>
        <v>Nguyễn Ngọc Hiệp</v>
      </c>
      <c r="E34" s="8">
        <f>IF($D34="","",VLOOKUP($D34,'HK2'!$D$4:$AH$258,2,0))</f>
        <v>0</v>
      </c>
      <c r="F34" s="8">
        <f>IF($D34="","",VLOOKUP($D34,'HK2'!$D$4:$AH$258,3,0))</f>
        <v>0</v>
      </c>
      <c r="G34" s="8">
        <f>IF($D34="","",VLOOKUP($D34,'HK2'!$D$4:$AH$258,4,0))</f>
        <v>0</v>
      </c>
      <c r="H34" s="8">
        <f>IF($D34="","",VLOOKUP($D34,'HK2'!$D$4:$AH$258,5,0))</f>
        <v>0</v>
      </c>
      <c r="I34" s="76">
        <f t="shared" si="0"/>
        <v>0</v>
      </c>
      <c r="J34" s="8">
        <f>IF($D34="","",VLOOKUP($D34,'HK2'!$D$4:$AH$258,7,0))</f>
        <v>0</v>
      </c>
      <c r="K34" s="8">
        <f>IF($D34="","",VLOOKUP($D34,'HK2'!$D$4:$AH$258,8,0))</f>
        <v>0</v>
      </c>
      <c r="L34" s="8">
        <f>IF($D34="","",VLOOKUP($D34,'HK2'!$D$4:$AH$258,9,0))</f>
        <v>0</v>
      </c>
      <c r="M34" s="8">
        <f>IF($D34="","",VLOOKUP($D34,'HK2'!$D$4:$AH$258,10,0))</f>
        <v>0</v>
      </c>
      <c r="N34" s="21">
        <f t="shared" si="1"/>
        <v>0</v>
      </c>
      <c r="O34" s="8">
        <f>IF($D34="","",VLOOKUP($D34,'HK2'!$D$4:$AH$258,12,0))</f>
        <v>0</v>
      </c>
      <c r="P34" s="8">
        <f>IF($D34="","",VLOOKUP($D34,'HK2'!$D$4:$AH$258,13,0))</f>
        <v>0</v>
      </c>
      <c r="Q34" s="8">
        <f>IF($D34="","",VLOOKUP($D34,'HK2'!$D$4:$AH$258,14,0))</f>
        <v>0</v>
      </c>
      <c r="R34" s="21">
        <f t="shared" si="9"/>
        <v>0</v>
      </c>
      <c r="S34" s="8">
        <f>IF($D34="","",VLOOKUP($D34,'HK2'!$D$4:$AH$258,16,0))</f>
        <v>0</v>
      </c>
      <c r="T34" s="8">
        <f>IF($D34="","",VLOOKUP($D34,'HK2'!$D$4:$AH$258,17,0))</f>
        <v>0</v>
      </c>
      <c r="U34" s="8">
        <f>IF($D34="","",VLOOKUP($D34,'HK2'!$D$4:$AH$258,18,0))</f>
        <v>0</v>
      </c>
      <c r="V34" s="21">
        <f t="shared" si="10"/>
        <v>0</v>
      </c>
      <c r="W34" s="8">
        <f>IF($D34="","",VLOOKUP($D34,'HK2'!$D$4:$AH$258,20,0))</f>
        <v>0</v>
      </c>
      <c r="X34" s="8">
        <f>IF($D34="","",VLOOKUP($D34,'HK2'!$D$4:$AH$258,21,0))</f>
        <v>0</v>
      </c>
      <c r="Y34" s="21">
        <f t="shared" si="4"/>
        <v>0</v>
      </c>
      <c r="Z34" s="8">
        <f>IF($D34="","",VLOOKUP($D34,'HK2'!$D$4:$AH$258,23,0))</f>
        <v>0</v>
      </c>
      <c r="AA34" s="8">
        <f>IF($D34="","",VLOOKUP($D34,'HK2'!$D$4:$AH$258,24,0))</f>
        <v>0</v>
      </c>
      <c r="AB34" s="21">
        <f t="shared" si="5"/>
        <v>0</v>
      </c>
      <c r="AC34" s="8">
        <f>IF($D34="","",VLOOKUP($D34,'HK2'!$D$4:$AH$258,26,0))</f>
        <v>0</v>
      </c>
      <c r="AD34" s="8">
        <f>IF($D34="","",VLOOKUP($D34,'HK2'!$D$4:$AH$258,27,0))</f>
        <v>0</v>
      </c>
      <c r="AE34" s="21">
        <f t="shared" si="6"/>
        <v>0</v>
      </c>
      <c r="AF34" s="8">
        <f>IF($D34="","",VLOOKUP($D34,'HK2'!$D$4:$AH$258,29,0))</f>
        <v>0</v>
      </c>
      <c r="AG34" s="8">
        <f>IF($D34="","",VLOOKUP($D34,'HK2'!$D$4:$AH$258,30,0))</f>
        <v>0</v>
      </c>
      <c r="AH34" s="64">
        <f t="shared" si="7"/>
        <v>0</v>
      </c>
      <c r="AI34" s="14">
        <f t="shared" si="8"/>
        <v>0</v>
      </c>
    </row>
    <row r="35" spans="1:35">
      <c r="A35" s="55">
        <f>IF(D35="","",SUBTOTAL(3,$D$4:$D35))</f>
        <v>32</v>
      </c>
      <c r="B35" s="46" t="str">
        <f>IF('XUAT HK1 KHOA'!B35="","",'XUAT HK1 KHOA'!B35)</f>
        <v>01006001</v>
      </c>
      <c r="C35" s="46" t="str">
        <f>IF('XUAT HK1 KHOA'!C35="","",'XUAT HK1 KHOA'!C35)</f>
        <v>Phòng KT&amp;ĐBCL</v>
      </c>
      <c r="D35" s="46" t="str">
        <f>IF('XUAT HK1 KHOA'!D35="","",'XUAT HK1 KHOA'!D35)</f>
        <v>Hà Phước Tuấn</v>
      </c>
      <c r="E35" s="8">
        <f>IF($D35="","",VLOOKUP($D35,'HK2'!$D$4:$AH$258,2,0))</f>
        <v>0</v>
      </c>
      <c r="F35" s="8">
        <f>IF($D35="","",VLOOKUP($D35,'HK2'!$D$4:$AH$258,3,0))</f>
        <v>0</v>
      </c>
      <c r="G35" s="8">
        <f>IF($D35="","",VLOOKUP($D35,'HK2'!$D$4:$AH$258,4,0))</f>
        <v>0</v>
      </c>
      <c r="H35" s="8">
        <f>IF($D35="","",VLOOKUP($D35,'HK2'!$D$4:$AH$258,5,0))</f>
        <v>0</v>
      </c>
      <c r="I35" s="76">
        <f t="shared" si="0"/>
        <v>0</v>
      </c>
      <c r="J35" s="8">
        <f>IF($D35="","",VLOOKUP($D35,'HK2'!$D$4:$AH$258,7,0))</f>
        <v>0</v>
      </c>
      <c r="K35" s="8">
        <f>IF($D35="","",VLOOKUP($D35,'HK2'!$D$4:$AH$258,8,0))</f>
        <v>0</v>
      </c>
      <c r="L35" s="8">
        <f>IF($D35="","",VLOOKUP($D35,'HK2'!$D$4:$AH$258,9,0))</f>
        <v>0</v>
      </c>
      <c r="M35" s="8">
        <f>IF($D35="","",VLOOKUP($D35,'HK2'!$D$4:$AH$258,10,0))</f>
        <v>0</v>
      </c>
      <c r="N35" s="21">
        <f t="shared" si="1"/>
        <v>0</v>
      </c>
      <c r="O35" s="8">
        <f>IF($D35="","",VLOOKUP($D35,'HK2'!$D$4:$AH$258,12,0))</f>
        <v>0</v>
      </c>
      <c r="P35" s="8">
        <f>IF($D35="","",VLOOKUP($D35,'HK2'!$D$4:$AH$258,13,0))</f>
        <v>0</v>
      </c>
      <c r="Q35" s="8">
        <f>IF($D35="","",VLOOKUP($D35,'HK2'!$D$4:$AH$258,14,0))</f>
        <v>0</v>
      </c>
      <c r="R35" s="21">
        <f t="shared" si="9"/>
        <v>0</v>
      </c>
      <c r="S35" s="8">
        <f>IF($D35="","",VLOOKUP($D35,'HK2'!$D$4:$AH$258,16,0))</f>
        <v>0</v>
      </c>
      <c r="T35" s="8">
        <f>IF($D35="","",VLOOKUP($D35,'HK2'!$D$4:$AH$258,17,0))</f>
        <v>0</v>
      </c>
      <c r="U35" s="8">
        <f>IF($D35="","",VLOOKUP($D35,'HK2'!$D$4:$AH$258,18,0))</f>
        <v>0</v>
      </c>
      <c r="V35" s="21">
        <f t="shared" si="10"/>
        <v>0</v>
      </c>
      <c r="W35" s="8">
        <f>IF($D35="","",VLOOKUP($D35,'HK2'!$D$4:$AH$258,20,0))</f>
        <v>0</v>
      </c>
      <c r="X35" s="8">
        <f>IF($D35="","",VLOOKUP($D35,'HK2'!$D$4:$AH$258,21,0))</f>
        <v>0</v>
      </c>
      <c r="Y35" s="21">
        <f t="shared" si="4"/>
        <v>0</v>
      </c>
      <c r="Z35" s="8">
        <f>IF($D35="","",VLOOKUP($D35,'HK2'!$D$4:$AH$258,23,0))</f>
        <v>0</v>
      </c>
      <c r="AA35" s="8">
        <f>IF($D35="","",VLOOKUP($D35,'HK2'!$D$4:$AH$258,24,0))</f>
        <v>0</v>
      </c>
      <c r="AB35" s="21">
        <f t="shared" si="5"/>
        <v>0</v>
      </c>
      <c r="AC35" s="8">
        <f>IF($D35="","",VLOOKUP($D35,'HK2'!$D$4:$AH$258,26,0))</f>
        <v>0</v>
      </c>
      <c r="AD35" s="8">
        <f>IF($D35="","",VLOOKUP($D35,'HK2'!$D$4:$AH$258,27,0))</f>
        <v>0</v>
      </c>
      <c r="AE35" s="21">
        <f t="shared" si="6"/>
        <v>0</v>
      </c>
      <c r="AF35" s="8">
        <f>IF($D35="","",VLOOKUP($D35,'HK2'!$D$4:$AH$258,29,0))</f>
        <v>0</v>
      </c>
      <c r="AG35" s="8">
        <f>IF($D35="","",VLOOKUP($D35,'HK2'!$D$4:$AH$258,30,0))</f>
        <v>0</v>
      </c>
      <c r="AH35" s="64">
        <f t="shared" si="7"/>
        <v>0</v>
      </c>
      <c r="AI35" s="14">
        <f t="shared" si="8"/>
        <v>0</v>
      </c>
    </row>
    <row r="36" spans="1:35">
      <c r="A36" s="55">
        <f>IF(D36="","",SUBTOTAL(3,$D$4:$D36))</f>
        <v>33</v>
      </c>
      <c r="B36" s="46" t="str">
        <f>IF('XUAT HK1 KHOA'!B36="","",'XUAT HK1 KHOA'!B36)</f>
        <v>01009009</v>
      </c>
      <c r="C36" s="46" t="str">
        <f>IF('XUAT HK1 KHOA'!C36="","",'XUAT HK1 KHOA'!C36)</f>
        <v>Phòng KT&amp;ĐBCL</v>
      </c>
      <c r="D36" s="46" t="str">
        <f>IF('XUAT HK1 KHOA'!D36="","",'XUAT HK1 KHOA'!D36)</f>
        <v>Nguyễn Chí Nhân</v>
      </c>
      <c r="E36" s="8">
        <f>IF($D36="","",VLOOKUP($D36,'HK2'!$D$4:$AH$258,2,0))</f>
        <v>0</v>
      </c>
      <c r="F36" s="8">
        <f>IF($D36="","",VLOOKUP($D36,'HK2'!$D$4:$AH$258,3,0))</f>
        <v>0</v>
      </c>
      <c r="G36" s="8">
        <f>IF($D36="","",VLOOKUP($D36,'HK2'!$D$4:$AH$258,4,0))</f>
        <v>0</v>
      </c>
      <c r="H36" s="8">
        <f>IF($D36="","",VLOOKUP($D36,'HK2'!$D$4:$AH$258,5,0))</f>
        <v>0</v>
      </c>
      <c r="I36" s="76">
        <f t="shared" si="0"/>
        <v>0</v>
      </c>
      <c r="J36" s="8">
        <f>IF($D36="","",VLOOKUP($D36,'HK2'!$D$4:$AH$258,7,0))</f>
        <v>0</v>
      </c>
      <c r="K36" s="8">
        <f>IF($D36="","",VLOOKUP($D36,'HK2'!$D$4:$AH$258,8,0))</f>
        <v>0</v>
      </c>
      <c r="L36" s="8">
        <f>IF($D36="","",VLOOKUP($D36,'HK2'!$D$4:$AH$258,9,0))</f>
        <v>0</v>
      </c>
      <c r="M36" s="8">
        <f>IF($D36="","",VLOOKUP($D36,'HK2'!$D$4:$AH$258,10,0))</f>
        <v>0</v>
      </c>
      <c r="N36" s="21">
        <f t="shared" si="1"/>
        <v>0</v>
      </c>
      <c r="O36" s="8">
        <f>IF($D36="","",VLOOKUP($D36,'HK2'!$D$4:$AH$258,12,0))</f>
        <v>0</v>
      </c>
      <c r="P36" s="8">
        <f>IF($D36="","",VLOOKUP($D36,'HK2'!$D$4:$AH$258,13,0))</f>
        <v>0</v>
      </c>
      <c r="Q36" s="8">
        <f>IF($D36="","",VLOOKUP($D36,'HK2'!$D$4:$AH$258,14,0))</f>
        <v>0</v>
      </c>
      <c r="R36" s="21">
        <f t="shared" si="9"/>
        <v>0</v>
      </c>
      <c r="S36" s="8">
        <f>IF($D36="","",VLOOKUP($D36,'HK2'!$D$4:$AH$258,16,0))</f>
        <v>0</v>
      </c>
      <c r="T36" s="8">
        <f>IF($D36="","",VLOOKUP($D36,'HK2'!$D$4:$AH$258,17,0))</f>
        <v>0</v>
      </c>
      <c r="U36" s="8">
        <f>IF($D36="","",VLOOKUP($D36,'HK2'!$D$4:$AH$258,18,0))</f>
        <v>0</v>
      </c>
      <c r="V36" s="21">
        <f t="shared" si="10"/>
        <v>0</v>
      </c>
      <c r="W36" s="8">
        <f>IF($D36="","",VLOOKUP($D36,'HK2'!$D$4:$AH$258,20,0))</f>
        <v>0</v>
      </c>
      <c r="X36" s="8">
        <f>IF($D36="","",VLOOKUP($D36,'HK2'!$D$4:$AH$258,21,0))</f>
        <v>0</v>
      </c>
      <c r="Y36" s="21">
        <f t="shared" si="4"/>
        <v>0</v>
      </c>
      <c r="Z36" s="8">
        <f>IF($D36="","",VLOOKUP($D36,'HK2'!$D$4:$AH$258,23,0))</f>
        <v>0</v>
      </c>
      <c r="AA36" s="8">
        <f>IF($D36="","",VLOOKUP($D36,'HK2'!$D$4:$AH$258,24,0))</f>
        <v>0</v>
      </c>
      <c r="AB36" s="21">
        <f t="shared" si="5"/>
        <v>0</v>
      </c>
      <c r="AC36" s="8">
        <f>IF($D36="","",VLOOKUP($D36,'HK2'!$D$4:$AH$258,26,0))</f>
        <v>0</v>
      </c>
      <c r="AD36" s="8">
        <f>IF($D36="","",VLOOKUP($D36,'HK2'!$D$4:$AH$258,27,0))</f>
        <v>0</v>
      </c>
      <c r="AE36" s="21">
        <f t="shared" si="6"/>
        <v>0</v>
      </c>
      <c r="AF36" s="8">
        <f>IF($D36="","",VLOOKUP($D36,'HK2'!$D$4:$AH$258,29,0))</f>
        <v>0</v>
      </c>
      <c r="AG36" s="8">
        <f>IF($D36="","",VLOOKUP($D36,'HK2'!$D$4:$AH$258,30,0))</f>
        <v>3.6</v>
      </c>
      <c r="AH36" s="64">
        <f t="shared" si="7"/>
        <v>3.6</v>
      </c>
      <c r="AI36" s="14">
        <f t="shared" si="8"/>
        <v>12</v>
      </c>
    </row>
    <row r="37" spans="1:35">
      <c r="A37" s="55">
        <f>IF(D37="","",SUBTOTAL(3,$D$4:$D37))</f>
        <v>34</v>
      </c>
      <c r="B37" s="46" t="str">
        <f>IF('XUAT HK1 KHOA'!B37="","",'XUAT HK1 KHOA'!B37)</f>
        <v>01008002</v>
      </c>
      <c r="C37" s="46" t="str">
        <f>IF('XUAT HK1 KHOA'!C37="","",'XUAT HK1 KHOA'!C37)</f>
        <v>Phòng QT-DV</v>
      </c>
      <c r="D37" s="46" t="str">
        <f>IF('XUAT HK1 KHOA'!D37="","",'XUAT HK1 KHOA'!D37)</f>
        <v>Nguyễn Văn Thành</v>
      </c>
      <c r="E37" s="8">
        <f>IF($D37="","",VLOOKUP($D37,'HK2'!$D$4:$AH$258,2,0))</f>
        <v>0</v>
      </c>
      <c r="F37" s="8">
        <f>IF($D37="","",VLOOKUP($D37,'HK2'!$D$4:$AH$258,3,0))</f>
        <v>0</v>
      </c>
      <c r="G37" s="8">
        <f>IF($D37="","",VLOOKUP($D37,'HK2'!$D$4:$AH$258,4,0))</f>
        <v>0</v>
      </c>
      <c r="H37" s="8">
        <f>IF($D37="","",VLOOKUP($D37,'HK2'!$D$4:$AH$258,5,0))</f>
        <v>0</v>
      </c>
      <c r="I37" s="76">
        <f t="shared" si="0"/>
        <v>0</v>
      </c>
      <c r="J37" s="8">
        <f>IF($D37="","",VLOOKUP($D37,'HK2'!$D$4:$AH$258,7,0))</f>
        <v>0</v>
      </c>
      <c r="K37" s="8">
        <f>IF($D37="","",VLOOKUP($D37,'HK2'!$D$4:$AH$258,8,0))</f>
        <v>0</v>
      </c>
      <c r="L37" s="8">
        <f>IF($D37="","",VLOOKUP($D37,'HK2'!$D$4:$AH$258,9,0))</f>
        <v>0</v>
      </c>
      <c r="M37" s="8">
        <f>IF($D37="","",VLOOKUP($D37,'HK2'!$D$4:$AH$258,10,0))</f>
        <v>0</v>
      </c>
      <c r="N37" s="21">
        <f t="shared" si="1"/>
        <v>0</v>
      </c>
      <c r="O37" s="8">
        <f>IF($D37="","",VLOOKUP($D37,'HK2'!$D$4:$AH$258,12,0))</f>
        <v>0</v>
      </c>
      <c r="P37" s="8">
        <f>IF($D37="","",VLOOKUP($D37,'HK2'!$D$4:$AH$258,13,0))</f>
        <v>0</v>
      </c>
      <c r="Q37" s="8">
        <f>IF($D37="","",VLOOKUP($D37,'HK2'!$D$4:$AH$258,14,0))</f>
        <v>0</v>
      </c>
      <c r="R37" s="21">
        <f t="shared" si="9"/>
        <v>0</v>
      </c>
      <c r="S37" s="8">
        <f>IF($D37="","",VLOOKUP($D37,'HK2'!$D$4:$AH$258,16,0))</f>
        <v>52</v>
      </c>
      <c r="T37" s="8">
        <f>IF($D37="","",VLOOKUP($D37,'HK2'!$D$4:$AH$258,17,0))</f>
        <v>0</v>
      </c>
      <c r="U37" s="8">
        <f>IF($D37="","",VLOOKUP($D37,'HK2'!$D$4:$AH$258,18,0))</f>
        <v>52</v>
      </c>
      <c r="V37" s="21">
        <f t="shared" si="10"/>
        <v>0</v>
      </c>
      <c r="W37" s="8">
        <f>IF($D37="","",VLOOKUP($D37,'HK2'!$D$4:$AH$258,20,0))</f>
        <v>0</v>
      </c>
      <c r="X37" s="8">
        <f>IF($D37="","",VLOOKUP($D37,'HK2'!$D$4:$AH$258,21,0))</f>
        <v>0</v>
      </c>
      <c r="Y37" s="21">
        <f t="shared" si="4"/>
        <v>0</v>
      </c>
      <c r="Z37" s="8">
        <f>IF($D37="","",VLOOKUP($D37,'HK2'!$D$4:$AH$258,23,0))</f>
        <v>0</v>
      </c>
      <c r="AA37" s="8">
        <f>IF($D37="","",VLOOKUP($D37,'HK2'!$D$4:$AH$258,24,0))</f>
        <v>0</v>
      </c>
      <c r="AB37" s="21">
        <f t="shared" si="5"/>
        <v>0</v>
      </c>
      <c r="AC37" s="8">
        <f>IF($D37="","",VLOOKUP($D37,'HK2'!$D$4:$AH$258,26,0))</f>
        <v>0</v>
      </c>
      <c r="AD37" s="8">
        <f>IF($D37="","",VLOOKUP($D37,'HK2'!$D$4:$AH$258,27,0))</f>
        <v>0</v>
      </c>
      <c r="AE37" s="21">
        <f t="shared" si="6"/>
        <v>0</v>
      </c>
      <c r="AF37" s="8">
        <f>IF($D37="","",VLOOKUP($D37,'HK2'!$D$4:$AH$258,29,0))</f>
        <v>0</v>
      </c>
      <c r="AG37" s="8">
        <f>IF($D37="","",VLOOKUP($D37,'HK2'!$D$4:$AH$258,30,0))</f>
        <v>0</v>
      </c>
      <c r="AH37" s="64">
        <f t="shared" si="7"/>
        <v>0</v>
      </c>
      <c r="AI37" s="14">
        <f t="shared" si="8"/>
        <v>0</v>
      </c>
    </row>
    <row r="38" spans="1:35">
      <c r="A38" s="55">
        <f>IF(D38="","",SUBTOTAL(3,$D$4:$D38))</f>
        <v>35</v>
      </c>
      <c r="B38" s="46" t="str">
        <f>IF('XUAT HK1 KHOA'!B38="","",'XUAT HK1 KHOA'!B38)</f>
        <v>01004002</v>
      </c>
      <c r="C38" s="46" t="str">
        <f>IF('XUAT HK1 KHOA'!C38="","",'XUAT HK1 KHOA'!C38)</f>
        <v>Phòng TS-ĐT</v>
      </c>
      <c r="D38" s="46" t="str">
        <f>IF('XUAT HK1 KHOA'!D38="","",'XUAT HK1 KHOA'!D38)</f>
        <v>Hồ Văn Sĩ</v>
      </c>
      <c r="E38" s="8">
        <f>IF($D38="","",VLOOKUP($D38,'HK2'!$D$4:$AH$258,2,0))</f>
        <v>0</v>
      </c>
      <c r="F38" s="8">
        <f>IF($D38="","",VLOOKUP($D38,'HK2'!$D$4:$AH$258,3,0))</f>
        <v>0</v>
      </c>
      <c r="G38" s="8">
        <f>IF($D38="","",VLOOKUP($D38,'HK2'!$D$4:$AH$258,4,0))</f>
        <v>0</v>
      </c>
      <c r="H38" s="8">
        <f>IF($D38="","",VLOOKUP($D38,'HK2'!$D$4:$AH$258,5,0))</f>
        <v>0</v>
      </c>
      <c r="I38" s="76">
        <f t="shared" si="0"/>
        <v>0</v>
      </c>
      <c r="J38" s="8">
        <f>IF($D38="","",VLOOKUP($D38,'HK2'!$D$4:$AH$258,7,0))</f>
        <v>0</v>
      </c>
      <c r="K38" s="8">
        <f>IF($D38="","",VLOOKUP($D38,'HK2'!$D$4:$AH$258,8,0))</f>
        <v>0</v>
      </c>
      <c r="L38" s="8">
        <f>IF($D38="","",VLOOKUP($D38,'HK2'!$D$4:$AH$258,9,0))</f>
        <v>0</v>
      </c>
      <c r="M38" s="8">
        <f>IF($D38="","",VLOOKUP($D38,'HK2'!$D$4:$AH$258,10,0))</f>
        <v>0</v>
      </c>
      <c r="N38" s="21">
        <f t="shared" si="1"/>
        <v>0</v>
      </c>
      <c r="O38" s="8">
        <f>IF($D38="","",VLOOKUP($D38,'HK2'!$D$4:$AH$258,12,0))</f>
        <v>0</v>
      </c>
      <c r="P38" s="8">
        <f>IF($D38="","",VLOOKUP($D38,'HK2'!$D$4:$AH$258,13,0))</f>
        <v>0</v>
      </c>
      <c r="Q38" s="8">
        <f>IF($D38="","",VLOOKUP($D38,'HK2'!$D$4:$AH$258,14,0))</f>
        <v>0</v>
      </c>
      <c r="R38" s="21">
        <f t="shared" si="9"/>
        <v>0</v>
      </c>
      <c r="S38" s="8">
        <f>IF($D38="","",VLOOKUP($D38,'HK2'!$D$4:$AH$258,16,0))</f>
        <v>0</v>
      </c>
      <c r="T38" s="8">
        <f>IF($D38="","",VLOOKUP($D38,'HK2'!$D$4:$AH$258,17,0))</f>
        <v>0</v>
      </c>
      <c r="U38" s="8">
        <f>IF($D38="","",VLOOKUP($D38,'HK2'!$D$4:$AH$258,18,0))</f>
        <v>0</v>
      </c>
      <c r="V38" s="21">
        <f t="shared" si="10"/>
        <v>0</v>
      </c>
      <c r="W38" s="8">
        <f>IF($D38="","",VLOOKUP($D38,'HK2'!$D$4:$AH$258,20,0))</f>
        <v>0</v>
      </c>
      <c r="X38" s="8">
        <f>IF($D38="","",VLOOKUP($D38,'HK2'!$D$4:$AH$258,21,0))</f>
        <v>0</v>
      </c>
      <c r="Y38" s="21">
        <f t="shared" si="4"/>
        <v>0</v>
      </c>
      <c r="Z38" s="8">
        <f>IF($D38="","",VLOOKUP($D38,'HK2'!$D$4:$AH$258,23,0))</f>
        <v>0</v>
      </c>
      <c r="AA38" s="8">
        <f>IF($D38="","",VLOOKUP($D38,'HK2'!$D$4:$AH$258,24,0))</f>
        <v>0</v>
      </c>
      <c r="AB38" s="21">
        <f t="shared" si="5"/>
        <v>0</v>
      </c>
      <c r="AC38" s="8">
        <f>IF($D38="","",VLOOKUP($D38,'HK2'!$D$4:$AH$258,26,0))</f>
        <v>0</v>
      </c>
      <c r="AD38" s="8">
        <f>IF($D38="","",VLOOKUP($D38,'HK2'!$D$4:$AH$258,27,0))</f>
        <v>0</v>
      </c>
      <c r="AE38" s="21">
        <f t="shared" si="6"/>
        <v>0</v>
      </c>
      <c r="AF38" s="8">
        <f>IF($D38="","",VLOOKUP($D38,'HK2'!$D$4:$AH$258,29,0))</f>
        <v>0</v>
      </c>
      <c r="AG38" s="8">
        <f>IF($D38="","",VLOOKUP($D38,'HK2'!$D$4:$AH$258,30,0))</f>
        <v>0</v>
      </c>
      <c r="AH38" s="64">
        <f t="shared" si="7"/>
        <v>0</v>
      </c>
      <c r="AI38" s="14">
        <f t="shared" si="8"/>
        <v>0</v>
      </c>
    </row>
    <row r="39" spans="1:35">
      <c r="A39" s="55">
        <f>IF(D39="","",SUBTOTAL(3,$D$4:$D39))</f>
        <v>36</v>
      </c>
      <c r="B39" s="46" t="str">
        <f>IF('XUAT HK1 KHOA'!B39="","",'XUAT HK1 KHOA'!B39)</f>
        <v>01009001</v>
      </c>
      <c r="C39" s="46" t="str">
        <f>IF('XUAT HK1 KHOA'!C39="","",'XUAT HK1 KHOA'!C39)</f>
        <v>Tổ TT-PC</v>
      </c>
      <c r="D39" s="46" t="str">
        <f>IF('XUAT HK1 KHOA'!D39="","",'XUAT HK1 KHOA'!D39)</f>
        <v>Nguyễn Thanh Lâm</v>
      </c>
      <c r="E39" s="8">
        <f>IF($D39="","",VLOOKUP($D39,'HK2'!$D$4:$AH$258,2,0))</f>
        <v>0</v>
      </c>
      <c r="F39" s="8">
        <f>IF($D39="","",VLOOKUP($D39,'HK2'!$D$4:$AH$258,3,0))</f>
        <v>0</v>
      </c>
      <c r="G39" s="8">
        <f>IF($D39="","",VLOOKUP($D39,'HK2'!$D$4:$AH$258,4,0))</f>
        <v>0</v>
      </c>
      <c r="H39" s="8">
        <f>IF($D39="","",VLOOKUP($D39,'HK2'!$D$4:$AH$258,5,0))</f>
        <v>0</v>
      </c>
      <c r="I39" s="76">
        <f t="shared" si="0"/>
        <v>0</v>
      </c>
      <c r="J39" s="8">
        <f>IF($D39="","",VLOOKUP($D39,'HK2'!$D$4:$AH$258,7,0))</f>
        <v>0</v>
      </c>
      <c r="K39" s="8">
        <f>IF($D39="","",VLOOKUP($D39,'HK2'!$D$4:$AH$258,8,0))</f>
        <v>0</v>
      </c>
      <c r="L39" s="8">
        <f>IF($D39="","",VLOOKUP($D39,'HK2'!$D$4:$AH$258,9,0))</f>
        <v>0</v>
      </c>
      <c r="M39" s="8">
        <f>IF($D39="","",VLOOKUP($D39,'HK2'!$D$4:$AH$258,10,0))</f>
        <v>0</v>
      </c>
      <c r="N39" s="21">
        <f t="shared" si="1"/>
        <v>0</v>
      </c>
      <c r="O39" s="8">
        <f>IF($D39="","",VLOOKUP($D39,'HK2'!$D$4:$AH$258,12,0))</f>
        <v>0</v>
      </c>
      <c r="P39" s="8">
        <f>IF($D39="","",VLOOKUP($D39,'HK2'!$D$4:$AH$258,13,0))</f>
        <v>0</v>
      </c>
      <c r="Q39" s="8">
        <f>IF($D39="","",VLOOKUP($D39,'HK2'!$D$4:$AH$258,14,0))</f>
        <v>0</v>
      </c>
      <c r="R39" s="21">
        <f t="shared" si="9"/>
        <v>0</v>
      </c>
      <c r="S39" s="8">
        <v>84</v>
      </c>
      <c r="T39" s="8">
        <f>IF($D39="","",VLOOKUP($D39,'HK2'!$D$4:$AH$258,17,0))</f>
        <v>0</v>
      </c>
      <c r="U39" s="8">
        <v>84</v>
      </c>
      <c r="V39" s="21">
        <f t="shared" si="10"/>
        <v>0</v>
      </c>
      <c r="W39" s="8">
        <f>IF($D39="","",VLOOKUP($D39,'HK2'!$D$4:$AH$258,20,0))</f>
        <v>0</v>
      </c>
      <c r="X39" s="8">
        <f>IF($D39="","",VLOOKUP($D39,'HK2'!$D$4:$AH$258,21,0))</f>
        <v>0</v>
      </c>
      <c r="Y39" s="21">
        <f t="shared" si="4"/>
        <v>0</v>
      </c>
      <c r="Z39" s="8">
        <f>IF($D39="","",VLOOKUP($D39,'HK2'!$D$4:$AH$258,23,0))</f>
        <v>0</v>
      </c>
      <c r="AA39" s="8">
        <f>IF($D39="","",VLOOKUP($D39,'HK2'!$D$4:$AH$258,24,0))</f>
        <v>0</v>
      </c>
      <c r="AB39" s="21">
        <f t="shared" si="5"/>
        <v>0</v>
      </c>
      <c r="AC39" s="8">
        <f>IF($D39="","",VLOOKUP($D39,'HK2'!$D$4:$AH$258,26,0))</f>
        <v>0</v>
      </c>
      <c r="AD39" s="8">
        <f>IF($D39="","",VLOOKUP($D39,'HK2'!$D$4:$AH$258,27,0))</f>
        <v>0</v>
      </c>
      <c r="AE39" s="21">
        <f t="shared" si="6"/>
        <v>0</v>
      </c>
      <c r="AF39" s="8">
        <f>IF($D39="","",VLOOKUP($D39,'HK2'!$D$4:$AH$258,29,0))</f>
        <v>0</v>
      </c>
      <c r="AG39" s="8">
        <f>IF($D39="","",VLOOKUP($D39,'HK2'!$D$4:$AH$258,30,0))</f>
        <v>0</v>
      </c>
      <c r="AH39" s="64">
        <f t="shared" si="7"/>
        <v>0</v>
      </c>
      <c r="AI39" s="14">
        <f t="shared" si="8"/>
        <v>0</v>
      </c>
    </row>
    <row r="40" spans="1:35">
      <c r="A40" s="55" t="str">
        <f>IF(D40="","",SUBTOTAL(3,$D$4:$D40))</f>
        <v/>
      </c>
      <c r="B40" s="46" t="str">
        <f>IF('XUAT HK1 KHOA'!B40="","",'XUAT HK1 KHOA'!B40)</f>
        <v/>
      </c>
      <c r="C40" s="46" t="str">
        <f>IF('XUAT HK1 KHOA'!C40="","",'XUAT HK1 KHOA'!C40)</f>
        <v/>
      </c>
      <c r="D40" s="46" t="str">
        <f>IF('XUAT HK1 KHOA'!D40="","",'XUAT HK1 KHOA'!D40)</f>
        <v/>
      </c>
      <c r="E40" s="8" t="str">
        <f>IF($D40="","",VLOOKUP($D40,'HK2'!$D$4:$AH$258,2,0))</f>
        <v/>
      </c>
      <c r="F40" s="8" t="str">
        <f>IF($D40="","",VLOOKUP($D40,'HK2'!$D$4:$AH$258,3,0))</f>
        <v/>
      </c>
      <c r="G40" s="8" t="str">
        <f>IF($D40="","",VLOOKUP($D40,'HK2'!$D$4:$AH$258,4,0))</f>
        <v/>
      </c>
      <c r="H40" s="8" t="str">
        <f>IF($D40="","",VLOOKUP($D40,'HK2'!$D$4:$AH$258,5,0))</f>
        <v/>
      </c>
      <c r="I40" s="76" t="str">
        <f t="shared" si="0"/>
        <v/>
      </c>
      <c r="J40" s="8" t="str">
        <f>IF($D40="","",VLOOKUP($D40,'HK2'!$D$4:$AH$258,7,0))</f>
        <v/>
      </c>
      <c r="K40" s="8" t="str">
        <f>IF($D40="","",VLOOKUP($D40,'HK2'!$D$4:$AH$258,8,0))</f>
        <v/>
      </c>
      <c r="L40" s="8" t="str">
        <f>IF($D40="","",VLOOKUP($D40,'HK2'!$D$4:$AH$258,9,0))</f>
        <v/>
      </c>
      <c r="M40" s="8" t="str">
        <f>IF($D40="","",VLOOKUP($D40,'HK2'!$D$4:$AH$258,10,0))</f>
        <v/>
      </c>
      <c r="N40" s="21" t="str">
        <f t="shared" si="1"/>
        <v/>
      </c>
      <c r="O40" s="8" t="str">
        <f>IF($D40="","",VLOOKUP($D40,'HK2'!$D$4:$AH$258,12,0))</f>
        <v/>
      </c>
      <c r="P40" s="8" t="str">
        <f>IF($D40="","",VLOOKUP($D40,'HK2'!$D$4:$AH$258,13,0))</f>
        <v/>
      </c>
      <c r="Q40" s="8" t="str">
        <f>IF($D40="","",VLOOKUP($D40,'HK2'!$D$4:$AH$258,14,0))</f>
        <v/>
      </c>
      <c r="R40" s="21" t="str">
        <f t="shared" si="9"/>
        <v/>
      </c>
      <c r="S40" s="8" t="str">
        <f>IF($D40="","",VLOOKUP($D40,'HK2'!$D$4:$AH$258,16,0))</f>
        <v/>
      </c>
      <c r="T40" s="8" t="str">
        <f>IF($D40="","",VLOOKUP($D40,'HK2'!$D$4:$AH$258,17,0))</f>
        <v/>
      </c>
      <c r="U40" s="8" t="str">
        <f>IF($D40="","",VLOOKUP($D40,'HK2'!$D$4:$AH$258,18,0))</f>
        <v/>
      </c>
      <c r="V40" s="21" t="str">
        <f t="shared" si="10"/>
        <v/>
      </c>
      <c r="W40" s="8" t="str">
        <f>IF($D40="","",VLOOKUP($D40,'HK2'!$D$4:$AH$258,20,0))</f>
        <v/>
      </c>
      <c r="X40" s="8" t="str">
        <f>IF($D40="","",VLOOKUP($D40,'HK2'!$D$4:$AH$258,21,0))</f>
        <v/>
      </c>
      <c r="Y40" s="21" t="str">
        <f t="shared" si="4"/>
        <v/>
      </c>
      <c r="Z40" s="8" t="str">
        <f>IF($D40="","",VLOOKUP($D40,'HK2'!$D$4:$AH$258,23,0))</f>
        <v/>
      </c>
      <c r="AA40" s="8" t="str">
        <f>IF($D40="","",VLOOKUP($D40,'HK2'!$D$4:$AH$258,24,0))</f>
        <v/>
      </c>
      <c r="AB40" s="21" t="str">
        <f t="shared" si="5"/>
        <v/>
      </c>
      <c r="AC40" s="8" t="str">
        <f>IF($D40="","",VLOOKUP($D40,'HK2'!$D$4:$AH$258,26,0))</f>
        <v/>
      </c>
      <c r="AD40" s="8" t="str">
        <f>IF($D40="","",VLOOKUP($D40,'HK2'!$D$4:$AH$258,27,0))</f>
        <v/>
      </c>
      <c r="AE40" s="21" t="str">
        <f t="shared" si="6"/>
        <v/>
      </c>
      <c r="AF40" s="8" t="str">
        <f>IF($D40="","",VLOOKUP($D40,'HK2'!$D$4:$AH$258,29,0))</f>
        <v/>
      </c>
      <c r="AG40" s="8" t="str">
        <f>IF($D40="","",VLOOKUP($D40,'HK2'!$D$4:$AH$258,30,0))</f>
        <v/>
      </c>
      <c r="AH40" s="64" t="str">
        <f t="shared" si="7"/>
        <v/>
      </c>
      <c r="AI40" s="14" t="str">
        <f t="shared" si="8"/>
        <v/>
      </c>
    </row>
    <row r="41" spans="1:35">
      <c r="A41" s="55" t="str">
        <f>IF(D41="","",SUBTOTAL(3,$D$4:$D41))</f>
        <v/>
      </c>
      <c r="B41" s="46" t="str">
        <f>IF('XUAT HK1 KHOA'!B41="","",'XUAT HK1 KHOA'!B41)</f>
        <v/>
      </c>
      <c r="C41" s="46" t="str">
        <f>IF('XUAT HK1 KHOA'!C41="","",'XUAT HK1 KHOA'!C41)</f>
        <v/>
      </c>
      <c r="D41" s="46" t="str">
        <f>IF('XUAT HK1 KHOA'!D41="","",'XUAT HK1 KHOA'!D41)</f>
        <v/>
      </c>
      <c r="E41" s="8" t="str">
        <f>IF($D41="","",VLOOKUP($D41,'HK2'!$D$4:$AH$258,2,0))</f>
        <v/>
      </c>
      <c r="F41" s="8" t="str">
        <f>IF($D41="","",VLOOKUP($D41,'HK2'!$D$4:$AH$258,3,0))</f>
        <v/>
      </c>
      <c r="G41" s="8" t="str">
        <f>IF($D41="","",VLOOKUP($D41,'HK2'!$D$4:$AH$258,4,0))</f>
        <v/>
      </c>
      <c r="H41" s="8" t="str">
        <f>IF($D41="","",VLOOKUP($D41,'HK2'!$D$4:$AH$258,5,0))</f>
        <v/>
      </c>
      <c r="I41" s="76" t="str">
        <f t="shared" si="0"/>
        <v/>
      </c>
      <c r="J41" s="8" t="str">
        <f>IF($D41="","",VLOOKUP($D41,'HK2'!$D$4:$AH$258,7,0))</f>
        <v/>
      </c>
      <c r="K41" s="8" t="str">
        <f>IF($D41="","",VLOOKUP($D41,'HK2'!$D$4:$AH$258,8,0))</f>
        <v/>
      </c>
      <c r="L41" s="8" t="str">
        <f>IF($D41="","",VLOOKUP($D41,'HK2'!$D$4:$AH$258,9,0))</f>
        <v/>
      </c>
      <c r="M41" s="8" t="str">
        <f>IF($D41="","",VLOOKUP($D41,'HK2'!$D$4:$AH$258,10,0))</f>
        <v/>
      </c>
      <c r="N41" s="21" t="str">
        <f t="shared" si="1"/>
        <v/>
      </c>
      <c r="O41" s="8" t="str">
        <f>IF($D41="","",VLOOKUP($D41,'HK2'!$D$4:$AH$258,12,0))</f>
        <v/>
      </c>
      <c r="P41" s="8" t="str">
        <f>IF($D41="","",VLOOKUP($D41,'HK2'!$D$4:$AH$258,13,0))</f>
        <v/>
      </c>
      <c r="Q41" s="8" t="str">
        <f>IF($D41="","",VLOOKUP($D41,'HK2'!$D$4:$AH$258,14,0))</f>
        <v/>
      </c>
      <c r="R41" s="21" t="str">
        <f t="shared" si="9"/>
        <v/>
      </c>
      <c r="S41" s="8" t="str">
        <f>IF($D41="","",VLOOKUP($D41,'HK2'!$D$4:$AH$258,16,0))</f>
        <v/>
      </c>
      <c r="T41" s="8" t="str">
        <f>IF($D41="","",VLOOKUP($D41,'HK2'!$D$4:$AH$258,17,0))</f>
        <v/>
      </c>
      <c r="U41" s="8" t="str">
        <f>IF($D41="","",VLOOKUP($D41,'HK2'!$D$4:$AH$258,18,0))</f>
        <v/>
      </c>
      <c r="V41" s="21" t="str">
        <f t="shared" si="10"/>
        <v/>
      </c>
      <c r="W41" s="8" t="str">
        <f>IF($D41="","",VLOOKUP($D41,'HK2'!$D$4:$AH$258,20,0))</f>
        <v/>
      </c>
      <c r="X41" s="8" t="str">
        <f>IF($D41="","",VLOOKUP($D41,'HK2'!$D$4:$AH$258,21,0))</f>
        <v/>
      </c>
      <c r="Y41" s="21" t="str">
        <f t="shared" si="4"/>
        <v/>
      </c>
      <c r="Z41" s="8" t="str">
        <f>IF($D41="","",VLOOKUP($D41,'HK2'!$D$4:$AH$258,23,0))</f>
        <v/>
      </c>
      <c r="AA41" s="8" t="str">
        <f>IF($D41="","",VLOOKUP($D41,'HK2'!$D$4:$AH$258,24,0))</f>
        <v/>
      </c>
      <c r="AB41" s="21" t="str">
        <f t="shared" si="5"/>
        <v/>
      </c>
      <c r="AC41" s="8" t="str">
        <f>IF($D41="","",VLOOKUP($D41,'HK2'!$D$4:$AH$258,26,0))</f>
        <v/>
      </c>
      <c r="AD41" s="8" t="str">
        <f>IF($D41="","",VLOOKUP($D41,'HK2'!$D$4:$AH$258,27,0))</f>
        <v/>
      </c>
      <c r="AE41" s="21" t="str">
        <f t="shared" si="6"/>
        <v/>
      </c>
      <c r="AF41" s="8" t="str">
        <f>IF($D41="","",VLOOKUP($D41,'HK2'!$D$4:$AH$258,29,0))</f>
        <v/>
      </c>
      <c r="AG41" s="8" t="str">
        <f>IF($D41="","",VLOOKUP($D41,'HK2'!$D$4:$AH$258,30,0))</f>
        <v/>
      </c>
      <c r="AH41" s="64" t="str">
        <f t="shared" si="7"/>
        <v/>
      </c>
      <c r="AI41" s="14" t="str">
        <f t="shared" si="8"/>
        <v/>
      </c>
    </row>
    <row r="42" spans="1:35">
      <c r="A42" s="55" t="str">
        <f>IF(D42="","",SUBTOTAL(3,$D$4:$D42))</f>
        <v/>
      </c>
      <c r="B42" s="46" t="str">
        <f>IF('XUAT HK1 KHOA'!B42="","",'XUAT HK1 KHOA'!B42)</f>
        <v/>
      </c>
      <c r="C42" s="46" t="str">
        <f>IF('XUAT HK1 KHOA'!C42="","",'XUAT HK1 KHOA'!C42)</f>
        <v/>
      </c>
      <c r="D42" s="46" t="str">
        <f>IF('XUAT HK1 KHOA'!D42="","",'XUAT HK1 KHOA'!D42)</f>
        <v/>
      </c>
      <c r="E42" s="8" t="str">
        <f>IF($D42="","",VLOOKUP($D42,'HK2'!$D$4:$AH$258,2,0))</f>
        <v/>
      </c>
      <c r="F42" s="8" t="str">
        <f>IF($D42="","",VLOOKUP($D42,'HK2'!$D$4:$AH$258,3,0))</f>
        <v/>
      </c>
      <c r="G42" s="8" t="str">
        <f>IF($D42="","",VLOOKUP($D42,'HK2'!$D$4:$AH$258,4,0))</f>
        <v/>
      </c>
      <c r="H42" s="8" t="str">
        <f>IF($D42="","",VLOOKUP($D42,'HK2'!$D$4:$AH$258,5,0))</f>
        <v/>
      </c>
      <c r="I42" s="76" t="str">
        <f t="shared" si="0"/>
        <v/>
      </c>
      <c r="J42" s="8" t="str">
        <f>IF($D42="","",VLOOKUP($D42,'HK2'!$D$4:$AH$258,7,0))</f>
        <v/>
      </c>
      <c r="K42" s="8" t="str">
        <f>IF($D42="","",VLOOKUP($D42,'HK2'!$D$4:$AH$258,8,0))</f>
        <v/>
      </c>
      <c r="L42" s="8" t="str">
        <f>IF($D42="","",VLOOKUP($D42,'HK2'!$D$4:$AH$258,9,0))</f>
        <v/>
      </c>
      <c r="M42" s="8" t="str">
        <f>IF($D42="","",VLOOKUP($D42,'HK2'!$D$4:$AH$258,10,0))</f>
        <v/>
      </c>
      <c r="N42" s="21" t="str">
        <f t="shared" si="1"/>
        <v/>
      </c>
      <c r="O42" s="8" t="str">
        <f>IF($D42="","",VLOOKUP($D42,'HK2'!$D$4:$AH$258,12,0))</f>
        <v/>
      </c>
      <c r="P42" s="8" t="str">
        <f>IF($D42="","",VLOOKUP($D42,'HK2'!$D$4:$AH$258,13,0))</f>
        <v/>
      </c>
      <c r="Q42" s="8" t="str">
        <f>IF($D42="","",VLOOKUP($D42,'HK2'!$D$4:$AH$258,14,0))</f>
        <v/>
      </c>
      <c r="R42" s="21" t="str">
        <f t="shared" si="9"/>
        <v/>
      </c>
      <c r="S42" s="8" t="str">
        <f>IF($D42="","",VLOOKUP($D42,'HK2'!$D$4:$AH$258,16,0))</f>
        <v/>
      </c>
      <c r="T42" s="8" t="str">
        <f>IF($D42="","",VLOOKUP($D42,'HK2'!$D$4:$AH$258,17,0))</f>
        <v/>
      </c>
      <c r="U42" s="8" t="str">
        <f>IF($D42="","",VLOOKUP($D42,'HK2'!$D$4:$AH$258,18,0))</f>
        <v/>
      </c>
      <c r="V42" s="21" t="str">
        <f t="shared" si="10"/>
        <v/>
      </c>
      <c r="W42" s="8" t="str">
        <f>IF($D42="","",VLOOKUP($D42,'HK2'!$D$4:$AH$258,20,0))</f>
        <v/>
      </c>
      <c r="X42" s="8" t="str">
        <f>IF($D42="","",VLOOKUP($D42,'HK2'!$D$4:$AH$258,21,0))</f>
        <v/>
      </c>
      <c r="Y42" s="21" t="str">
        <f t="shared" si="4"/>
        <v/>
      </c>
      <c r="Z42" s="8" t="str">
        <f>IF($D42="","",VLOOKUP($D42,'HK2'!$D$4:$AH$258,23,0))</f>
        <v/>
      </c>
      <c r="AA42" s="8" t="str">
        <f>IF($D42="","",VLOOKUP($D42,'HK2'!$D$4:$AH$258,24,0))</f>
        <v/>
      </c>
      <c r="AB42" s="21" t="str">
        <f t="shared" si="5"/>
        <v/>
      </c>
      <c r="AC42" s="8" t="str">
        <f>IF($D42="","",VLOOKUP($D42,'HK2'!$D$4:$AH$258,26,0))</f>
        <v/>
      </c>
      <c r="AD42" s="8" t="str">
        <f>IF($D42="","",VLOOKUP($D42,'HK2'!$D$4:$AH$258,27,0))</f>
        <v/>
      </c>
      <c r="AE42" s="21" t="str">
        <f t="shared" si="6"/>
        <v/>
      </c>
      <c r="AF42" s="8" t="str">
        <f>IF($D42="","",VLOOKUP($D42,'HK2'!$D$4:$AH$258,29,0))</f>
        <v/>
      </c>
      <c r="AG42" s="8" t="str">
        <f>IF($D42="","",VLOOKUP($D42,'HK2'!$D$4:$AH$258,30,0))</f>
        <v/>
      </c>
      <c r="AH42" s="64" t="str">
        <f t="shared" si="7"/>
        <v/>
      </c>
      <c r="AI42" s="14" t="str">
        <f t="shared" si="8"/>
        <v/>
      </c>
    </row>
    <row r="43" spans="1:35">
      <c r="A43" s="55" t="str">
        <f>IF(D43="","",SUBTOTAL(3,$D$4:$D43))</f>
        <v/>
      </c>
      <c r="B43" s="46" t="str">
        <f>IF('XUAT HK1 KHOA'!B43="","",'XUAT HK1 KHOA'!B43)</f>
        <v/>
      </c>
      <c r="C43" s="46" t="str">
        <f>IF('XUAT HK1 KHOA'!C43="","",'XUAT HK1 KHOA'!C43)</f>
        <v/>
      </c>
      <c r="D43" s="46" t="str">
        <f>IF('XUAT HK1 KHOA'!D43="","",'XUAT HK1 KHOA'!D43)</f>
        <v/>
      </c>
      <c r="E43" s="8" t="str">
        <f>IF($D43="","",VLOOKUP($D43,'HK2'!$D$4:$AH$258,2,0))</f>
        <v/>
      </c>
      <c r="F43" s="8" t="str">
        <f>IF($D43="","",VLOOKUP($D43,'HK2'!$D$4:$AH$258,3,0))</f>
        <v/>
      </c>
      <c r="G43" s="8" t="str">
        <f>IF($D43="","",VLOOKUP($D43,'HK2'!$D$4:$AH$258,4,0))</f>
        <v/>
      </c>
      <c r="H43" s="8" t="str">
        <f>IF($D43="","",VLOOKUP($D43,'HK2'!$D$4:$AH$258,5,0))</f>
        <v/>
      </c>
      <c r="I43" s="76" t="str">
        <f t="shared" si="0"/>
        <v/>
      </c>
      <c r="J43" s="8" t="str">
        <f>IF($D43="","",VLOOKUP($D43,'HK2'!$D$4:$AH$258,7,0))</f>
        <v/>
      </c>
      <c r="K43" s="8" t="str">
        <f>IF($D43="","",VLOOKUP($D43,'HK2'!$D$4:$AH$258,8,0))</f>
        <v/>
      </c>
      <c r="L43" s="8" t="str">
        <f>IF($D43="","",VLOOKUP($D43,'HK2'!$D$4:$AH$258,9,0))</f>
        <v/>
      </c>
      <c r="M43" s="8" t="str">
        <f>IF($D43="","",VLOOKUP($D43,'HK2'!$D$4:$AH$258,10,0))</f>
        <v/>
      </c>
      <c r="N43" s="21" t="str">
        <f t="shared" si="1"/>
        <v/>
      </c>
      <c r="O43" s="8" t="str">
        <f>IF($D43="","",VLOOKUP($D43,'HK2'!$D$4:$AH$258,12,0))</f>
        <v/>
      </c>
      <c r="P43" s="8" t="str">
        <f>IF($D43="","",VLOOKUP($D43,'HK2'!$D$4:$AH$258,13,0))</f>
        <v/>
      </c>
      <c r="Q43" s="8" t="str">
        <f>IF($D43="","",VLOOKUP($D43,'HK2'!$D$4:$AH$258,14,0))</f>
        <v/>
      </c>
      <c r="R43" s="21" t="str">
        <f t="shared" si="9"/>
        <v/>
      </c>
      <c r="S43" s="8" t="str">
        <f>IF($D43="","",VLOOKUP($D43,'HK2'!$D$4:$AH$258,16,0))</f>
        <v/>
      </c>
      <c r="T43" s="8" t="str">
        <f>IF($D43="","",VLOOKUP($D43,'HK2'!$D$4:$AH$258,17,0))</f>
        <v/>
      </c>
      <c r="U43" s="8" t="str">
        <f>IF($D43="","",VLOOKUP($D43,'HK2'!$D$4:$AH$258,18,0))</f>
        <v/>
      </c>
      <c r="V43" s="21" t="str">
        <f t="shared" si="10"/>
        <v/>
      </c>
      <c r="W43" s="8" t="str">
        <f>IF($D43="","",VLOOKUP($D43,'HK2'!$D$4:$AH$258,20,0))</f>
        <v/>
      </c>
      <c r="X43" s="8" t="str">
        <f>IF($D43="","",VLOOKUP($D43,'HK2'!$D$4:$AH$258,21,0))</f>
        <v/>
      </c>
      <c r="Y43" s="21" t="str">
        <f t="shared" si="4"/>
        <v/>
      </c>
      <c r="Z43" s="8" t="str">
        <f>IF($D43="","",VLOOKUP($D43,'HK2'!$D$4:$AH$258,23,0))</f>
        <v/>
      </c>
      <c r="AA43" s="8" t="str">
        <f>IF($D43="","",VLOOKUP($D43,'HK2'!$D$4:$AH$258,24,0))</f>
        <v/>
      </c>
      <c r="AB43" s="21" t="str">
        <f t="shared" si="5"/>
        <v/>
      </c>
      <c r="AC43" s="8" t="str">
        <f>IF($D43="","",VLOOKUP($D43,'HK2'!$D$4:$AH$258,26,0))</f>
        <v/>
      </c>
      <c r="AD43" s="8" t="str">
        <f>IF($D43="","",VLOOKUP($D43,'HK2'!$D$4:$AH$258,27,0))</f>
        <v/>
      </c>
      <c r="AE43" s="21" t="str">
        <f t="shared" si="6"/>
        <v/>
      </c>
      <c r="AF43" s="8" t="str">
        <f>IF($D43="","",VLOOKUP($D43,'HK2'!$D$4:$AH$258,29,0))</f>
        <v/>
      </c>
      <c r="AG43" s="8" t="str">
        <f>IF($D43="","",VLOOKUP($D43,'HK2'!$D$4:$AH$258,30,0))</f>
        <v/>
      </c>
      <c r="AH43" s="64" t="str">
        <f t="shared" si="7"/>
        <v/>
      </c>
      <c r="AI43" s="14" t="str">
        <f t="shared" si="8"/>
        <v/>
      </c>
    </row>
    <row r="44" spans="1:35">
      <c r="A44" s="55" t="str">
        <f>IF(D44="","",SUBTOTAL(3,$D$4:$D44))</f>
        <v/>
      </c>
      <c r="B44" s="46" t="str">
        <f>IF('XUAT HK1 KHOA'!B44="","",'XUAT HK1 KHOA'!B44)</f>
        <v/>
      </c>
      <c r="C44" s="46" t="str">
        <f>IF('XUAT HK1 KHOA'!C44="","",'XUAT HK1 KHOA'!C44)</f>
        <v/>
      </c>
      <c r="D44" s="46" t="str">
        <f>IF('XUAT HK1 KHOA'!D44="","",'XUAT HK1 KHOA'!D44)</f>
        <v/>
      </c>
      <c r="E44" s="8" t="str">
        <f>IF($D44="","",VLOOKUP($D44,'HK2'!$D$4:$AH$258,2,0))</f>
        <v/>
      </c>
      <c r="F44" s="8" t="str">
        <f>IF($D44="","",VLOOKUP($D44,'HK2'!$D$4:$AH$258,3,0))</f>
        <v/>
      </c>
      <c r="G44" s="8" t="str">
        <f>IF($D44="","",VLOOKUP($D44,'HK2'!$D$4:$AH$258,4,0))</f>
        <v/>
      </c>
      <c r="H44" s="8" t="str">
        <f>IF($D44="","",VLOOKUP($D44,'HK2'!$D$4:$AH$258,5,0))</f>
        <v/>
      </c>
      <c r="I44" s="76" t="str">
        <f t="shared" si="0"/>
        <v/>
      </c>
      <c r="J44" s="8" t="str">
        <f>IF($D44="","",VLOOKUP($D44,'HK2'!$D$4:$AH$258,7,0))</f>
        <v/>
      </c>
      <c r="K44" s="8" t="str">
        <f>IF($D44="","",VLOOKUP($D44,'HK2'!$D$4:$AH$258,8,0))</f>
        <v/>
      </c>
      <c r="L44" s="8" t="str">
        <f>IF($D44="","",VLOOKUP($D44,'HK2'!$D$4:$AH$258,9,0))</f>
        <v/>
      </c>
      <c r="M44" s="8" t="str">
        <f>IF($D44="","",VLOOKUP($D44,'HK2'!$D$4:$AH$258,10,0))</f>
        <v/>
      </c>
      <c r="N44" s="21" t="str">
        <f t="shared" si="1"/>
        <v/>
      </c>
      <c r="O44" s="8" t="str">
        <f>IF($D44="","",VLOOKUP($D44,'HK2'!$D$4:$AH$258,12,0))</f>
        <v/>
      </c>
      <c r="P44" s="8" t="str">
        <f>IF($D44="","",VLOOKUP($D44,'HK2'!$D$4:$AH$258,13,0))</f>
        <v/>
      </c>
      <c r="Q44" s="8" t="str">
        <f>IF($D44="","",VLOOKUP($D44,'HK2'!$D$4:$AH$258,14,0))</f>
        <v/>
      </c>
      <c r="R44" s="21" t="str">
        <f t="shared" si="9"/>
        <v/>
      </c>
      <c r="S44" s="8" t="str">
        <f>IF($D44="","",VLOOKUP($D44,'HK2'!$D$4:$AH$258,16,0))</f>
        <v/>
      </c>
      <c r="T44" s="8" t="str">
        <f>IF($D44="","",VLOOKUP($D44,'HK2'!$D$4:$AH$258,17,0))</f>
        <v/>
      </c>
      <c r="U44" s="8" t="str">
        <f>IF($D44="","",VLOOKUP($D44,'HK2'!$D$4:$AH$258,18,0))</f>
        <v/>
      </c>
      <c r="V44" s="21" t="str">
        <f t="shared" si="10"/>
        <v/>
      </c>
      <c r="W44" s="8" t="str">
        <f>IF($D44="","",VLOOKUP($D44,'HK2'!$D$4:$AH$258,20,0))</f>
        <v/>
      </c>
      <c r="X44" s="8" t="str">
        <f>IF($D44="","",VLOOKUP($D44,'HK2'!$D$4:$AH$258,21,0))</f>
        <v/>
      </c>
      <c r="Y44" s="21" t="str">
        <f t="shared" si="4"/>
        <v/>
      </c>
      <c r="Z44" s="8" t="str">
        <f>IF($D44="","",VLOOKUP($D44,'HK2'!$D$4:$AH$258,23,0))</f>
        <v/>
      </c>
      <c r="AA44" s="8" t="str">
        <f>IF($D44="","",VLOOKUP($D44,'HK2'!$D$4:$AH$258,24,0))</f>
        <v/>
      </c>
      <c r="AB44" s="21" t="str">
        <f t="shared" si="5"/>
        <v/>
      </c>
      <c r="AC44" s="8" t="str">
        <f>IF($D44="","",VLOOKUP($D44,'HK2'!$D$4:$AH$258,26,0))</f>
        <v/>
      </c>
      <c r="AD44" s="8" t="str">
        <f>IF($D44="","",VLOOKUP($D44,'HK2'!$D$4:$AH$258,27,0))</f>
        <v/>
      </c>
      <c r="AE44" s="21" t="str">
        <f t="shared" si="6"/>
        <v/>
      </c>
      <c r="AF44" s="8" t="str">
        <f>IF($D44="","",VLOOKUP($D44,'HK2'!$D$4:$AH$258,29,0))</f>
        <v/>
      </c>
      <c r="AG44" s="8" t="str">
        <f>IF($D44="","",VLOOKUP($D44,'HK2'!$D$4:$AH$258,30,0))</f>
        <v/>
      </c>
      <c r="AH44" s="64" t="str">
        <f t="shared" si="7"/>
        <v/>
      </c>
      <c r="AI44" s="14" t="str">
        <f t="shared" si="8"/>
        <v/>
      </c>
    </row>
    <row r="45" spans="1:35">
      <c r="A45" s="55" t="str">
        <f>IF(D45="","",SUBTOTAL(3,$D$4:$D45))</f>
        <v/>
      </c>
      <c r="B45" s="46" t="str">
        <f>IF('XUAT HK1 KHOA'!B45="","",'XUAT HK1 KHOA'!B45)</f>
        <v/>
      </c>
      <c r="C45" s="46" t="str">
        <f>IF('XUAT HK1 KHOA'!C45="","",'XUAT HK1 KHOA'!C45)</f>
        <v/>
      </c>
      <c r="D45" s="46" t="str">
        <f>IF('XUAT HK1 KHOA'!D45="","",'XUAT HK1 KHOA'!D45)</f>
        <v/>
      </c>
      <c r="E45" s="8" t="str">
        <f>IF($D45="","",VLOOKUP($D45,'HK2'!$D$4:$AH$258,2,0))</f>
        <v/>
      </c>
      <c r="F45" s="8" t="str">
        <f>IF($D45="","",VLOOKUP($D45,'HK2'!$D$4:$AH$258,3,0))</f>
        <v/>
      </c>
      <c r="G45" s="8" t="str">
        <f>IF($D45="","",VLOOKUP($D45,'HK2'!$D$4:$AH$258,4,0))</f>
        <v/>
      </c>
      <c r="H45" s="8" t="str">
        <f>IF($D45="","",VLOOKUP($D45,'HK2'!$D$4:$AH$258,5,0))</f>
        <v/>
      </c>
      <c r="I45" s="76" t="str">
        <f t="shared" si="0"/>
        <v/>
      </c>
      <c r="J45" s="8" t="str">
        <f>IF($D45="","",VLOOKUP($D45,'HK2'!$D$4:$AH$258,7,0))</f>
        <v/>
      </c>
      <c r="K45" s="8" t="str">
        <f>IF($D45="","",VLOOKUP($D45,'HK2'!$D$4:$AH$258,8,0))</f>
        <v/>
      </c>
      <c r="L45" s="8" t="str">
        <f>IF($D45="","",VLOOKUP($D45,'HK2'!$D$4:$AH$258,9,0))</f>
        <v/>
      </c>
      <c r="M45" s="8" t="str">
        <f>IF($D45="","",VLOOKUP($D45,'HK2'!$D$4:$AH$258,10,0))</f>
        <v/>
      </c>
      <c r="N45" s="21" t="str">
        <f t="shared" si="1"/>
        <v/>
      </c>
      <c r="O45" s="8" t="str">
        <f>IF($D45="","",VLOOKUP($D45,'HK2'!$D$4:$AH$258,12,0))</f>
        <v/>
      </c>
      <c r="P45" s="8" t="str">
        <f>IF($D45="","",VLOOKUP($D45,'HK2'!$D$4:$AH$258,13,0))</f>
        <v/>
      </c>
      <c r="Q45" s="8" t="str">
        <f>IF($D45="","",VLOOKUP($D45,'HK2'!$D$4:$AH$258,14,0))</f>
        <v/>
      </c>
      <c r="R45" s="21" t="str">
        <f t="shared" si="9"/>
        <v/>
      </c>
      <c r="S45" s="8" t="str">
        <f>IF($D45="","",VLOOKUP($D45,'HK2'!$D$4:$AH$258,16,0))</f>
        <v/>
      </c>
      <c r="T45" s="8" t="str">
        <f>IF($D45="","",VLOOKUP($D45,'HK2'!$D$4:$AH$258,17,0))</f>
        <v/>
      </c>
      <c r="U45" s="8" t="str">
        <f>IF($D45="","",VLOOKUP($D45,'HK2'!$D$4:$AH$258,18,0))</f>
        <v/>
      </c>
      <c r="V45" s="21" t="str">
        <f t="shared" si="10"/>
        <v/>
      </c>
      <c r="W45" s="8" t="str">
        <f>IF($D45="","",VLOOKUP($D45,'HK2'!$D$4:$AH$258,20,0))</f>
        <v/>
      </c>
      <c r="X45" s="8" t="str">
        <f>IF($D45="","",VLOOKUP($D45,'HK2'!$D$4:$AH$258,21,0))</f>
        <v/>
      </c>
      <c r="Y45" s="21" t="str">
        <f t="shared" si="4"/>
        <v/>
      </c>
      <c r="Z45" s="8" t="str">
        <f>IF($D45="","",VLOOKUP($D45,'HK2'!$D$4:$AH$258,23,0))</f>
        <v/>
      </c>
      <c r="AA45" s="8" t="str">
        <f>IF($D45="","",VLOOKUP($D45,'HK2'!$D$4:$AH$258,24,0))</f>
        <v/>
      </c>
      <c r="AB45" s="21" t="str">
        <f t="shared" si="5"/>
        <v/>
      </c>
      <c r="AC45" s="8" t="str">
        <f>IF($D45="","",VLOOKUP($D45,'HK2'!$D$4:$AH$258,26,0))</f>
        <v/>
      </c>
      <c r="AD45" s="8" t="str">
        <f>IF($D45="","",VLOOKUP($D45,'HK2'!$D$4:$AH$258,27,0))</f>
        <v/>
      </c>
      <c r="AE45" s="21" t="str">
        <f t="shared" si="6"/>
        <v/>
      </c>
      <c r="AF45" s="8" t="str">
        <f>IF($D45="","",VLOOKUP($D45,'HK2'!$D$4:$AH$258,29,0))</f>
        <v/>
      </c>
      <c r="AG45" s="8" t="str">
        <f>IF($D45="","",VLOOKUP($D45,'HK2'!$D$4:$AH$258,30,0))</f>
        <v/>
      </c>
      <c r="AH45" s="64" t="str">
        <f t="shared" si="7"/>
        <v/>
      </c>
      <c r="AI45" s="14" t="str">
        <f t="shared" si="8"/>
        <v/>
      </c>
    </row>
    <row r="46" spans="1:35">
      <c r="A46" s="55" t="str">
        <f>IF(D46="","",SUBTOTAL(3,$D$4:$D46))</f>
        <v/>
      </c>
      <c r="B46" s="46" t="str">
        <f>IF('XUAT HK1 KHOA'!B46="","",'XUAT HK1 KHOA'!B46)</f>
        <v/>
      </c>
      <c r="C46" s="46" t="str">
        <f>IF('XUAT HK1 KHOA'!C46="","",'XUAT HK1 KHOA'!C46)</f>
        <v/>
      </c>
      <c r="D46" s="46" t="str">
        <f>IF('XUAT HK1 KHOA'!D46="","",'XUAT HK1 KHOA'!D46)</f>
        <v/>
      </c>
      <c r="E46" s="8" t="str">
        <f>IF($D46="","",VLOOKUP($D46,'HK2'!$D$4:$AH$258,2,0))</f>
        <v/>
      </c>
      <c r="F46" s="8" t="str">
        <f>IF($D46="","",VLOOKUP($D46,'HK2'!$D$4:$AH$258,3,0))</f>
        <v/>
      </c>
      <c r="G46" s="8" t="str">
        <f>IF($D46="","",VLOOKUP($D46,'HK2'!$D$4:$AH$258,4,0))</f>
        <v/>
      </c>
      <c r="H46" s="8" t="str">
        <f>IF($D46="","",VLOOKUP($D46,'HK2'!$D$4:$AH$258,5,0))</f>
        <v/>
      </c>
      <c r="I46" s="76" t="str">
        <f t="shared" si="0"/>
        <v/>
      </c>
      <c r="J46" s="8" t="str">
        <f>IF($D46="","",VLOOKUP($D46,'HK2'!$D$4:$AH$258,7,0))</f>
        <v/>
      </c>
      <c r="K46" s="8" t="str">
        <f>IF($D46="","",VLOOKUP($D46,'HK2'!$D$4:$AH$258,8,0))</f>
        <v/>
      </c>
      <c r="L46" s="8" t="str">
        <f>IF($D46="","",VLOOKUP($D46,'HK2'!$D$4:$AH$258,9,0))</f>
        <v/>
      </c>
      <c r="M46" s="8" t="str">
        <f>IF($D46="","",VLOOKUP($D46,'HK2'!$D$4:$AH$258,10,0))</f>
        <v/>
      </c>
      <c r="N46" s="21" t="str">
        <f t="shared" si="1"/>
        <v/>
      </c>
      <c r="O46" s="8" t="str">
        <f>IF($D46="","",VLOOKUP($D46,'HK2'!$D$4:$AH$258,12,0))</f>
        <v/>
      </c>
      <c r="P46" s="8" t="str">
        <f>IF($D46="","",VLOOKUP($D46,'HK2'!$D$4:$AH$258,13,0))</f>
        <v/>
      </c>
      <c r="Q46" s="8" t="str">
        <f>IF($D46="","",VLOOKUP($D46,'HK2'!$D$4:$AH$258,14,0))</f>
        <v/>
      </c>
      <c r="R46" s="21" t="str">
        <f t="shared" si="9"/>
        <v/>
      </c>
      <c r="S46" s="8" t="str">
        <f>IF($D46="","",VLOOKUP($D46,'HK2'!$D$4:$AH$258,16,0))</f>
        <v/>
      </c>
      <c r="T46" s="8" t="str">
        <f>IF($D46="","",VLOOKUP($D46,'HK2'!$D$4:$AH$258,17,0))</f>
        <v/>
      </c>
      <c r="U46" s="8" t="str">
        <f>IF($D46="","",VLOOKUP($D46,'HK2'!$D$4:$AH$258,18,0))</f>
        <v/>
      </c>
      <c r="V46" s="21" t="str">
        <f t="shared" si="10"/>
        <v/>
      </c>
      <c r="W46" s="8" t="str">
        <f>IF($D46="","",VLOOKUP($D46,'HK2'!$D$4:$AH$258,20,0))</f>
        <v/>
      </c>
      <c r="X46" s="8" t="str">
        <f>IF($D46="","",VLOOKUP($D46,'HK2'!$D$4:$AH$258,21,0))</f>
        <v/>
      </c>
      <c r="Y46" s="21" t="str">
        <f t="shared" si="4"/>
        <v/>
      </c>
      <c r="Z46" s="8" t="str">
        <f>IF($D46="","",VLOOKUP($D46,'HK2'!$D$4:$AH$258,23,0))</f>
        <v/>
      </c>
      <c r="AA46" s="8" t="str">
        <f>IF($D46="","",VLOOKUP($D46,'HK2'!$D$4:$AH$258,24,0))</f>
        <v/>
      </c>
      <c r="AB46" s="21" t="str">
        <f t="shared" si="5"/>
        <v/>
      </c>
      <c r="AC46" s="8" t="str">
        <f>IF($D46="","",VLOOKUP($D46,'HK2'!$D$4:$AH$258,26,0))</f>
        <v/>
      </c>
      <c r="AD46" s="8" t="str">
        <f>IF($D46="","",VLOOKUP($D46,'HK2'!$D$4:$AH$258,27,0))</f>
        <v/>
      </c>
      <c r="AE46" s="21" t="str">
        <f t="shared" si="6"/>
        <v/>
      </c>
      <c r="AF46" s="8" t="str">
        <f>IF($D46="","",VLOOKUP($D46,'HK2'!$D$4:$AH$258,29,0))</f>
        <v/>
      </c>
      <c r="AG46" s="8" t="str">
        <f>IF($D46="","",VLOOKUP($D46,'HK2'!$D$4:$AH$258,30,0))</f>
        <v/>
      </c>
      <c r="AH46" s="64" t="str">
        <f t="shared" si="7"/>
        <v/>
      </c>
      <c r="AI46" s="14" t="str">
        <f t="shared" si="8"/>
        <v/>
      </c>
    </row>
    <row r="47" spans="1:35">
      <c r="A47" s="55" t="str">
        <f>IF(D47="","",SUBTOTAL(3,$D$4:$D47))</f>
        <v/>
      </c>
      <c r="B47" s="46" t="str">
        <f>IF('XUAT HK1 KHOA'!B47="","",'XUAT HK1 KHOA'!B47)</f>
        <v/>
      </c>
      <c r="C47" s="46" t="str">
        <f>IF('XUAT HK1 KHOA'!C47="","",'XUAT HK1 KHOA'!C47)</f>
        <v/>
      </c>
      <c r="D47" s="46" t="str">
        <f>IF('XUAT HK1 KHOA'!D47="","",'XUAT HK1 KHOA'!D47)</f>
        <v/>
      </c>
      <c r="E47" s="8" t="str">
        <f>IF($D47="","",VLOOKUP($D47,'HK2'!$D$4:$AH$258,2,0))</f>
        <v/>
      </c>
      <c r="F47" s="8" t="str">
        <f>IF($D47="","",VLOOKUP($D47,'HK2'!$D$4:$AH$258,3,0))</f>
        <v/>
      </c>
      <c r="G47" s="8" t="str">
        <f>IF($D47="","",VLOOKUP($D47,'HK2'!$D$4:$AH$258,4,0))</f>
        <v/>
      </c>
      <c r="H47" s="8" t="str">
        <f>IF($D47="","",VLOOKUP($D47,'HK2'!$D$4:$AH$258,5,0))</f>
        <v/>
      </c>
      <c r="I47" s="76" t="str">
        <f t="shared" si="0"/>
        <v/>
      </c>
      <c r="J47" s="8" t="str">
        <f>IF($D47="","",VLOOKUP($D47,'HK2'!$D$4:$AH$258,7,0))</f>
        <v/>
      </c>
      <c r="K47" s="8" t="str">
        <f>IF($D47="","",VLOOKUP($D47,'HK2'!$D$4:$AH$258,8,0))</f>
        <v/>
      </c>
      <c r="L47" s="8" t="str">
        <f>IF($D47="","",VLOOKUP($D47,'HK2'!$D$4:$AH$258,9,0))</f>
        <v/>
      </c>
      <c r="M47" s="8" t="str">
        <f>IF($D47="","",VLOOKUP($D47,'HK2'!$D$4:$AH$258,10,0))</f>
        <v/>
      </c>
      <c r="N47" s="21" t="str">
        <f t="shared" si="1"/>
        <v/>
      </c>
      <c r="O47" s="8" t="str">
        <f>IF($D47="","",VLOOKUP($D47,'HK2'!$D$4:$AH$258,12,0))</f>
        <v/>
      </c>
      <c r="P47" s="8" t="str">
        <f>IF($D47="","",VLOOKUP($D47,'HK2'!$D$4:$AH$258,13,0))</f>
        <v/>
      </c>
      <c r="Q47" s="8" t="str">
        <f>IF($D47="","",VLOOKUP($D47,'HK2'!$D$4:$AH$258,14,0))</f>
        <v/>
      </c>
      <c r="R47" s="21" t="str">
        <f t="shared" si="9"/>
        <v/>
      </c>
      <c r="S47" s="8" t="str">
        <f>IF($D47="","",VLOOKUP($D47,'HK2'!$D$4:$AH$258,16,0))</f>
        <v/>
      </c>
      <c r="T47" s="8" t="str">
        <f>IF($D47="","",VLOOKUP($D47,'HK2'!$D$4:$AH$258,17,0))</f>
        <v/>
      </c>
      <c r="U47" s="8" t="str">
        <f>IF($D47="","",VLOOKUP($D47,'HK2'!$D$4:$AH$258,18,0))</f>
        <v/>
      </c>
      <c r="V47" s="21" t="str">
        <f t="shared" si="10"/>
        <v/>
      </c>
      <c r="W47" s="8" t="str">
        <f>IF($D47="","",VLOOKUP($D47,'HK2'!$D$4:$AH$258,20,0))</f>
        <v/>
      </c>
      <c r="X47" s="8" t="str">
        <f>IF($D47="","",VLOOKUP($D47,'HK2'!$D$4:$AH$258,21,0))</f>
        <v/>
      </c>
      <c r="Y47" s="21" t="str">
        <f t="shared" si="4"/>
        <v/>
      </c>
      <c r="Z47" s="8" t="str">
        <f>IF($D47="","",VLOOKUP($D47,'HK2'!$D$4:$AH$258,23,0))</f>
        <v/>
      </c>
      <c r="AA47" s="8" t="str">
        <f>IF($D47="","",VLOOKUP($D47,'HK2'!$D$4:$AH$258,24,0))</f>
        <v/>
      </c>
      <c r="AB47" s="21" t="str">
        <f t="shared" si="5"/>
        <v/>
      </c>
      <c r="AC47" s="8" t="str">
        <f>IF($D47="","",VLOOKUP($D47,'HK2'!$D$4:$AH$258,26,0))</f>
        <v/>
      </c>
      <c r="AD47" s="8" t="str">
        <f>IF($D47="","",VLOOKUP($D47,'HK2'!$D$4:$AH$258,27,0))</f>
        <v/>
      </c>
      <c r="AE47" s="21" t="str">
        <f t="shared" si="6"/>
        <v/>
      </c>
      <c r="AF47" s="8" t="str">
        <f>IF($D47="","",VLOOKUP($D47,'HK2'!$D$4:$AH$258,29,0))</f>
        <v/>
      </c>
      <c r="AG47" s="8" t="str">
        <f>IF($D47="","",VLOOKUP($D47,'HK2'!$D$4:$AH$258,30,0))</f>
        <v/>
      </c>
      <c r="AH47" s="64" t="str">
        <f t="shared" si="7"/>
        <v/>
      </c>
      <c r="AI47" s="14" t="str">
        <f t="shared" si="8"/>
        <v/>
      </c>
    </row>
    <row r="48" spans="1:35">
      <c r="A48" s="55" t="str">
        <f>IF(D48="","",SUBTOTAL(3,$D$4:$D48))</f>
        <v/>
      </c>
      <c r="B48" s="46" t="str">
        <f>IF('XUAT HK1 KHOA'!B48="","",'XUAT HK1 KHOA'!B48)</f>
        <v/>
      </c>
      <c r="C48" s="46" t="str">
        <f>IF('XUAT HK1 KHOA'!C48="","",'XUAT HK1 KHOA'!C48)</f>
        <v/>
      </c>
      <c r="D48" s="46" t="str">
        <f>IF('XUAT HK1 KHOA'!D48="","",'XUAT HK1 KHOA'!D48)</f>
        <v/>
      </c>
      <c r="E48" s="8" t="str">
        <f>IF($D48="","",VLOOKUP($D48,'HK2'!$D$4:$AH$258,2,0))</f>
        <v/>
      </c>
      <c r="F48" s="8" t="str">
        <f>IF($D48="","",VLOOKUP($D48,'HK2'!$D$4:$AH$258,3,0))</f>
        <v/>
      </c>
      <c r="G48" s="8" t="str">
        <f>IF($D48="","",VLOOKUP($D48,'HK2'!$D$4:$AH$258,4,0))</f>
        <v/>
      </c>
      <c r="H48" s="8" t="str">
        <f>IF($D48="","",VLOOKUP($D48,'HK2'!$D$4:$AH$258,5,0))</f>
        <v/>
      </c>
      <c r="I48" s="76" t="str">
        <f t="shared" si="0"/>
        <v/>
      </c>
      <c r="J48" s="8" t="str">
        <f>IF($D48="","",VLOOKUP($D48,'HK2'!$D$4:$AH$258,7,0))</f>
        <v/>
      </c>
      <c r="K48" s="8" t="str">
        <f>IF($D48="","",VLOOKUP($D48,'HK2'!$D$4:$AH$258,8,0))</f>
        <v/>
      </c>
      <c r="L48" s="8" t="str">
        <f>IF($D48="","",VLOOKUP($D48,'HK2'!$D$4:$AH$258,9,0))</f>
        <v/>
      </c>
      <c r="M48" s="8" t="str">
        <f>IF($D48="","",VLOOKUP($D48,'HK2'!$D$4:$AH$258,10,0))</f>
        <v/>
      </c>
      <c r="N48" s="21" t="str">
        <f t="shared" si="1"/>
        <v/>
      </c>
      <c r="O48" s="8" t="str">
        <f>IF($D48="","",VLOOKUP($D48,'HK2'!$D$4:$AH$258,12,0))</f>
        <v/>
      </c>
      <c r="P48" s="8" t="str">
        <f>IF($D48="","",VLOOKUP($D48,'HK2'!$D$4:$AH$258,13,0))</f>
        <v/>
      </c>
      <c r="Q48" s="8" t="str">
        <f>IF($D48="","",VLOOKUP($D48,'HK2'!$D$4:$AH$258,14,0))</f>
        <v/>
      </c>
      <c r="R48" s="21" t="str">
        <f t="shared" si="9"/>
        <v/>
      </c>
      <c r="S48" s="8" t="str">
        <f>IF($D48="","",VLOOKUP($D48,'HK2'!$D$4:$AH$258,16,0))</f>
        <v/>
      </c>
      <c r="T48" s="8" t="str">
        <f>IF($D48="","",VLOOKUP($D48,'HK2'!$D$4:$AH$258,17,0))</f>
        <v/>
      </c>
      <c r="U48" s="8" t="str">
        <f>IF($D48="","",VLOOKUP($D48,'HK2'!$D$4:$AH$258,18,0))</f>
        <v/>
      </c>
      <c r="V48" s="21" t="str">
        <f t="shared" si="10"/>
        <v/>
      </c>
      <c r="W48" s="8" t="str">
        <f>IF($D48="","",VLOOKUP($D48,'HK2'!$D$4:$AH$258,20,0))</f>
        <v/>
      </c>
      <c r="X48" s="8" t="str">
        <f>IF($D48="","",VLOOKUP($D48,'HK2'!$D$4:$AH$258,21,0))</f>
        <v/>
      </c>
      <c r="Y48" s="21" t="str">
        <f t="shared" si="4"/>
        <v/>
      </c>
      <c r="Z48" s="8" t="str">
        <f>IF($D48="","",VLOOKUP($D48,'HK2'!$D$4:$AH$258,23,0))</f>
        <v/>
      </c>
      <c r="AA48" s="8" t="str">
        <f>IF($D48="","",VLOOKUP($D48,'HK2'!$D$4:$AH$258,24,0))</f>
        <v/>
      </c>
      <c r="AB48" s="21" t="str">
        <f t="shared" si="5"/>
        <v/>
      </c>
      <c r="AC48" s="8" t="str">
        <f>IF($D48="","",VLOOKUP($D48,'HK2'!$D$4:$AH$258,26,0))</f>
        <v/>
      </c>
      <c r="AD48" s="8" t="str">
        <f>IF($D48="","",VLOOKUP($D48,'HK2'!$D$4:$AH$258,27,0))</f>
        <v/>
      </c>
      <c r="AE48" s="21" t="str">
        <f t="shared" si="6"/>
        <v/>
      </c>
      <c r="AF48" s="8" t="str">
        <f>IF($D48="","",VLOOKUP($D48,'HK2'!$D$4:$AH$258,29,0))</f>
        <v/>
      </c>
      <c r="AG48" s="8" t="str">
        <f>IF($D48="","",VLOOKUP($D48,'HK2'!$D$4:$AH$258,30,0))</f>
        <v/>
      </c>
      <c r="AH48" s="64" t="str">
        <f t="shared" si="7"/>
        <v/>
      </c>
      <c r="AI48" s="14" t="str">
        <f t="shared" si="8"/>
        <v/>
      </c>
    </row>
    <row r="49" spans="1:35">
      <c r="A49" s="55" t="str">
        <f>IF(D49="","",SUBTOTAL(3,$D$4:$D49))</f>
        <v/>
      </c>
      <c r="B49" s="46" t="str">
        <f>IF('XUAT HK1 KHOA'!B49="","",'XUAT HK1 KHOA'!B49)</f>
        <v/>
      </c>
      <c r="C49" s="46" t="str">
        <f>IF('XUAT HK1 KHOA'!C49="","",'XUAT HK1 KHOA'!C49)</f>
        <v/>
      </c>
      <c r="D49" s="46" t="str">
        <f>IF('XUAT HK1 KHOA'!D49="","",'XUAT HK1 KHOA'!D49)</f>
        <v/>
      </c>
      <c r="E49" s="8" t="str">
        <f>IF($D49="","",VLOOKUP($D49,'HK2'!$D$4:$AH$258,2,0))</f>
        <v/>
      </c>
      <c r="F49" s="8" t="str">
        <f>IF($D49="","",VLOOKUP($D49,'HK2'!$D$4:$AH$258,3,0))</f>
        <v/>
      </c>
      <c r="G49" s="8" t="str">
        <f>IF($D49="","",VLOOKUP($D49,'HK2'!$D$4:$AH$258,4,0))</f>
        <v/>
      </c>
      <c r="H49" s="8" t="str">
        <f>IF($D49="","",VLOOKUP($D49,'HK2'!$D$4:$AH$258,5,0))</f>
        <v/>
      </c>
      <c r="I49" s="76" t="str">
        <f t="shared" si="0"/>
        <v/>
      </c>
      <c r="J49" s="8" t="str">
        <f>IF($D49="","",VLOOKUP($D49,'HK2'!$D$4:$AH$258,7,0))</f>
        <v/>
      </c>
      <c r="K49" s="8" t="str">
        <f>IF($D49="","",VLOOKUP($D49,'HK2'!$D$4:$AH$258,8,0))</f>
        <v/>
      </c>
      <c r="L49" s="8" t="str">
        <f>IF($D49="","",VLOOKUP($D49,'HK2'!$D$4:$AH$258,9,0))</f>
        <v/>
      </c>
      <c r="M49" s="8" t="str">
        <f>IF($D49="","",VLOOKUP($D49,'HK2'!$D$4:$AH$258,10,0))</f>
        <v/>
      </c>
      <c r="N49" s="21" t="str">
        <f t="shared" si="1"/>
        <v/>
      </c>
      <c r="O49" s="8" t="str">
        <f>IF($D49="","",VLOOKUP($D49,'HK2'!$D$4:$AH$258,12,0))</f>
        <v/>
      </c>
      <c r="P49" s="8" t="str">
        <f>IF($D49="","",VLOOKUP($D49,'HK2'!$D$4:$AH$258,13,0))</f>
        <v/>
      </c>
      <c r="Q49" s="8" t="str">
        <f>IF($D49="","",VLOOKUP($D49,'HK2'!$D$4:$AH$258,14,0))</f>
        <v/>
      </c>
      <c r="R49" s="21" t="str">
        <f t="shared" si="9"/>
        <v/>
      </c>
      <c r="S49" s="8" t="str">
        <f>IF($D49="","",VLOOKUP($D49,'HK2'!$D$4:$AH$258,16,0))</f>
        <v/>
      </c>
      <c r="T49" s="8" t="str">
        <f>IF($D49="","",VLOOKUP($D49,'HK2'!$D$4:$AH$258,17,0))</f>
        <v/>
      </c>
      <c r="U49" s="8" t="str">
        <f>IF($D49="","",VLOOKUP($D49,'HK2'!$D$4:$AH$258,18,0))</f>
        <v/>
      </c>
      <c r="V49" s="21" t="str">
        <f t="shared" si="10"/>
        <v/>
      </c>
      <c r="W49" s="8" t="str">
        <f>IF($D49="","",VLOOKUP($D49,'HK2'!$D$4:$AH$258,20,0))</f>
        <v/>
      </c>
      <c r="X49" s="8" t="str">
        <f>IF($D49="","",VLOOKUP($D49,'HK2'!$D$4:$AH$258,21,0))</f>
        <v/>
      </c>
      <c r="Y49" s="21" t="str">
        <f t="shared" si="4"/>
        <v/>
      </c>
      <c r="Z49" s="8" t="str">
        <f>IF($D49="","",VLOOKUP($D49,'HK2'!$D$4:$AH$258,23,0))</f>
        <v/>
      </c>
      <c r="AA49" s="8" t="str">
        <f>IF($D49="","",VLOOKUP($D49,'HK2'!$D$4:$AH$258,24,0))</f>
        <v/>
      </c>
      <c r="AB49" s="21" t="str">
        <f t="shared" si="5"/>
        <v/>
      </c>
      <c r="AC49" s="8" t="str">
        <f>IF($D49="","",VLOOKUP($D49,'HK2'!$D$4:$AH$258,26,0))</f>
        <v/>
      </c>
      <c r="AD49" s="8" t="str">
        <f>IF($D49="","",VLOOKUP($D49,'HK2'!$D$4:$AH$258,27,0))</f>
        <v/>
      </c>
      <c r="AE49" s="21" t="str">
        <f t="shared" si="6"/>
        <v/>
      </c>
      <c r="AF49" s="8" t="str">
        <f>IF($D49="","",VLOOKUP($D49,'HK2'!$D$4:$AH$258,29,0))</f>
        <v/>
      </c>
      <c r="AG49" s="8" t="str">
        <f>IF($D49="","",VLOOKUP($D49,'HK2'!$D$4:$AH$258,30,0))</f>
        <v/>
      </c>
      <c r="AH49" s="64" t="str">
        <f t="shared" si="7"/>
        <v/>
      </c>
      <c r="AI49" s="14" t="str">
        <f t="shared" si="8"/>
        <v/>
      </c>
    </row>
    <row r="50" spans="1:35">
      <c r="A50" s="55" t="str">
        <f>IF(D50="","",SUBTOTAL(3,$D$4:$D50))</f>
        <v/>
      </c>
      <c r="B50" s="46" t="str">
        <f>IF('XUAT HK1 KHOA'!B50="","",'XUAT HK1 KHOA'!B50)</f>
        <v/>
      </c>
      <c r="C50" s="46" t="str">
        <f>IF('XUAT HK1 KHOA'!C50="","",'XUAT HK1 KHOA'!C50)</f>
        <v/>
      </c>
      <c r="D50" s="46" t="str">
        <f>IF('XUAT HK1 KHOA'!D50="","",'XUAT HK1 KHOA'!D50)</f>
        <v/>
      </c>
      <c r="E50" s="8" t="str">
        <f>IF($D50="","",VLOOKUP($D50,'HK2'!$D$4:$AH$258,2,0))</f>
        <v/>
      </c>
      <c r="F50" s="8" t="str">
        <f>IF($D50="","",VLOOKUP($D50,'HK2'!$D$4:$AH$258,3,0))</f>
        <v/>
      </c>
      <c r="G50" s="8" t="str">
        <f>IF($D50="","",VLOOKUP($D50,'HK2'!$D$4:$AH$258,4,0))</f>
        <v/>
      </c>
      <c r="H50" s="8" t="str">
        <f>IF($D50="","",VLOOKUP($D50,'HK2'!$D$4:$AH$258,5,0))</f>
        <v/>
      </c>
      <c r="I50" s="76" t="str">
        <f t="shared" si="0"/>
        <v/>
      </c>
      <c r="J50" s="8" t="str">
        <f>IF($D50="","",VLOOKUP($D50,'HK2'!$D$4:$AH$258,7,0))</f>
        <v/>
      </c>
      <c r="K50" s="8" t="str">
        <f>IF($D50="","",VLOOKUP($D50,'HK2'!$D$4:$AH$258,8,0))</f>
        <v/>
      </c>
      <c r="L50" s="8" t="str">
        <f>IF($D50="","",VLOOKUP($D50,'HK2'!$D$4:$AH$258,9,0))</f>
        <v/>
      </c>
      <c r="M50" s="8" t="str">
        <f>IF($D50="","",VLOOKUP($D50,'HK2'!$D$4:$AH$258,10,0))</f>
        <v/>
      </c>
      <c r="N50" s="21" t="str">
        <f t="shared" si="1"/>
        <v/>
      </c>
      <c r="O50" s="8" t="str">
        <f>IF($D50="","",VLOOKUP($D50,'HK2'!$D$4:$AH$258,12,0))</f>
        <v/>
      </c>
      <c r="P50" s="8" t="str">
        <f>IF($D50="","",VLOOKUP($D50,'HK2'!$D$4:$AH$258,13,0))</f>
        <v/>
      </c>
      <c r="Q50" s="8" t="str">
        <f>IF($D50="","",VLOOKUP($D50,'HK2'!$D$4:$AH$258,14,0))</f>
        <v/>
      </c>
      <c r="R50" s="21" t="str">
        <f t="shared" si="9"/>
        <v/>
      </c>
      <c r="S50" s="8" t="str">
        <f>IF($D50="","",VLOOKUP($D50,'HK2'!$D$4:$AH$258,16,0))</f>
        <v/>
      </c>
      <c r="T50" s="8" t="str">
        <f>IF($D50="","",VLOOKUP($D50,'HK2'!$D$4:$AH$258,17,0))</f>
        <v/>
      </c>
      <c r="U50" s="8" t="str">
        <f>IF($D50="","",VLOOKUP($D50,'HK2'!$D$4:$AH$258,18,0))</f>
        <v/>
      </c>
      <c r="V50" s="21" t="str">
        <f t="shared" si="10"/>
        <v/>
      </c>
      <c r="W50" s="8" t="str">
        <f>IF($D50="","",VLOOKUP($D50,'HK2'!$D$4:$AH$258,20,0))</f>
        <v/>
      </c>
      <c r="X50" s="8" t="str">
        <f>IF($D50="","",VLOOKUP($D50,'HK2'!$D$4:$AH$258,21,0))</f>
        <v/>
      </c>
      <c r="Y50" s="21" t="str">
        <f t="shared" si="4"/>
        <v/>
      </c>
      <c r="Z50" s="8" t="str">
        <f>IF($D50="","",VLOOKUP($D50,'HK2'!$D$4:$AH$258,23,0))</f>
        <v/>
      </c>
      <c r="AA50" s="8" t="str">
        <f>IF($D50="","",VLOOKUP($D50,'HK2'!$D$4:$AH$258,24,0))</f>
        <v/>
      </c>
      <c r="AB50" s="21" t="str">
        <f t="shared" si="5"/>
        <v/>
      </c>
      <c r="AC50" s="8" t="str">
        <f>IF($D50="","",VLOOKUP($D50,'HK2'!$D$4:$AH$258,26,0))</f>
        <v/>
      </c>
      <c r="AD50" s="8" t="str">
        <f>IF($D50="","",VLOOKUP($D50,'HK2'!$D$4:$AH$258,27,0))</f>
        <v/>
      </c>
      <c r="AE50" s="21" t="str">
        <f t="shared" si="6"/>
        <v/>
      </c>
      <c r="AF50" s="8" t="str">
        <f>IF($D50="","",VLOOKUP($D50,'HK2'!$D$4:$AH$258,29,0))</f>
        <v/>
      </c>
      <c r="AG50" s="8" t="str">
        <f>IF($D50="","",VLOOKUP($D50,'HK2'!$D$4:$AH$258,30,0))</f>
        <v/>
      </c>
      <c r="AH50" s="64" t="str">
        <f t="shared" si="7"/>
        <v/>
      </c>
      <c r="AI50" s="14" t="str">
        <f t="shared" si="8"/>
        <v/>
      </c>
    </row>
    <row r="51" spans="1:35">
      <c r="A51" s="55" t="str">
        <f>IF(D51="","",SUBTOTAL(3,$D$4:$D51))</f>
        <v/>
      </c>
      <c r="B51" s="46" t="str">
        <f>IF('XUAT HK1 KHOA'!B51="","",'XUAT HK1 KHOA'!B51)</f>
        <v/>
      </c>
      <c r="C51" s="46" t="str">
        <f>IF('XUAT HK1 KHOA'!C51="","",'XUAT HK1 KHOA'!C51)</f>
        <v/>
      </c>
      <c r="D51" s="46" t="str">
        <f>IF('XUAT HK1 KHOA'!D51="","",'XUAT HK1 KHOA'!D51)</f>
        <v/>
      </c>
      <c r="E51" s="8" t="str">
        <f>IF($D51="","",VLOOKUP($D51,'HK2'!$D$4:$AH$258,2,0))</f>
        <v/>
      </c>
      <c r="F51" s="8" t="str">
        <f>IF($D51="","",VLOOKUP($D51,'HK2'!$D$4:$AH$258,3,0))</f>
        <v/>
      </c>
      <c r="G51" s="8" t="str">
        <f>IF($D51="","",VLOOKUP($D51,'HK2'!$D$4:$AH$258,4,0))</f>
        <v/>
      </c>
      <c r="H51" s="8" t="str">
        <f>IF($D51="","",VLOOKUP($D51,'HK2'!$D$4:$AH$258,5,0))</f>
        <v/>
      </c>
      <c r="I51" s="76" t="str">
        <f t="shared" si="0"/>
        <v/>
      </c>
      <c r="J51" s="8" t="str">
        <f>IF($D51="","",VLOOKUP($D51,'HK2'!$D$4:$AH$258,7,0))</f>
        <v/>
      </c>
      <c r="K51" s="8" t="str">
        <f>IF($D51="","",VLOOKUP($D51,'HK2'!$D$4:$AH$258,8,0))</f>
        <v/>
      </c>
      <c r="L51" s="8" t="str">
        <f>IF($D51="","",VLOOKUP($D51,'HK2'!$D$4:$AH$258,9,0))</f>
        <v/>
      </c>
      <c r="M51" s="8" t="str">
        <f>IF($D51="","",VLOOKUP($D51,'HK2'!$D$4:$AH$258,10,0))</f>
        <v/>
      </c>
      <c r="N51" s="21" t="str">
        <f t="shared" si="1"/>
        <v/>
      </c>
      <c r="O51" s="8" t="str">
        <f>IF($D51="","",VLOOKUP($D51,'HK2'!$D$4:$AH$258,12,0))</f>
        <v/>
      </c>
      <c r="P51" s="8" t="str">
        <f>IF($D51="","",VLOOKUP($D51,'HK2'!$D$4:$AH$258,13,0))</f>
        <v/>
      </c>
      <c r="Q51" s="8" t="str">
        <f>IF($D51="","",VLOOKUP($D51,'HK2'!$D$4:$AH$258,14,0))</f>
        <v/>
      </c>
      <c r="R51" s="21" t="str">
        <f t="shared" si="9"/>
        <v/>
      </c>
      <c r="S51" s="8" t="str">
        <f>IF($D51="","",VLOOKUP($D51,'HK2'!$D$4:$AH$258,16,0))</f>
        <v/>
      </c>
      <c r="T51" s="8" t="str">
        <f>IF($D51="","",VLOOKUP($D51,'HK2'!$D$4:$AH$258,17,0))</f>
        <v/>
      </c>
      <c r="U51" s="8" t="str">
        <f>IF($D51="","",VLOOKUP($D51,'HK2'!$D$4:$AH$258,18,0))</f>
        <v/>
      </c>
      <c r="V51" s="21" t="str">
        <f t="shared" si="10"/>
        <v/>
      </c>
      <c r="W51" s="8" t="str">
        <f>IF($D51="","",VLOOKUP($D51,'HK2'!$D$4:$AH$258,20,0))</f>
        <v/>
      </c>
      <c r="X51" s="8" t="str">
        <f>IF($D51="","",VLOOKUP($D51,'HK2'!$D$4:$AH$258,21,0))</f>
        <v/>
      </c>
      <c r="Y51" s="21" t="str">
        <f t="shared" si="4"/>
        <v/>
      </c>
      <c r="Z51" s="8" t="str">
        <f>IF($D51="","",VLOOKUP($D51,'HK2'!$D$4:$AH$258,23,0))</f>
        <v/>
      </c>
      <c r="AA51" s="8" t="str">
        <f>IF($D51="","",VLOOKUP($D51,'HK2'!$D$4:$AH$258,24,0))</f>
        <v/>
      </c>
      <c r="AB51" s="21" t="str">
        <f t="shared" si="5"/>
        <v/>
      </c>
      <c r="AC51" s="8" t="str">
        <f>IF($D51="","",VLOOKUP($D51,'HK2'!$D$4:$AH$258,26,0))</f>
        <v/>
      </c>
      <c r="AD51" s="8" t="str">
        <f>IF($D51="","",VLOOKUP($D51,'HK2'!$D$4:$AH$258,27,0))</f>
        <v/>
      </c>
      <c r="AE51" s="21" t="str">
        <f t="shared" si="6"/>
        <v/>
      </c>
      <c r="AF51" s="8" t="str">
        <f>IF($D51="","",VLOOKUP($D51,'HK2'!$D$4:$AH$258,29,0))</f>
        <v/>
      </c>
      <c r="AG51" s="8" t="str">
        <f>IF($D51="","",VLOOKUP($D51,'HK2'!$D$4:$AH$258,30,0))</f>
        <v/>
      </c>
      <c r="AH51" s="64" t="str">
        <f t="shared" si="7"/>
        <v/>
      </c>
      <c r="AI51" s="14" t="str">
        <f t="shared" si="8"/>
        <v/>
      </c>
    </row>
    <row r="52" spans="1:35">
      <c r="A52" s="55" t="str">
        <f>IF(D52="","",SUBTOTAL(3,$D$4:$D52))</f>
        <v/>
      </c>
      <c r="B52" s="46" t="str">
        <f>IF('XUAT HK1 KHOA'!B52="","",'XUAT HK1 KHOA'!B52)</f>
        <v/>
      </c>
      <c r="C52" s="46" t="str">
        <f>IF('XUAT HK1 KHOA'!C52="","",'XUAT HK1 KHOA'!C52)</f>
        <v/>
      </c>
      <c r="D52" s="46" t="str">
        <f>IF('XUAT HK1 KHOA'!D52="","",'XUAT HK1 KHOA'!D52)</f>
        <v/>
      </c>
      <c r="E52" s="8" t="str">
        <f>IF($D52="","",VLOOKUP($D52,'HK2'!$D$4:$AH$258,2,0))</f>
        <v/>
      </c>
      <c r="F52" s="8" t="str">
        <f>IF($D52="","",VLOOKUP($D52,'HK2'!$D$4:$AH$258,3,0))</f>
        <v/>
      </c>
      <c r="G52" s="8" t="str">
        <f>IF($D52="","",VLOOKUP($D52,'HK2'!$D$4:$AH$258,4,0))</f>
        <v/>
      </c>
      <c r="H52" s="8" t="str">
        <f>IF($D52="","",VLOOKUP($D52,'HK2'!$D$4:$AH$258,5,0))</f>
        <v/>
      </c>
      <c r="I52" s="76" t="str">
        <f t="shared" si="0"/>
        <v/>
      </c>
      <c r="J52" s="8" t="str">
        <f>IF($D52="","",VLOOKUP($D52,'HK2'!$D$4:$AH$258,7,0))</f>
        <v/>
      </c>
      <c r="K52" s="8" t="str">
        <f>IF($D52="","",VLOOKUP($D52,'HK2'!$D$4:$AH$258,8,0))</f>
        <v/>
      </c>
      <c r="L52" s="8" t="str">
        <f>IF($D52="","",VLOOKUP($D52,'HK2'!$D$4:$AH$258,9,0))</f>
        <v/>
      </c>
      <c r="M52" s="8" t="str">
        <f>IF($D52="","",VLOOKUP($D52,'HK2'!$D$4:$AH$258,10,0))</f>
        <v/>
      </c>
      <c r="N52" s="21" t="str">
        <f t="shared" si="1"/>
        <v/>
      </c>
      <c r="O52" s="8" t="str">
        <f>IF($D52="","",VLOOKUP($D52,'HK2'!$D$4:$AH$258,12,0))</f>
        <v/>
      </c>
      <c r="P52" s="8" t="str">
        <f>IF($D52="","",VLOOKUP($D52,'HK2'!$D$4:$AH$258,13,0))</f>
        <v/>
      </c>
      <c r="Q52" s="8" t="str">
        <f>IF($D52="","",VLOOKUP($D52,'HK2'!$D$4:$AH$258,14,0))</f>
        <v/>
      </c>
      <c r="R52" s="21" t="str">
        <f t="shared" si="9"/>
        <v/>
      </c>
      <c r="S52" s="8" t="str">
        <f>IF($D52="","",VLOOKUP($D52,'HK2'!$D$4:$AH$258,16,0))</f>
        <v/>
      </c>
      <c r="T52" s="8" t="str">
        <f>IF($D52="","",VLOOKUP($D52,'HK2'!$D$4:$AH$258,17,0))</f>
        <v/>
      </c>
      <c r="U52" s="8" t="str">
        <f>IF($D52="","",VLOOKUP($D52,'HK2'!$D$4:$AH$258,18,0))</f>
        <v/>
      </c>
      <c r="V52" s="21" t="str">
        <f t="shared" si="10"/>
        <v/>
      </c>
      <c r="W52" s="8" t="str">
        <f>IF($D52="","",VLOOKUP($D52,'HK2'!$D$4:$AH$258,20,0))</f>
        <v/>
      </c>
      <c r="X52" s="8" t="str">
        <f>IF($D52="","",VLOOKUP($D52,'HK2'!$D$4:$AH$258,21,0))</f>
        <v/>
      </c>
      <c r="Y52" s="21" t="str">
        <f t="shared" si="4"/>
        <v/>
      </c>
      <c r="Z52" s="8" t="str">
        <f>IF($D52="","",VLOOKUP($D52,'HK2'!$D$4:$AH$258,23,0))</f>
        <v/>
      </c>
      <c r="AA52" s="8" t="str">
        <f>IF($D52="","",VLOOKUP($D52,'HK2'!$D$4:$AH$258,24,0))</f>
        <v/>
      </c>
      <c r="AB52" s="21" t="str">
        <f t="shared" si="5"/>
        <v/>
      </c>
      <c r="AC52" s="8" t="str">
        <f>IF($D52="","",VLOOKUP($D52,'HK2'!$D$4:$AH$258,26,0))</f>
        <v/>
      </c>
      <c r="AD52" s="8" t="str">
        <f>IF($D52="","",VLOOKUP($D52,'HK2'!$D$4:$AH$258,27,0))</f>
        <v/>
      </c>
      <c r="AE52" s="21" t="str">
        <f t="shared" si="6"/>
        <v/>
      </c>
      <c r="AF52" s="8" t="str">
        <f>IF($D52="","",VLOOKUP($D52,'HK2'!$D$4:$AH$258,29,0))</f>
        <v/>
      </c>
      <c r="AG52" s="8" t="str">
        <f>IF($D52="","",VLOOKUP($D52,'HK2'!$D$4:$AH$258,30,0))</f>
        <v/>
      </c>
      <c r="AH52" s="64" t="str">
        <f t="shared" si="7"/>
        <v/>
      </c>
      <c r="AI52" s="14" t="str">
        <f t="shared" si="8"/>
        <v/>
      </c>
    </row>
    <row r="53" spans="1:35">
      <c r="A53" s="55" t="str">
        <f>IF(D53="","",SUBTOTAL(3,$D$4:$D53))</f>
        <v/>
      </c>
      <c r="B53" s="46" t="str">
        <f>IF('XUAT HK1 KHOA'!B53="","",'XUAT HK1 KHOA'!B53)</f>
        <v/>
      </c>
      <c r="C53" s="46" t="str">
        <f>IF('XUAT HK1 KHOA'!C53="","",'XUAT HK1 KHOA'!C53)</f>
        <v/>
      </c>
      <c r="D53" s="46" t="str">
        <f>IF('XUAT HK1 KHOA'!D53="","",'XUAT HK1 KHOA'!D53)</f>
        <v/>
      </c>
      <c r="E53" s="8" t="str">
        <f>IF($D53="","",VLOOKUP($D53,'HK2'!$D$4:$AH$258,2,0))</f>
        <v/>
      </c>
      <c r="F53" s="8" t="str">
        <f>IF($D53="","",VLOOKUP($D53,'HK2'!$D$4:$AH$258,3,0))</f>
        <v/>
      </c>
      <c r="G53" s="8" t="str">
        <f>IF($D53="","",VLOOKUP($D53,'HK2'!$D$4:$AH$258,4,0))</f>
        <v/>
      </c>
      <c r="H53" s="8" t="str">
        <f>IF($D53="","",VLOOKUP($D53,'HK2'!$D$4:$AH$258,5,0))</f>
        <v/>
      </c>
      <c r="I53" s="76" t="str">
        <f t="shared" si="0"/>
        <v/>
      </c>
      <c r="J53" s="8" t="str">
        <f>IF($D53="","",VLOOKUP($D53,'HK2'!$D$4:$AH$258,7,0))</f>
        <v/>
      </c>
      <c r="K53" s="8" t="str">
        <f>IF($D53="","",VLOOKUP($D53,'HK2'!$D$4:$AH$258,8,0))</f>
        <v/>
      </c>
      <c r="L53" s="8" t="str">
        <f>IF($D53="","",VLOOKUP($D53,'HK2'!$D$4:$AH$258,9,0))</f>
        <v/>
      </c>
      <c r="M53" s="8" t="str">
        <f>IF($D53="","",VLOOKUP($D53,'HK2'!$D$4:$AH$258,10,0))</f>
        <v/>
      </c>
      <c r="N53" s="21" t="str">
        <f t="shared" si="1"/>
        <v/>
      </c>
      <c r="O53" s="8" t="str">
        <f>IF($D53="","",VLOOKUP($D53,'HK2'!$D$4:$AH$258,12,0))</f>
        <v/>
      </c>
      <c r="P53" s="8" t="str">
        <f>IF($D53="","",VLOOKUP($D53,'HK2'!$D$4:$AH$258,13,0))</f>
        <v/>
      </c>
      <c r="Q53" s="8" t="str">
        <f>IF($D53="","",VLOOKUP($D53,'HK2'!$D$4:$AH$258,14,0))</f>
        <v/>
      </c>
      <c r="R53" s="21" t="str">
        <f t="shared" si="9"/>
        <v/>
      </c>
      <c r="S53" s="8" t="str">
        <f>IF($D53="","",VLOOKUP($D53,'HK2'!$D$4:$AH$258,16,0))</f>
        <v/>
      </c>
      <c r="T53" s="8" t="str">
        <f>IF($D53="","",VLOOKUP($D53,'HK2'!$D$4:$AH$258,17,0))</f>
        <v/>
      </c>
      <c r="U53" s="8" t="str">
        <f>IF($D53="","",VLOOKUP($D53,'HK2'!$D$4:$AH$258,18,0))</f>
        <v/>
      </c>
      <c r="V53" s="21" t="str">
        <f t="shared" si="10"/>
        <v/>
      </c>
      <c r="W53" s="8" t="str">
        <f>IF($D53="","",VLOOKUP($D53,'HK2'!$D$4:$AH$258,20,0))</f>
        <v/>
      </c>
      <c r="X53" s="8" t="str">
        <f>IF($D53="","",VLOOKUP($D53,'HK2'!$D$4:$AH$258,21,0))</f>
        <v/>
      </c>
      <c r="Y53" s="21" t="str">
        <f t="shared" si="4"/>
        <v/>
      </c>
      <c r="Z53" s="8" t="str">
        <f>IF($D53="","",VLOOKUP($D53,'HK2'!$D$4:$AH$258,23,0))</f>
        <v/>
      </c>
      <c r="AA53" s="8" t="str">
        <f>IF($D53="","",VLOOKUP($D53,'HK2'!$D$4:$AH$258,24,0))</f>
        <v/>
      </c>
      <c r="AB53" s="21" t="str">
        <f t="shared" si="5"/>
        <v/>
      </c>
      <c r="AC53" s="8" t="str">
        <f>IF($D53="","",VLOOKUP($D53,'HK2'!$D$4:$AH$258,26,0))</f>
        <v/>
      </c>
      <c r="AD53" s="8" t="str">
        <f>IF($D53="","",VLOOKUP($D53,'HK2'!$D$4:$AH$258,27,0))</f>
        <v/>
      </c>
      <c r="AE53" s="21" t="str">
        <f t="shared" si="6"/>
        <v/>
      </c>
      <c r="AF53" s="8" t="str">
        <f>IF($D53="","",VLOOKUP($D53,'HK2'!$D$4:$AH$258,29,0))</f>
        <v/>
      </c>
      <c r="AG53" s="8" t="str">
        <f>IF($D53="","",VLOOKUP($D53,'HK2'!$D$4:$AH$258,30,0))</f>
        <v/>
      </c>
      <c r="AH53" s="64" t="str">
        <f t="shared" si="7"/>
        <v/>
      </c>
      <c r="AI53" s="14" t="str">
        <f t="shared" si="8"/>
        <v/>
      </c>
    </row>
    <row r="54" spans="1:35">
      <c r="A54" s="55" t="str">
        <f>IF(D54="","",SUBTOTAL(3,$D$4:$D54))</f>
        <v/>
      </c>
      <c r="B54" s="46" t="str">
        <f>IF('XUAT HK1 KHOA'!B54="","",'XUAT HK1 KHOA'!B54)</f>
        <v/>
      </c>
      <c r="C54" s="46" t="str">
        <f>IF('XUAT HK1 KHOA'!C54="","",'XUAT HK1 KHOA'!C54)</f>
        <v/>
      </c>
      <c r="D54" s="46" t="str">
        <f>IF('XUAT HK1 KHOA'!D54="","",'XUAT HK1 KHOA'!D54)</f>
        <v/>
      </c>
      <c r="E54" s="8" t="str">
        <f>IF($D54="","",VLOOKUP($D54,'HK2'!$D$4:$AH$258,2,0))</f>
        <v/>
      </c>
      <c r="F54" s="8" t="str">
        <f>IF($D54="","",VLOOKUP($D54,'HK2'!$D$4:$AH$258,3,0))</f>
        <v/>
      </c>
      <c r="G54" s="8" t="str">
        <f>IF($D54="","",VLOOKUP($D54,'HK2'!$D$4:$AH$258,4,0))</f>
        <v/>
      </c>
      <c r="H54" s="8" t="str">
        <f>IF($D54="","",VLOOKUP($D54,'HK2'!$D$4:$AH$258,5,0))</f>
        <v/>
      </c>
      <c r="I54" s="76" t="str">
        <f t="shared" si="0"/>
        <v/>
      </c>
      <c r="J54" s="8" t="str">
        <f>IF($D54="","",VLOOKUP($D54,'HK2'!$D$4:$AH$258,7,0))</f>
        <v/>
      </c>
      <c r="K54" s="8" t="str">
        <f>IF($D54="","",VLOOKUP($D54,'HK2'!$D$4:$AH$258,8,0))</f>
        <v/>
      </c>
      <c r="L54" s="8" t="str">
        <f>IF($D54="","",VLOOKUP($D54,'HK2'!$D$4:$AH$258,9,0))</f>
        <v/>
      </c>
      <c r="M54" s="8" t="str">
        <f>IF($D54="","",VLOOKUP($D54,'HK2'!$D$4:$AH$258,10,0))</f>
        <v/>
      </c>
      <c r="N54" s="21" t="str">
        <f t="shared" si="1"/>
        <v/>
      </c>
      <c r="O54" s="8" t="str">
        <f>IF($D54="","",VLOOKUP($D54,'HK2'!$D$4:$AH$258,12,0))</f>
        <v/>
      </c>
      <c r="P54" s="8" t="str">
        <f>IF($D54="","",VLOOKUP($D54,'HK2'!$D$4:$AH$258,13,0))</f>
        <v/>
      </c>
      <c r="Q54" s="8" t="str">
        <f>IF($D54="","",VLOOKUP($D54,'HK2'!$D$4:$AH$258,14,0))</f>
        <v/>
      </c>
      <c r="R54" s="21" t="str">
        <f t="shared" si="9"/>
        <v/>
      </c>
      <c r="S54" s="8" t="str">
        <f>IF($D54="","",VLOOKUP($D54,'HK2'!$D$4:$AH$258,16,0))</f>
        <v/>
      </c>
      <c r="T54" s="8" t="str">
        <f>IF($D54="","",VLOOKUP($D54,'HK2'!$D$4:$AH$258,17,0))</f>
        <v/>
      </c>
      <c r="U54" s="8" t="str">
        <f>IF($D54="","",VLOOKUP($D54,'HK2'!$D$4:$AH$258,18,0))</f>
        <v/>
      </c>
      <c r="V54" s="21" t="str">
        <f t="shared" si="10"/>
        <v/>
      </c>
      <c r="W54" s="8" t="str">
        <f>IF($D54="","",VLOOKUP($D54,'HK2'!$D$4:$AH$258,20,0))</f>
        <v/>
      </c>
      <c r="X54" s="8" t="str">
        <f>IF($D54="","",VLOOKUP($D54,'HK2'!$D$4:$AH$258,21,0))</f>
        <v/>
      </c>
      <c r="Y54" s="21" t="str">
        <f t="shared" si="4"/>
        <v/>
      </c>
      <c r="Z54" s="8" t="str">
        <f>IF($D54="","",VLOOKUP($D54,'HK2'!$D$4:$AH$258,23,0))</f>
        <v/>
      </c>
      <c r="AA54" s="8" t="str">
        <f>IF($D54="","",VLOOKUP($D54,'HK2'!$D$4:$AH$258,24,0))</f>
        <v/>
      </c>
      <c r="AB54" s="21" t="str">
        <f t="shared" si="5"/>
        <v/>
      </c>
      <c r="AC54" s="8" t="str">
        <f>IF($D54="","",VLOOKUP($D54,'HK2'!$D$4:$AH$258,26,0))</f>
        <v/>
      </c>
      <c r="AD54" s="8" t="str">
        <f>IF($D54="","",VLOOKUP($D54,'HK2'!$D$4:$AH$258,27,0))</f>
        <v/>
      </c>
      <c r="AE54" s="21" t="str">
        <f t="shared" si="6"/>
        <v/>
      </c>
      <c r="AF54" s="8" t="str">
        <f>IF($D54="","",VLOOKUP($D54,'HK2'!$D$4:$AH$258,29,0))</f>
        <v/>
      </c>
      <c r="AG54" s="8" t="str">
        <f>IF($D54="","",VLOOKUP($D54,'HK2'!$D$4:$AH$258,30,0))</f>
        <v/>
      </c>
      <c r="AH54" s="64" t="str">
        <f t="shared" si="7"/>
        <v/>
      </c>
      <c r="AI54" s="14" t="str">
        <f t="shared" si="8"/>
        <v/>
      </c>
    </row>
    <row r="55" spans="1:35">
      <c r="A55" s="55" t="str">
        <f>IF(D55="","",SUBTOTAL(3,$D$4:$D55))</f>
        <v/>
      </c>
      <c r="B55" s="46" t="str">
        <f>IF('XUAT HK1 KHOA'!B55="","",'XUAT HK1 KHOA'!B55)</f>
        <v/>
      </c>
      <c r="C55" s="46" t="str">
        <f>IF('XUAT HK1 KHOA'!C55="","",'XUAT HK1 KHOA'!C55)</f>
        <v/>
      </c>
      <c r="D55" s="46" t="str">
        <f>IF('XUAT HK1 KHOA'!D55="","",'XUAT HK1 KHOA'!D55)</f>
        <v/>
      </c>
      <c r="E55" s="8" t="str">
        <f>IF($D55="","",VLOOKUP($D55,'HK2'!$D$4:$AH$258,2,0))</f>
        <v/>
      </c>
      <c r="F55" s="8" t="str">
        <f>IF($D55="","",VLOOKUP($D55,'HK2'!$D$4:$AH$258,3,0))</f>
        <v/>
      </c>
      <c r="G55" s="8" t="str">
        <f>IF($D55="","",VLOOKUP($D55,'HK2'!$D$4:$AH$258,4,0))</f>
        <v/>
      </c>
      <c r="H55" s="8" t="str">
        <f>IF($D55="","",VLOOKUP($D55,'HK2'!$D$4:$AH$258,5,0))</f>
        <v/>
      </c>
      <c r="I55" s="76" t="str">
        <f t="shared" si="0"/>
        <v/>
      </c>
      <c r="J55" s="8" t="str">
        <f>IF($D55="","",VLOOKUP($D55,'HK2'!$D$4:$AH$258,7,0))</f>
        <v/>
      </c>
      <c r="K55" s="8" t="str">
        <f>IF($D55="","",VLOOKUP($D55,'HK2'!$D$4:$AH$258,8,0))</f>
        <v/>
      </c>
      <c r="L55" s="8" t="str">
        <f>IF($D55="","",VLOOKUP($D55,'HK2'!$D$4:$AH$258,9,0))</f>
        <v/>
      </c>
      <c r="M55" s="8" t="str">
        <f>IF($D55="","",VLOOKUP($D55,'HK2'!$D$4:$AH$258,10,0))</f>
        <v/>
      </c>
      <c r="N55" s="21" t="str">
        <f t="shared" si="1"/>
        <v/>
      </c>
      <c r="O55" s="8" t="str">
        <f>IF($D55="","",VLOOKUP($D55,'HK2'!$D$4:$AH$258,12,0))</f>
        <v/>
      </c>
      <c r="P55" s="8" t="str">
        <f>IF($D55="","",VLOOKUP($D55,'HK2'!$D$4:$AH$258,13,0))</f>
        <v/>
      </c>
      <c r="Q55" s="8" t="str">
        <f>IF($D55="","",VLOOKUP($D55,'HK2'!$D$4:$AH$258,14,0))</f>
        <v/>
      </c>
      <c r="R55" s="21" t="str">
        <f t="shared" si="9"/>
        <v/>
      </c>
      <c r="S55" s="8" t="str">
        <f>IF($D55="","",VLOOKUP($D55,'HK2'!$D$4:$AH$258,16,0))</f>
        <v/>
      </c>
      <c r="T55" s="8" t="str">
        <f>IF($D55="","",VLOOKUP($D55,'HK2'!$D$4:$AH$258,17,0))</f>
        <v/>
      </c>
      <c r="U55" s="8" t="str">
        <f>IF($D55="","",VLOOKUP($D55,'HK2'!$D$4:$AH$258,18,0))</f>
        <v/>
      </c>
      <c r="V55" s="21" t="str">
        <f t="shared" si="10"/>
        <v/>
      </c>
      <c r="W55" s="8" t="str">
        <f>IF($D55="","",VLOOKUP($D55,'HK2'!$D$4:$AH$258,20,0))</f>
        <v/>
      </c>
      <c r="X55" s="8" t="str">
        <f>IF($D55="","",VLOOKUP($D55,'HK2'!$D$4:$AH$258,21,0))</f>
        <v/>
      </c>
      <c r="Y55" s="21" t="str">
        <f t="shared" si="4"/>
        <v/>
      </c>
      <c r="Z55" s="8" t="str">
        <f>IF($D55="","",VLOOKUP($D55,'HK2'!$D$4:$AH$258,23,0))</f>
        <v/>
      </c>
      <c r="AA55" s="8" t="str">
        <f>IF($D55="","",VLOOKUP($D55,'HK2'!$D$4:$AH$258,24,0))</f>
        <v/>
      </c>
      <c r="AB55" s="21" t="str">
        <f t="shared" si="5"/>
        <v/>
      </c>
      <c r="AC55" s="8" t="str">
        <f>IF($D55="","",VLOOKUP($D55,'HK2'!$D$4:$AH$258,26,0))</f>
        <v/>
      </c>
      <c r="AD55" s="8" t="str">
        <f>IF($D55="","",VLOOKUP($D55,'HK2'!$D$4:$AH$258,27,0))</f>
        <v/>
      </c>
      <c r="AE55" s="21" t="str">
        <f t="shared" si="6"/>
        <v/>
      </c>
      <c r="AF55" s="8" t="str">
        <f>IF($D55="","",VLOOKUP($D55,'HK2'!$D$4:$AH$258,29,0))</f>
        <v/>
      </c>
      <c r="AG55" s="8" t="str">
        <f>IF($D55="","",VLOOKUP($D55,'HK2'!$D$4:$AH$258,30,0))</f>
        <v/>
      </c>
      <c r="AH55" s="64" t="str">
        <f t="shared" si="7"/>
        <v/>
      </c>
      <c r="AI55" s="14" t="str">
        <f t="shared" si="8"/>
        <v/>
      </c>
    </row>
    <row r="56" spans="1:35">
      <c r="A56" s="55" t="str">
        <f>IF(D56="","",SUBTOTAL(3,$D$4:$D56))</f>
        <v/>
      </c>
      <c r="B56" s="46" t="str">
        <f>IF('XUAT HK1 KHOA'!B56="","",'XUAT HK1 KHOA'!B56)</f>
        <v/>
      </c>
      <c r="C56" s="46" t="str">
        <f>IF('XUAT HK1 KHOA'!C56="","",'XUAT HK1 KHOA'!C56)</f>
        <v/>
      </c>
      <c r="D56" s="46" t="str">
        <f>IF('XUAT HK1 KHOA'!D56="","",'XUAT HK1 KHOA'!D56)</f>
        <v/>
      </c>
      <c r="E56" s="8" t="str">
        <f>IF($D56="","",VLOOKUP($D56,'HK2'!$D$4:$AH$258,2,0))</f>
        <v/>
      </c>
      <c r="F56" s="8" t="str">
        <f>IF($D56="","",VLOOKUP($D56,'HK2'!$D$4:$AH$258,3,0))</f>
        <v/>
      </c>
      <c r="G56" s="8" t="str">
        <f>IF($D56="","",VLOOKUP($D56,'HK2'!$D$4:$AH$258,4,0))</f>
        <v/>
      </c>
      <c r="H56" s="8" t="str">
        <f>IF($D56="","",VLOOKUP($D56,'HK2'!$D$4:$AH$258,5,0))</f>
        <v/>
      </c>
      <c r="I56" s="76" t="str">
        <f t="shared" si="0"/>
        <v/>
      </c>
      <c r="J56" s="8" t="str">
        <f>IF($D56="","",VLOOKUP($D56,'HK2'!$D$4:$AH$258,7,0))</f>
        <v/>
      </c>
      <c r="K56" s="8" t="str">
        <f>IF($D56="","",VLOOKUP($D56,'HK2'!$D$4:$AH$258,8,0))</f>
        <v/>
      </c>
      <c r="L56" s="8" t="str">
        <f>IF($D56="","",VLOOKUP($D56,'HK2'!$D$4:$AH$258,9,0))</f>
        <v/>
      </c>
      <c r="M56" s="8" t="str">
        <f>IF($D56="","",VLOOKUP($D56,'HK2'!$D$4:$AH$258,10,0))</f>
        <v/>
      </c>
      <c r="N56" s="21" t="str">
        <f t="shared" si="1"/>
        <v/>
      </c>
      <c r="O56" s="8" t="str">
        <f>IF($D56="","",VLOOKUP($D56,'HK2'!$D$4:$AH$258,12,0))</f>
        <v/>
      </c>
      <c r="P56" s="8" t="str">
        <f>IF($D56="","",VLOOKUP($D56,'HK2'!$D$4:$AH$258,13,0))</f>
        <v/>
      </c>
      <c r="Q56" s="8" t="str">
        <f>IF($D56="","",VLOOKUP($D56,'HK2'!$D$4:$AH$258,14,0))</f>
        <v/>
      </c>
      <c r="R56" s="21" t="str">
        <f t="shared" si="9"/>
        <v/>
      </c>
      <c r="S56" s="8" t="str">
        <f>IF($D56="","",VLOOKUP($D56,'HK2'!$D$4:$AH$258,16,0))</f>
        <v/>
      </c>
      <c r="T56" s="8" t="str">
        <f>IF($D56="","",VLOOKUP($D56,'HK2'!$D$4:$AH$258,17,0))</f>
        <v/>
      </c>
      <c r="U56" s="8" t="str">
        <f>IF($D56="","",VLOOKUP($D56,'HK2'!$D$4:$AH$258,18,0))</f>
        <v/>
      </c>
      <c r="V56" s="21" t="str">
        <f t="shared" si="10"/>
        <v/>
      </c>
      <c r="W56" s="8" t="str">
        <f>IF($D56="","",VLOOKUP($D56,'HK2'!$D$4:$AH$258,20,0))</f>
        <v/>
      </c>
      <c r="X56" s="8" t="str">
        <f>IF($D56="","",VLOOKUP($D56,'HK2'!$D$4:$AH$258,21,0))</f>
        <v/>
      </c>
      <c r="Y56" s="21" t="str">
        <f t="shared" si="4"/>
        <v/>
      </c>
      <c r="Z56" s="8" t="str">
        <f>IF($D56="","",VLOOKUP($D56,'HK2'!$D$4:$AH$258,23,0))</f>
        <v/>
      </c>
      <c r="AA56" s="8" t="str">
        <f>IF($D56="","",VLOOKUP($D56,'HK2'!$D$4:$AH$258,24,0))</f>
        <v/>
      </c>
      <c r="AB56" s="21" t="str">
        <f t="shared" si="5"/>
        <v/>
      </c>
      <c r="AC56" s="8" t="str">
        <f>IF($D56="","",VLOOKUP($D56,'HK2'!$D$4:$AH$258,26,0))</f>
        <v/>
      </c>
      <c r="AD56" s="8" t="str">
        <f>IF($D56="","",VLOOKUP($D56,'HK2'!$D$4:$AH$258,27,0))</f>
        <v/>
      </c>
      <c r="AE56" s="21" t="str">
        <f t="shared" si="6"/>
        <v/>
      </c>
      <c r="AF56" s="8" t="str">
        <f>IF($D56="","",VLOOKUP($D56,'HK2'!$D$4:$AH$258,29,0))</f>
        <v/>
      </c>
      <c r="AG56" s="8" t="str">
        <f>IF($D56="","",VLOOKUP($D56,'HK2'!$D$4:$AH$258,30,0))</f>
        <v/>
      </c>
      <c r="AH56" s="64" t="str">
        <f t="shared" si="7"/>
        <v/>
      </c>
      <c r="AI56" s="14" t="str">
        <f t="shared" si="8"/>
        <v/>
      </c>
    </row>
    <row r="57" spans="1:35">
      <c r="A57" s="55" t="str">
        <f>IF(D57="","",SUBTOTAL(3,$D$4:$D57))</f>
        <v/>
      </c>
      <c r="B57" s="46" t="str">
        <f>IF('XUAT HK1 KHOA'!B57="","",'XUAT HK1 KHOA'!B57)</f>
        <v/>
      </c>
      <c r="C57" s="46" t="str">
        <f>IF('XUAT HK1 KHOA'!C57="","",'XUAT HK1 KHOA'!C57)</f>
        <v/>
      </c>
      <c r="D57" s="46" t="str">
        <f>IF('XUAT HK1 KHOA'!D57="","",'XUAT HK1 KHOA'!D57)</f>
        <v/>
      </c>
      <c r="E57" s="8" t="str">
        <f>IF($D57="","",VLOOKUP($D57,'HK2'!$D$4:$AH$258,2,0))</f>
        <v/>
      </c>
      <c r="F57" s="8" t="str">
        <f>IF($D57="","",VLOOKUP($D57,'HK2'!$D$4:$AH$258,3,0))</f>
        <v/>
      </c>
      <c r="G57" s="8" t="str">
        <f>IF($D57="","",VLOOKUP($D57,'HK2'!$D$4:$AH$258,4,0))</f>
        <v/>
      </c>
      <c r="H57" s="8" t="str">
        <f>IF($D57="","",VLOOKUP($D57,'HK2'!$D$4:$AH$258,5,0))</f>
        <v/>
      </c>
      <c r="I57" s="76" t="str">
        <f t="shared" si="0"/>
        <v/>
      </c>
      <c r="J57" s="8" t="str">
        <f>IF($D57="","",VLOOKUP($D57,'HK2'!$D$4:$AH$258,7,0))</f>
        <v/>
      </c>
      <c r="K57" s="8" t="str">
        <f>IF($D57="","",VLOOKUP($D57,'HK2'!$D$4:$AH$258,8,0))</f>
        <v/>
      </c>
      <c r="L57" s="8" t="str">
        <f>IF($D57="","",VLOOKUP($D57,'HK2'!$D$4:$AH$258,9,0))</f>
        <v/>
      </c>
      <c r="M57" s="8" t="str">
        <f>IF($D57="","",VLOOKUP($D57,'HK2'!$D$4:$AH$258,10,0))</f>
        <v/>
      </c>
      <c r="N57" s="21" t="str">
        <f t="shared" si="1"/>
        <v/>
      </c>
      <c r="O57" s="8" t="str">
        <f>IF($D57="","",VLOOKUP($D57,'HK2'!$D$4:$AH$258,12,0))</f>
        <v/>
      </c>
      <c r="P57" s="8" t="str">
        <f>IF($D57="","",VLOOKUP($D57,'HK2'!$D$4:$AH$258,13,0))</f>
        <v/>
      </c>
      <c r="Q57" s="8" t="str">
        <f>IF($D57="","",VLOOKUP($D57,'HK2'!$D$4:$AH$258,14,0))</f>
        <v/>
      </c>
      <c r="R57" s="21" t="str">
        <f t="shared" si="9"/>
        <v/>
      </c>
      <c r="S57" s="8" t="str">
        <f>IF($D57="","",VLOOKUP($D57,'HK2'!$D$4:$AH$258,16,0))</f>
        <v/>
      </c>
      <c r="T57" s="8" t="str">
        <f>IF($D57="","",VLOOKUP($D57,'HK2'!$D$4:$AH$258,17,0))</f>
        <v/>
      </c>
      <c r="U57" s="8" t="str">
        <f>IF($D57="","",VLOOKUP($D57,'HK2'!$D$4:$AH$258,18,0))</f>
        <v/>
      </c>
      <c r="V57" s="21" t="str">
        <f t="shared" si="10"/>
        <v/>
      </c>
      <c r="W57" s="8" t="str">
        <f>IF($D57="","",VLOOKUP($D57,'HK2'!$D$4:$AH$258,20,0))</f>
        <v/>
      </c>
      <c r="X57" s="8" t="str">
        <f>IF($D57="","",VLOOKUP($D57,'HK2'!$D$4:$AH$258,21,0))</f>
        <v/>
      </c>
      <c r="Y57" s="21" t="str">
        <f t="shared" si="4"/>
        <v/>
      </c>
      <c r="Z57" s="8" t="str">
        <f>IF($D57="","",VLOOKUP($D57,'HK2'!$D$4:$AH$258,23,0))</f>
        <v/>
      </c>
      <c r="AA57" s="8" t="str">
        <f>IF($D57="","",VLOOKUP($D57,'HK2'!$D$4:$AH$258,24,0))</f>
        <v/>
      </c>
      <c r="AB57" s="21" t="str">
        <f t="shared" si="5"/>
        <v/>
      </c>
      <c r="AC57" s="8" t="str">
        <f>IF($D57="","",VLOOKUP($D57,'HK2'!$D$4:$AH$258,26,0))</f>
        <v/>
      </c>
      <c r="AD57" s="8" t="str">
        <f>IF($D57="","",VLOOKUP($D57,'HK2'!$D$4:$AH$258,27,0))</f>
        <v/>
      </c>
      <c r="AE57" s="21" t="str">
        <f t="shared" si="6"/>
        <v/>
      </c>
      <c r="AF57" s="8" t="str">
        <f>IF($D57="","",VLOOKUP($D57,'HK2'!$D$4:$AH$258,29,0))</f>
        <v/>
      </c>
      <c r="AG57" s="8" t="str">
        <f>IF($D57="","",VLOOKUP($D57,'HK2'!$D$4:$AH$258,30,0))</f>
        <v/>
      </c>
      <c r="AH57" s="64" t="str">
        <f t="shared" si="7"/>
        <v/>
      </c>
      <c r="AI57" s="14" t="str">
        <f t="shared" si="8"/>
        <v/>
      </c>
    </row>
    <row r="58" spans="1:35">
      <c r="A58" s="55" t="str">
        <f>IF(D58="","",SUBTOTAL(3,$D$4:$D58))</f>
        <v/>
      </c>
      <c r="B58" s="46" t="str">
        <f>IF('XUAT HK1 KHOA'!B58="","",'XUAT HK1 KHOA'!B58)</f>
        <v/>
      </c>
      <c r="C58" s="46" t="str">
        <f>IF('XUAT HK1 KHOA'!C58="","",'XUAT HK1 KHOA'!C58)</f>
        <v/>
      </c>
      <c r="D58" s="46" t="str">
        <f>IF('XUAT HK1 KHOA'!D58="","",'XUAT HK1 KHOA'!D58)</f>
        <v/>
      </c>
      <c r="E58" s="8" t="str">
        <f>IF($D58="","",VLOOKUP($D58,'HK2'!$D$4:$AH$258,2,0))</f>
        <v/>
      </c>
      <c r="F58" s="8" t="str">
        <f>IF($D58="","",VLOOKUP($D58,'HK2'!$D$4:$AH$258,3,0))</f>
        <v/>
      </c>
      <c r="G58" s="8" t="str">
        <f>IF($D58="","",VLOOKUP($D58,'HK2'!$D$4:$AH$258,4,0))</f>
        <v/>
      </c>
      <c r="H58" s="8" t="str">
        <f>IF($D58="","",VLOOKUP($D58,'HK2'!$D$4:$AH$258,5,0))</f>
        <v/>
      </c>
      <c r="I58" s="76" t="str">
        <f t="shared" si="0"/>
        <v/>
      </c>
      <c r="J58" s="8" t="str">
        <f>IF($D58="","",VLOOKUP($D58,'HK2'!$D$4:$AH$258,7,0))</f>
        <v/>
      </c>
      <c r="K58" s="8" t="str">
        <f>IF($D58="","",VLOOKUP($D58,'HK2'!$D$4:$AH$258,8,0))</f>
        <v/>
      </c>
      <c r="L58" s="8" t="str">
        <f>IF($D58="","",VLOOKUP($D58,'HK2'!$D$4:$AH$258,9,0))</f>
        <v/>
      </c>
      <c r="M58" s="8" t="str">
        <f>IF($D58="","",VLOOKUP($D58,'HK2'!$D$4:$AH$258,10,0))</f>
        <v/>
      </c>
      <c r="N58" s="21" t="str">
        <f t="shared" si="1"/>
        <v/>
      </c>
      <c r="O58" s="8" t="str">
        <f>IF($D58="","",VLOOKUP($D58,'HK2'!$D$4:$AH$258,12,0))</f>
        <v/>
      </c>
      <c r="P58" s="8" t="str">
        <f>IF($D58="","",VLOOKUP($D58,'HK2'!$D$4:$AH$258,13,0))</f>
        <v/>
      </c>
      <c r="Q58" s="8" t="str">
        <f>IF($D58="","",VLOOKUP($D58,'HK2'!$D$4:$AH$258,14,0))</f>
        <v/>
      </c>
      <c r="R58" s="21" t="str">
        <f t="shared" si="9"/>
        <v/>
      </c>
      <c r="S58" s="8" t="str">
        <f>IF($D58="","",VLOOKUP($D58,'HK2'!$D$4:$AH$258,16,0))</f>
        <v/>
      </c>
      <c r="T58" s="8" t="str">
        <f>IF($D58="","",VLOOKUP($D58,'HK2'!$D$4:$AH$258,17,0))</f>
        <v/>
      </c>
      <c r="U58" s="8" t="str">
        <f>IF($D58="","",VLOOKUP($D58,'HK2'!$D$4:$AH$258,18,0))</f>
        <v/>
      </c>
      <c r="V58" s="21" t="str">
        <f t="shared" si="10"/>
        <v/>
      </c>
      <c r="W58" s="8" t="str">
        <f>IF($D58="","",VLOOKUP($D58,'HK2'!$D$4:$AH$258,20,0))</f>
        <v/>
      </c>
      <c r="X58" s="8" t="str">
        <f>IF($D58="","",VLOOKUP($D58,'HK2'!$D$4:$AH$258,21,0))</f>
        <v/>
      </c>
      <c r="Y58" s="21" t="str">
        <f t="shared" si="4"/>
        <v/>
      </c>
      <c r="Z58" s="8" t="str">
        <f>IF($D58="","",VLOOKUP($D58,'HK2'!$D$4:$AH$258,23,0))</f>
        <v/>
      </c>
      <c r="AA58" s="8" t="str">
        <f>IF($D58="","",VLOOKUP($D58,'HK2'!$D$4:$AH$258,24,0))</f>
        <v/>
      </c>
      <c r="AB58" s="21" t="str">
        <f t="shared" si="5"/>
        <v/>
      </c>
      <c r="AC58" s="8" t="str">
        <f>IF($D58="","",VLOOKUP($D58,'HK2'!$D$4:$AH$258,26,0))</f>
        <v/>
      </c>
      <c r="AD58" s="8" t="str">
        <f>IF($D58="","",VLOOKUP($D58,'HK2'!$D$4:$AH$258,27,0))</f>
        <v/>
      </c>
      <c r="AE58" s="21" t="str">
        <f t="shared" si="6"/>
        <v/>
      </c>
      <c r="AF58" s="8" t="str">
        <f>IF($D58="","",VLOOKUP($D58,'HK2'!$D$4:$AH$258,29,0))</f>
        <v/>
      </c>
      <c r="AG58" s="8" t="str">
        <f>IF($D58="","",VLOOKUP($D58,'HK2'!$D$4:$AH$258,30,0))</f>
        <v/>
      </c>
      <c r="AH58" s="64" t="str">
        <f t="shared" si="7"/>
        <v/>
      </c>
      <c r="AI58" s="14" t="str">
        <f t="shared" si="8"/>
        <v/>
      </c>
    </row>
    <row r="59" spans="1:35">
      <c r="A59" s="55" t="str">
        <f>IF(D59="","",SUBTOTAL(3,$D$4:$D59))</f>
        <v/>
      </c>
      <c r="B59" s="46" t="str">
        <f>IF('XUAT HK1 KHOA'!B59="","",'XUAT HK1 KHOA'!B59)</f>
        <v/>
      </c>
      <c r="C59" s="46" t="str">
        <f>IF('XUAT HK1 KHOA'!C59="","",'XUAT HK1 KHOA'!C59)</f>
        <v/>
      </c>
      <c r="D59" s="46" t="str">
        <f>IF('XUAT HK1 KHOA'!D59="","",'XUAT HK1 KHOA'!D59)</f>
        <v/>
      </c>
      <c r="E59" s="8" t="str">
        <f>IF($D59="","",VLOOKUP($D59,'HK2'!$D$4:$AH$258,2,0))</f>
        <v/>
      </c>
      <c r="F59" s="8" t="str">
        <f>IF($D59="","",VLOOKUP($D59,'HK2'!$D$4:$AH$258,3,0))</f>
        <v/>
      </c>
      <c r="G59" s="8" t="str">
        <f>IF($D59="","",VLOOKUP($D59,'HK2'!$D$4:$AH$258,4,0))</f>
        <v/>
      </c>
      <c r="H59" s="8" t="str">
        <f>IF($D59="","",VLOOKUP($D59,'HK2'!$D$4:$AH$258,5,0))</f>
        <v/>
      </c>
      <c r="I59" s="76" t="str">
        <f t="shared" si="0"/>
        <v/>
      </c>
      <c r="J59" s="8" t="str">
        <f>IF($D59="","",VLOOKUP($D59,'HK2'!$D$4:$AH$258,7,0))</f>
        <v/>
      </c>
      <c r="K59" s="8" t="str">
        <f>IF($D59="","",VLOOKUP($D59,'HK2'!$D$4:$AH$258,8,0))</f>
        <v/>
      </c>
      <c r="L59" s="8" t="str">
        <f>IF($D59="","",VLOOKUP($D59,'HK2'!$D$4:$AH$258,9,0))</f>
        <v/>
      </c>
      <c r="M59" s="8" t="str">
        <f>IF($D59="","",VLOOKUP($D59,'HK2'!$D$4:$AH$258,10,0))</f>
        <v/>
      </c>
      <c r="N59" s="21" t="str">
        <f t="shared" si="1"/>
        <v/>
      </c>
      <c r="O59" s="8" t="str">
        <f>IF($D59="","",VLOOKUP($D59,'HK2'!$D$4:$AH$258,12,0))</f>
        <v/>
      </c>
      <c r="P59" s="8" t="str">
        <f>IF($D59="","",VLOOKUP($D59,'HK2'!$D$4:$AH$258,13,0))</f>
        <v/>
      </c>
      <c r="Q59" s="8" t="str">
        <f>IF($D59="","",VLOOKUP($D59,'HK2'!$D$4:$AH$258,14,0))</f>
        <v/>
      </c>
      <c r="R59" s="21" t="str">
        <f t="shared" si="9"/>
        <v/>
      </c>
      <c r="S59" s="8" t="str">
        <f>IF($D59="","",VLOOKUP($D59,'HK2'!$D$4:$AH$258,16,0))</f>
        <v/>
      </c>
      <c r="T59" s="8" t="str">
        <f>IF($D59="","",VLOOKUP($D59,'HK2'!$D$4:$AH$258,17,0))</f>
        <v/>
      </c>
      <c r="U59" s="8" t="str">
        <f>IF($D59="","",VLOOKUP($D59,'HK2'!$D$4:$AH$258,18,0))</f>
        <v/>
      </c>
      <c r="V59" s="21" t="str">
        <f t="shared" si="10"/>
        <v/>
      </c>
      <c r="W59" s="8" t="str">
        <f>IF($D59="","",VLOOKUP($D59,'HK2'!$D$4:$AH$258,20,0))</f>
        <v/>
      </c>
      <c r="X59" s="8" t="str">
        <f>IF($D59="","",VLOOKUP($D59,'HK2'!$D$4:$AH$258,21,0))</f>
        <v/>
      </c>
      <c r="Y59" s="21" t="str">
        <f t="shared" si="4"/>
        <v/>
      </c>
      <c r="Z59" s="8" t="str">
        <f>IF($D59="","",VLOOKUP($D59,'HK2'!$D$4:$AH$258,23,0))</f>
        <v/>
      </c>
      <c r="AA59" s="8" t="str">
        <f>IF($D59="","",VLOOKUP($D59,'HK2'!$D$4:$AH$258,24,0))</f>
        <v/>
      </c>
      <c r="AB59" s="21" t="str">
        <f t="shared" si="5"/>
        <v/>
      </c>
      <c r="AC59" s="8" t="str">
        <f>IF($D59="","",VLOOKUP($D59,'HK2'!$D$4:$AH$258,26,0))</f>
        <v/>
      </c>
      <c r="AD59" s="8" t="str">
        <f>IF($D59="","",VLOOKUP($D59,'HK2'!$D$4:$AH$258,27,0))</f>
        <v/>
      </c>
      <c r="AE59" s="21" t="str">
        <f t="shared" si="6"/>
        <v/>
      </c>
      <c r="AF59" s="8" t="str">
        <f>IF($D59="","",VLOOKUP($D59,'HK2'!$D$4:$AH$258,29,0))</f>
        <v/>
      </c>
      <c r="AG59" s="8" t="str">
        <f>IF($D59="","",VLOOKUP($D59,'HK2'!$D$4:$AH$258,30,0))</f>
        <v/>
      </c>
      <c r="AH59" s="64" t="str">
        <f t="shared" si="7"/>
        <v/>
      </c>
      <c r="AI59" s="14" t="str">
        <f t="shared" si="8"/>
        <v/>
      </c>
    </row>
    <row r="60" spans="1:35">
      <c r="A60" s="55" t="str">
        <f>IF(D60="","",SUBTOTAL(3,$D$4:$D60))</f>
        <v/>
      </c>
      <c r="B60" s="46" t="str">
        <f>IF('XUAT HK1 KHOA'!B60="","",'XUAT HK1 KHOA'!B60)</f>
        <v/>
      </c>
      <c r="C60" s="46" t="str">
        <f>IF('XUAT HK1 KHOA'!C60="","",'XUAT HK1 KHOA'!C60)</f>
        <v/>
      </c>
      <c r="D60" s="46" t="str">
        <f>IF('XUAT HK1 KHOA'!D60="","",'XUAT HK1 KHOA'!D60)</f>
        <v/>
      </c>
      <c r="E60" s="8" t="str">
        <f>IF($D60="","",VLOOKUP($D60,'HK2'!$D$4:$AH$258,2,0))</f>
        <v/>
      </c>
      <c r="F60" s="8" t="str">
        <f>IF($D60="","",VLOOKUP($D60,'HK2'!$D$4:$AH$258,3,0))</f>
        <v/>
      </c>
      <c r="G60" s="8" t="str">
        <f>IF($D60="","",VLOOKUP($D60,'HK2'!$D$4:$AH$258,4,0))</f>
        <v/>
      </c>
      <c r="H60" s="8" t="str">
        <f>IF($D60="","",VLOOKUP($D60,'HK2'!$D$4:$AH$258,5,0))</f>
        <v/>
      </c>
      <c r="I60" s="76" t="str">
        <f t="shared" si="0"/>
        <v/>
      </c>
      <c r="J60" s="8" t="str">
        <f>IF($D60="","",VLOOKUP($D60,'HK2'!$D$4:$AH$258,7,0))</f>
        <v/>
      </c>
      <c r="K60" s="8" t="str">
        <f>IF($D60="","",VLOOKUP($D60,'HK2'!$D$4:$AH$258,8,0))</f>
        <v/>
      </c>
      <c r="L60" s="8" t="str">
        <f>IF($D60="","",VLOOKUP($D60,'HK2'!$D$4:$AH$258,9,0))</f>
        <v/>
      </c>
      <c r="M60" s="8" t="str">
        <f>IF($D60="","",VLOOKUP($D60,'HK2'!$D$4:$AH$258,10,0))</f>
        <v/>
      </c>
      <c r="N60" s="21" t="str">
        <f t="shared" si="1"/>
        <v/>
      </c>
      <c r="O60" s="8" t="str">
        <f>IF($D60="","",VLOOKUP($D60,'HK2'!$D$4:$AH$258,12,0))</f>
        <v/>
      </c>
      <c r="P60" s="8" t="str">
        <f>IF($D60="","",VLOOKUP($D60,'HK2'!$D$4:$AH$258,13,0))</f>
        <v/>
      </c>
      <c r="Q60" s="8" t="str">
        <f>IF($D60="","",VLOOKUP($D60,'HK2'!$D$4:$AH$258,14,0))</f>
        <v/>
      </c>
      <c r="R60" s="21" t="str">
        <f t="shared" si="9"/>
        <v/>
      </c>
      <c r="S60" s="8" t="str">
        <f>IF($D60="","",VLOOKUP($D60,'HK2'!$D$4:$AH$258,16,0))</f>
        <v/>
      </c>
      <c r="T60" s="8" t="str">
        <f>IF($D60="","",VLOOKUP($D60,'HK2'!$D$4:$AH$258,17,0))</f>
        <v/>
      </c>
      <c r="U60" s="8" t="str">
        <f>IF($D60="","",VLOOKUP($D60,'HK2'!$D$4:$AH$258,18,0))</f>
        <v/>
      </c>
      <c r="V60" s="21" t="str">
        <f t="shared" si="10"/>
        <v/>
      </c>
      <c r="W60" s="8" t="str">
        <f>IF($D60="","",VLOOKUP($D60,'HK2'!$D$4:$AH$258,20,0))</f>
        <v/>
      </c>
      <c r="X60" s="8" t="str">
        <f>IF($D60="","",VLOOKUP($D60,'HK2'!$D$4:$AH$258,21,0))</f>
        <v/>
      </c>
      <c r="Y60" s="21" t="str">
        <f t="shared" si="4"/>
        <v/>
      </c>
      <c r="Z60" s="8" t="str">
        <f>IF($D60="","",VLOOKUP($D60,'HK2'!$D$4:$AH$258,23,0))</f>
        <v/>
      </c>
      <c r="AA60" s="8" t="str">
        <f>IF($D60="","",VLOOKUP($D60,'HK2'!$D$4:$AH$258,24,0))</f>
        <v/>
      </c>
      <c r="AB60" s="21" t="str">
        <f t="shared" si="5"/>
        <v/>
      </c>
      <c r="AC60" s="8" t="str">
        <f>IF($D60="","",VLOOKUP($D60,'HK2'!$D$4:$AH$258,26,0))</f>
        <v/>
      </c>
      <c r="AD60" s="8" t="str">
        <f>IF($D60="","",VLOOKUP($D60,'HK2'!$D$4:$AH$258,27,0))</f>
        <v/>
      </c>
      <c r="AE60" s="21" t="str">
        <f t="shared" si="6"/>
        <v/>
      </c>
      <c r="AF60" s="8" t="str">
        <f>IF($D60="","",VLOOKUP($D60,'HK2'!$D$4:$AH$258,29,0))</f>
        <v/>
      </c>
      <c r="AG60" s="8" t="str">
        <f>IF($D60="","",VLOOKUP($D60,'HK2'!$D$4:$AH$258,30,0))</f>
        <v/>
      </c>
      <c r="AH60" s="64" t="str">
        <f t="shared" si="7"/>
        <v/>
      </c>
      <c r="AI60" s="14" t="str">
        <f t="shared" si="8"/>
        <v/>
      </c>
    </row>
    <row r="61" spans="1:35">
      <c r="A61" s="55" t="str">
        <f>IF(D61="","",SUBTOTAL(3,$D$4:$D61))</f>
        <v/>
      </c>
      <c r="B61" s="46" t="str">
        <f>IF('XUAT HK1 KHOA'!B61="","",'XUAT HK1 KHOA'!B61)</f>
        <v/>
      </c>
      <c r="C61" s="46" t="str">
        <f>IF('XUAT HK1 KHOA'!C61="","",'XUAT HK1 KHOA'!C61)</f>
        <v/>
      </c>
      <c r="D61" s="46" t="str">
        <f>IF('XUAT HK1 KHOA'!D61="","",'XUAT HK1 KHOA'!D61)</f>
        <v/>
      </c>
      <c r="E61" s="8" t="str">
        <f>IF($D61="","",VLOOKUP($D61,'HK2'!$D$4:$AH$258,2,0))</f>
        <v/>
      </c>
      <c r="F61" s="8" t="str">
        <f>IF($D61="","",VLOOKUP($D61,'HK2'!$D$4:$AH$258,3,0))</f>
        <v/>
      </c>
      <c r="G61" s="8" t="str">
        <f>IF($D61="","",VLOOKUP($D61,'HK2'!$D$4:$AH$258,4,0))</f>
        <v/>
      </c>
      <c r="H61" s="8" t="str">
        <f>IF($D61="","",VLOOKUP($D61,'HK2'!$D$4:$AH$258,5,0))</f>
        <v/>
      </c>
      <c r="I61" s="76" t="str">
        <f t="shared" si="0"/>
        <v/>
      </c>
      <c r="J61" s="8" t="str">
        <f>IF($D61="","",VLOOKUP($D61,'HK2'!$D$4:$AH$258,7,0))</f>
        <v/>
      </c>
      <c r="K61" s="8" t="str">
        <f>IF($D61="","",VLOOKUP($D61,'HK2'!$D$4:$AH$258,8,0))</f>
        <v/>
      </c>
      <c r="L61" s="8" t="str">
        <f>IF($D61="","",VLOOKUP($D61,'HK2'!$D$4:$AH$258,9,0))</f>
        <v/>
      </c>
      <c r="M61" s="8" t="str">
        <f>IF($D61="","",VLOOKUP($D61,'HK2'!$D$4:$AH$258,10,0))</f>
        <v/>
      </c>
      <c r="N61" s="21" t="str">
        <f t="shared" si="1"/>
        <v/>
      </c>
      <c r="O61" s="8" t="str">
        <f>IF($D61="","",VLOOKUP($D61,'HK2'!$D$4:$AH$258,12,0))</f>
        <v/>
      </c>
      <c r="P61" s="8" t="str">
        <f>IF($D61="","",VLOOKUP($D61,'HK2'!$D$4:$AH$258,13,0))</f>
        <v/>
      </c>
      <c r="Q61" s="8" t="str">
        <f>IF($D61="","",VLOOKUP($D61,'HK2'!$D$4:$AH$258,14,0))</f>
        <v/>
      </c>
      <c r="R61" s="21" t="str">
        <f t="shared" si="9"/>
        <v/>
      </c>
      <c r="S61" s="8" t="str">
        <f>IF($D61="","",VLOOKUP($D61,'HK2'!$D$4:$AH$258,16,0))</f>
        <v/>
      </c>
      <c r="T61" s="8" t="str">
        <f>IF($D61="","",VLOOKUP($D61,'HK2'!$D$4:$AH$258,17,0))</f>
        <v/>
      </c>
      <c r="U61" s="8" t="str">
        <f>IF($D61="","",VLOOKUP($D61,'HK2'!$D$4:$AH$258,18,0))</f>
        <v/>
      </c>
      <c r="V61" s="21" t="str">
        <f t="shared" si="10"/>
        <v/>
      </c>
      <c r="W61" s="8" t="str">
        <f>IF($D61="","",VLOOKUP($D61,'HK2'!$D$4:$AH$258,20,0))</f>
        <v/>
      </c>
      <c r="X61" s="8" t="str">
        <f>IF($D61="","",VLOOKUP($D61,'HK2'!$D$4:$AH$258,21,0))</f>
        <v/>
      </c>
      <c r="Y61" s="21" t="str">
        <f t="shared" si="4"/>
        <v/>
      </c>
      <c r="Z61" s="8" t="str">
        <f>IF($D61="","",VLOOKUP($D61,'HK2'!$D$4:$AH$258,23,0))</f>
        <v/>
      </c>
      <c r="AA61" s="8" t="str">
        <f>IF($D61="","",VLOOKUP($D61,'HK2'!$D$4:$AH$258,24,0))</f>
        <v/>
      </c>
      <c r="AB61" s="21" t="str">
        <f t="shared" si="5"/>
        <v/>
      </c>
      <c r="AC61" s="8" t="str">
        <f>IF($D61="","",VLOOKUP($D61,'HK2'!$D$4:$AH$258,26,0))</f>
        <v/>
      </c>
      <c r="AD61" s="8" t="str">
        <f>IF($D61="","",VLOOKUP($D61,'HK2'!$D$4:$AH$258,27,0))</f>
        <v/>
      </c>
      <c r="AE61" s="21" t="str">
        <f t="shared" si="6"/>
        <v/>
      </c>
      <c r="AF61" s="8" t="str">
        <f>IF($D61="","",VLOOKUP($D61,'HK2'!$D$4:$AH$258,29,0))</f>
        <v/>
      </c>
      <c r="AG61" s="8" t="str">
        <f>IF($D61="","",VLOOKUP($D61,'HK2'!$D$4:$AH$258,30,0))</f>
        <v/>
      </c>
      <c r="AH61" s="64" t="str">
        <f t="shared" si="7"/>
        <v/>
      </c>
      <c r="AI61" s="14" t="str">
        <f t="shared" si="8"/>
        <v/>
      </c>
    </row>
    <row r="62" spans="1:35">
      <c r="A62" s="55" t="str">
        <f>IF(D62="","",SUBTOTAL(3,$D$4:$D62))</f>
        <v/>
      </c>
      <c r="B62" s="46" t="str">
        <f>IF('XUAT HK1 KHOA'!B62="","",'XUAT HK1 KHOA'!B62)</f>
        <v/>
      </c>
      <c r="C62" s="46" t="str">
        <f>IF('XUAT HK1 KHOA'!C62="","",'XUAT HK1 KHOA'!C62)</f>
        <v/>
      </c>
      <c r="D62" s="46" t="str">
        <f>IF('XUAT HK1 KHOA'!D62="","",'XUAT HK1 KHOA'!D62)</f>
        <v/>
      </c>
      <c r="E62" s="8" t="str">
        <f>IF($D62="","",VLOOKUP($D62,'HK2'!$D$4:$AH$258,2,0))</f>
        <v/>
      </c>
      <c r="F62" s="8" t="str">
        <f>IF($D62="","",VLOOKUP($D62,'HK2'!$D$4:$AH$258,3,0))</f>
        <v/>
      </c>
      <c r="G62" s="8" t="str">
        <f>IF($D62="","",VLOOKUP($D62,'HK2'!$D$4:$AH$258,4,0))</f>
        <v/>
      </c>
      <c r="H62" s="8" t="str">
        <f>IF($D62="","",VLOOKUP($D62,'HK2'!$D$4:$AH$258,5,0))</f>
        <v/>
      </c>
      <c r="I62" s="76" t="str">
        <f t="shared" si="0"/>
        <v/>
      </c>
      <c r="J62" s="8" t="str">
        <f>IF($D62="","",VLOOKUP($D62,'HK2'!$D$4:$AH$258,7,0))</f>
        <v/>
      </c>
      <c r="K62" s="8" t="str">
        <f>IF($D62="","",VLOOKUP($D62,'HK2'!$D$4:$AH$258,8,0))</f>
        <v/>
      </c>
      <c r="L62" s="8" t="str">
        <f>IF($D62="","",VLOOKUP($D62,'HK2'!$D$4:$AH$258,9,0))</f>
        <v/>
      </c>
      <c r="M62" s="8" t="str">
        <f>IF($D62="","",VLOOKUP($D62,'HK2'!$D$4:$AH$258,10,0))</f>
        <v/>
      </c>
      <c r="N62" s="21" t="str">
        <f t="shared" si="1"/>
        <v/>
      </c>
      <c r="O62" s="8" t="str">
        <f>IF($D62="","",VLOOKUP($D62,'HK2'!$D$4:$AH$258,12,0))</f>
        <v/>
      </c>
      <c r="P62" s="8" t="str">
        <f>IF($D62="","",VLOOKUP($D62,'HK2'!$D$4:$AH$258,13,0))</f>
        <v/>
      </c>
      <c r="Q62" s="8" t="str">
        <f>IF($D62="","",VLOOKUP($D62,'HK2'!$D$4:$AH$258,14,0))</f>
        <v/>
      </c>
      <c r="R62" s="21" t="str">
        <f t="shared" si="9"/>
        <v/>
      </c>
      <c r="S62" s="8" t="str">
        <f>IF($D62="","",VLOOKUP($D62,'HK2'!$D$4:$AH$258,16,0))</f>
        <v/>
      </c>
      <c r="T62" s="8" t="str">
        <f>IF($D62="","",VLOOKUP($D62,'HK2'!$D$4:$AH$258,17,0))</f>
        <v/>
      </c>
      <c r="U62" s="8" t="str">
        <f>IF($D62="","",VLOOKUP($D62,'HK2'!$D$4:$AH$258,18,0))</f>
        <v/>
      </c>
      <c r="V62" s="21" t="str">
        <f t="shared" si="10"/>
        <v/>
      </c>
      <c r="W62" s="8" t="str">
        <f>IF($D62="","",VLOOKUP($D62,'HK2'!$D$4:$AH$258,20,0))</f>
        <v/>
      </c>
      <c r="X62" s="8" t="str">
        <f>IF($D62="","",VLOOKUP($D62,'HK2'!$D$4:$AH$258,21,0))</f>
        <v/>
      </c>
      <c r="Y62" s="21" t="str">
        <f t="shared" si="4"/>
        <v/>
      </c>
      <c r="Z62" s="8" t="str">
        <f>IF($D62="","",VLOOKUP($D62,'HK2'!$D$4:$AH$258,23,0))</f>
        <v/>
      </c>
      <c r="AA62" s="8" t="str">
        <f>IF($D62="","",VLOOKUP($D62,'HK2'!$D$4:$AH$258,24,0))</f>
        <v/>
      </c>
      <c r="AB62" s="21" t="str">
        <f t="shared" si="5"/>
        <v/>
      </c>
      <c r="AC62" s="8" t="str">
        <f>IF($D62="","",VLOOKUP($D62,'HK2'!$D$4:$AH$258,26,0))</f>
        <v/>
      </c>
      <c r="AD62" s="8" t="str">
        <f>IF($D62="","",VLOOKUP($D62,'HK2'!$D$4:$AH$258,27,0))</f>
        <v/>
      </c>
      <c r="AE62" s="21" t="str">
        <f t="shared" si="6"/>
        <v/>
      </c>
      <c r="AF62" s="8" t="str">
        <f>IF($D62="","",VLOOKUP($D62,'HK2'!$D$4:$AH$258,29,0))</f>
        <v/>
      </c>
      <c r="AG62" s="8" t="str">
        <f>IF($D62="","",VLOOKUP($D62,'HK2'!$D$4:$AH$258,30,0))</f>
        <v/>
      </c>
      <c r="AH62" s="64" t="str">
        <f t="shared" si="7"/>
        <v/>
      </c>
      <c r="AI62" s="14" t="str">
        <f t="shared" si="8"/>
        <v/>
      </c>
    </row>
    <row r="63" spans="1:35">
      <c r="A63" s="55" t="str">
        <f>IF(D63="","",SUBTOTAL(3,$D$4:$D63))</f>
        <v/>
      </c>
      <c r="B63" s="46" t="str">
        <f>IF('XUAT HK1 KHOA'!B63="","",'XUAT HK1 KHOA'!B63)</f>
        <v/>
      </c>
      <c r="C63" s="46" t="str">
        <f>IF('XUAT HK1 KHOA'!C63="","",'XUAT HK1 KHOA'!C63)</f>
        <v/>
      </c>
      <c r="D63" s="46" t="str">
        <f>IF('XUAT HK1 KHOA'!D63="","",'XUAT HK1 KHOA'!D63)</f>
        <v/>
      </c>
      <c r="E63" s="8" t="str">
        <f>IF($D63="","",VLOOKUP($D63,'HK2'!$D$4:$AH$258,2,0))</f>
        <v/>
      </c>
      <c r="F63" s="8" t="str">
        <f>IF($D63="","",VLOOKUP($D63,'HK2'!$D$4:$AH$258,3,0))</f>
        <v/>
      </c>
      <c r="G63" s="8" t="str">
        <f>IF($D63="","",VLOOKUP($D63,'HK2'!$D$4:$AH$258,4,0))</f>
        <v/>
      </c>
      <c r="H63" s="8" t="str">
        <f>IF($D63="","",VLOOKUP($D63,'HK2'!$D$4:$AH$258,5,0))</f>
        <v/>
      </c>
      <c r="I63" s="76" t="str">
        <f t="shared" si="0"/>
        <v/>
      </c>
      <c r="J63" s="8" t="str">
        <f>IF($D63="","",VLOOKUP($D63,'HK2'!$D$4:$AH$258,7,0))</f>
        <v/>
      </c>
      <c r="K63" s="8" t="str">
        <f>IF($D63="","",VLOOKUP($D63,'HK2'!$D$4:$AH$258,8,0))</f>
        <v/>
      </c>
      <c r="L63" s="8" t="str">
        <f>IF($D63="","",VLOOKUP($D63,'HK2'!$D$4:$AH$258,9,0))</f>
        <v/>
      </c>
      <c r="M63" s="8" t="str">
        <f>IF($D63="","",VLOOKUP($D63,'HK2'!$D$4:$AH$258,10,0))</f>
        <v/>
      </c>
      <c r="N63" s="21" t="str">
        <f t="shared" si="1"/>
        <v/>
      </c>
      <c r="O63" s="8" t="str">
        <f>IF($D63="","",VLOOKUP($D63,'HK2'!$D$4:$AH$258,12,0))</f>
        <v/>
      </c>
      <c r="P63" s="8" t="str">
        <f>IF($D63="","",VLOOKUP($D63,'HK2'!$D$4:$AH$258,13,0))</f>
        <v/>
      </c>
      <c r="Q63" s="8" t="str">
        <f>IF($D63="","",VLOOKUP($D63,'HK2'!$D$4:$AH$258,14,0))</f>
        <v/>
      </c>
      <c r="R63" s="21" t="str">
        <f t="shared" si="9"/>
        <v/>
      </c>
      <c r="S63" s="8" t="str">
        <f>IF($D63="","",VLOOKUP($D63,'HK2'!$D$4:$AH$258,16,0))</f>
        <v/>
      </c>
      <c r="T63" s="8" t="str">
        <f>IF($D63="","",VLOOKUP($D63,'HK2'!$D$4:$AH$258,17,0))</f>
        <v/>
      </c>
      <c r="U63" s="8" t="str">
        <f>IF($D63="","",VLOOKUP($D63,'HK2'!$D$4:$AH$258,18,0))</f>
        <v/>
      </c>
      <c r="V63" s="21" t="str">
        <f t="shared" si="10"/>
        <v/>
      </c>
      <c r="W63" s="8" t="str">
        <f>IF($D63="","",VLOOKUP($D63,'HK2'!$D$4:$AH$258,20,0))</f>
        <v/>
      </c>
      <c r="X63" s="8" t="str">
        <f>IF($D63="","",VLOOKUP($D63,'HK2'!$D$4:$AH$258,21,0))</f>
        <v/>
      </c>
      <c r="Y63" s="21" t="str">
        <f t="shared" si="4"/>
        <v/>
      </c>
      <c r="Z63" s="8" t="str">
        <f>IF($D63="","",VLOOKUP($D63,'HK2'!$D$4:$AH$258,23,0))</f>
        <v/>
      </c>
      <c r="AA63" s="8" t="str">
        <f>IF($D63="","",VLOOKUP($D63,'HK2'!$D$4:$AH$258,24,0))</f>
        <v/>
      </c>
      <c r="AB63" s="21" t="str">
        <f t="shared" si="5"/>
        <v/>
      </c>
      <c r="AC63" s="8" t="str">
        <f>IF($D63="","",VLOOKUP($D63,'HK2'!$D$4:$AH$258,26,0))</f>
        <v/>
      </c>
      <c r="AD63" s="8" t="str">
        <f>IF($D63="","",VLOOKUP($D63,'HK2'!$D$4:$AH$258,27,0))</f>
        <v/>
      </c>
      <c r="AE63" s="21" t="str">
        <f t="shared" si="6"/>
        <v/>
      </c>
      <c r="AF63" s="8" t="str">
        <f>IF($D63="","",VLOOKUP($D63,'HK2'!$D$4:$AH$258,29,0))</f>
        <v/>
      </c>
      <c r="AG63" s="8" t="str">
        <f>IF($D63="","",VLOOKUP($D63,'HK2'!$D$4:$AH$258,30,0))</f>
        <v/>
      </c>
      <c r="AH63" s="64" t="str">
        <f t="shared" si="7"/>
        <v/>
      </c>
      <c r="AI63" s="14" t="str">
        <f t="shared" si="8"/>
        <v/>
      </c>
    </row>
    <row r="64" spans="1:35">
      <c r="A64" s="55" t="str">
        <f>IF(D64="","",SUBTOTAL(3,$D$4:$D64))</f>
        <v/>
      </c>
      <c r="B64" s="46" t="str">
        <f>IF('XUAT HK1 KHOA'!B64="","",'XUAT HK1 KHOA'!B64)</f>
        <v/>
      </c>
      <c r="C64" s="46" t="str">
        <f>IF('XUAT HK1 KHOA'!C64="","",'XUAT HK1 KHOA'!C64)</f>
        <v/>
      </c>
      <c r="D64" s="46" t="str">
        <f>IF('XUAT HK1 KHOA'!D64="","",'XUAT HK1 KHOA'!D64)</f>
        <v/>
      </c>
      <c r="E64" s="8" t="str">
        <f>IF($D64="","",VLOOKUP($D64,'HK2'!$D$4:$AH$258,2,0))</f>
        <v/>
      </c>
      <c r="F64" s="8" t="str">
        <f>IF($D64="","",VLOOKUP($D64,'HK2'!$D$4:$AH$258,3,0))</f>
        <v/>
      </c>
      <c r="G64" s="8" t="str">
        <f>IF($D64="","",VLOOKUP($D64,'HK2'!$D$4:$AH$258,4,0))</f>
        <v/>
      </c>
      <c r="H64" s="8" t="str">
        <f>IF($D64="","",VLOOKUP($D64,'HK2'!$D$4:$AH$258,5,0))</f>
        <v/>
      </c>
      <c r="I64" s="76" t="str">
        <f t="shared" si="0"/>
        <v/>
      </c>
      <c r="J64" s="8" t="str">
        <f>IF($D64="","",VLOOKUP($D64,'HK2'!$D$4:$AH$258,7,0))</f>
        <v/>
      </c>
      <c r="K64" s="8" t="str">
        <f>IF($D64="","",VLOOKUP($D64,'HK2'!$D$4:$AH$258,8,0))</f>
        <v/>
      </c>
      <c r="L64" s="8" t="str">
        <f>IF($D64="","",VLOOKUP($D64,'HK2'!$D$4:$AH$258,9,0))</f>
        <v/>
      </c>
      <c r="M64" s="8" t="str">
        <f>IF($D64="","",VLOOKUP($D64,'HK2'!$D$4:$AH$258,10,0))</f>
        <v/>
      </c>
      <c r="N64" s="21" t="str">
        <f t="shared" si="1"/>
        <v/>
      </c>
      <c r="O64" s="8" t="str">
        <f>IF($D64="","",VLOOKUP($D64,'HK2'!$D$4:$AH$258,12,0))</f>
        <v/>
      </c>
      <c r="P64" s="8" t="str">
        <f>IF($D64="","",VLOOKUP($D64,'HK2'!$D$4:$AH$258,13,0))</f>
        <v/>
      </c>
      <c r="Q64" s="8" t="str">
        <f>IF($D64="","",VLOOKUP($D64,'HK2'!$D$4:$AH$258,14,0))</f>
        <v/>
      </c>
      <c r="R64" s="21" t="str">
        <f t="shared" si="9"/>
        <v/>
      </c>
      <c r="S64" s="8" t="str">
        <f>IF($D64="","",VLOOKUP($D64,'HK2'!$D$4:$AH$258,16,0))</f>
        <v/>
      </c>
      <c r="T64" s="8" t="str">
        <f>IF($D64="","",VLOOKUP($D64,'HK2'!$D$4:$AH$258,17,0))</f>
        <v/>
      </c>
      <c r="U64" s="8" t="str">
        <f>IF($D64="","",VLOOKUP($D64,'HK2'!$D$4:$AH$258,18,0))</f>
        <v/>
      </c>
      <c r="V64" s="21" t="str">
        <f t="shared" si="10"/>
        <v/>
      </c>
      <c r="W64" s="8" t="str">
        <f>IF($D64="","",VLOOKUP($D64,'HK2'!$D$4:$AH$258,20,0))</f>
        <v/>
      </c>
      <c r="X64" s="8" t="str">
        <f>IF($D64="","",VLOOKUP($D64,'HK2'!$D$4:$AH$258,21,0))</f>
        <v/>
      </c>
      <c r="Y64" s="21" t="str">
        <f t="shared" si="4"/>
        <v/>
      </c>
      <c r="Z64" s="8" t="str">
        <f>IF($D64="","",VLOOKUP($D64,'HK2'!$D$4:$AH$258,23,0))</f>
        <v/>
      </c>
      <c r="AA64" s="8" t="str">
        <f>IF($D64="","",VLOOKUP($D64,'HK2'!$D$4:$AH$258,24,0))</f>
        <v/>
      </c>
      <c r="AB64" s="21" t="str">
        <f t="shared" si="5"/>
        <v/>
      </c>
      <c r="AC64" s="8" t="str">
        <f>IF($D64="","",VLOOKUP($D64,'HK2'!$D$4:$AH$258,26,0))</f>
        <v/>
      </c>
      <c r="AD64" s="8" t="str">
        <f>IF($D64="","",VLOOKUP($D64,'HK2'!$D$4:$AH$258,27,0))</f>
        <v/>
      </c>
      <c r="AE64" s="21" t="str">
        <f t="shared" si="6"/>
        <v/>
      </c>
      <c r="AF64" s="8" t="str">
        <f>IF($D64="","",VLOOKUP($D64,'HK2'!$D$4:$AH$258,29,0))</f>
        <v/>
      </c>
      <c r="AG64" s="8" t="str">
        <f>IF($D64="","",VLOOKUP($D64,'HK2'!$D$4:$AH$258,30,0))</f>
        <v/>
      </c>
      <c r="AH64" s="64" t="str">
        <f t="shared" si="7"/>
        <v/>
      </c>
      <c r="AI64" s="14" t="str">
        <f t="shared" si="8"/>
        <v/>
      </c>
    </row>
    <row r="65" spans="1:35">
      <c r="A65" s="55" t="str">
        <f>IF(D65="","",SUBTOTAL(3,$D$4:$D65))</f>
        <v/>
      </c>
      <c r="B65" s="46" t="str">
        <f>IF('XUAT HK1 KHOA'!B65="","",'XUAT HK1 KHOA'!B65)</f>
        <v/>
      </c>
      <c r="C65" s="46" t="str">
        <f>IF('XUAT HK1 KHOA'!C65="","",'XUAT HK1 KHOA'!C65)</f>
        <v/>
      </c>
      <c r="D65" s="46" t="str">
        <f>IF('XUAT HK1 KHOA'!D65="","",'XUAT HK1 KHOA'!D65)</f>
        <v/>
      </c>
      <c r="E65" s="8" t="str">
        <f>IF($D65="","",VLOOKUP($D65,'HK2'!$D$4:$AH$258,2,0))</f>
        <v/>
      </c>
      <c r="F65" s="8" t="str">
        <f>IF($D65="","",VLOOKUP($D65,'HK2'!$D$4:$AH$258,3,0))</f>
        <v/>
      </c>
      <c r="G65" s="8" t="str">
        <f>IF($D65="","",VLOOKUP($D65,'HK2'!$D$4:$AH$258,4,0))</f>
        <v/>
      </c>
      <c r="H65" s="8" t="str">
        <f>IF($D65="","",VLOOKUP($D65,'HK2'!$D$4:$AH$258,5,0))</f>
        <v/>
      </c>
      <c r="I65" s="76" t="str">
        <f t="shared" si="0"/>
        <v/>
      </c>
      <c r="J65" s="8" t="str">
        <f>IF($D65="","",VLOOKUP($D65,'HK2'!$D$4:$AH$258,7,0))</f>
        <v/>
      </c>
      <c r="K65" s="8" t="str">
        <f>IF($D65="","",VLOOKUP($D65,'HK2'!$D$4:$AH$258,8,0))</f>
        <v/>
      </c>
      <c r="L65" s="8" t="str">
        <f>IF($D65="","",VLOOKUP($D65,'HK2'!$D$4:$AH$258,9,0))</f>
        <v/>
      </c>
      <c r="M65" s="8" t="str">
        <f>IF($D65="","",VLOOKUP($D65,'HK2'!$D$4:$AH$258,10,0))</f>
        <v/>
      </c>
      <c r="N65" s="21" t="str">
        <f t="shared" si="1"/>
        <v/>
      </c>
      <c r="O65" s="8" t="str">
        <f>IF($D65="","",VLOOKUP($D65,'HK2'!$D$4:$AH$258,12,0))</f>
        <v/>
      </c>
      <c r="P65" s="8" t="str">
        <f>IF($D65="","",VLOOKUP($D65,'HK2'!$D$4:$AH$258,13,0))</f>
        <v/>
      </c>
      <c r="Q65" s="8" t="str">
        <f>IF($D65="","",VLOOKUP($D65,'HK2'!$D$4:$AH$258,14,0))</f>
        <v/>
      </c>
      <c r="R65" s="21" t="str">
        <f t="shared" si="9"/>
        <v/>
      </c>
      <c r="S65" s="8" t="str">
        <f>IF($D65="","",VLOOKUP($D65,'HK2'!$D$4:$AH$258,16,0))</f>
        <v/>
      </c>
      <c r="T65" s="8" t="str">
        <f>IF($D65="","",VLOOKUP($D65,'HK2'!$D$4:$AH$258,17,0))</f>
        <v/>
      </c>
      <c r="U65" s="8" t="str">
        <f>IF($D65="","",VLOOKUP($D65,'HK2'!$D$4:$AH$258,18,0))</f>
        <v/>
      </c>
      <c r="V65" s="21" t="str">
        <f t="shared" si="10"/>
        <v/>
      </c>
      <c r="W65" s="8" t="str">
        <f>IF($D65="","",VLOOKUP($D65,'HK2'!$D$4:$AH$258,20,0))</f>
        <v/>
      </c>
      <c r="X65" s="8" t="str">
        <f>IF($D65="","",VLOOKUP($D65,'HK2'!$D$4:$AH$258,21,0))</f>
        <v/>
      </c>
      <c r="Y65" s="21" t="str">
        <f t="shared" si="4"/>
        <v/>
      </c>
      <c r="Z65" s="8" t="str">
        <f>IF($D65="","",VLOOKUP($D65,'HK2'!$D$4:$AH$258,23,0))</f>
        <v/>
      </c>
      <c r="AA65" s="8" t="str">
        <f>IF($D65="","",VLOOKUP($D65,'HK2'!$D$4:$AH$258,24,0))</f>
        <v/>
      </c>
      <c r="AB65" s="21" t="str">
        <f t="shared" si="5"/>
        <v/>
      </c>
      <c r="AC65" s="8" t="str">
        <f>IF($D65="","",VLOOKUP($D65,'HK2'!$D$4:$AH$258,26,0))</f>
        <v/>
      </c>
      <c r="AD65" s="8" t="str">
        <f>IF($D65="","",VLOOKUP($D65,'HK2'!$D$4:$AH$258,27,0))</f>
        <v/>
      </c>
      <c r="AE65" s="21" t="str">
        <f t="shared" si="6"/>
        <v/>
      </c>
      <c r="AF65" s="8" t="str">
        <f>IF($D65="","",VLOOKUP($D65,'HK2'!$D$4:$AH$258,29,0))</f>
        <v/>
      </c>
      <c r="AG65" s="8" t="str">
        <f>IF($D65="","",VLOOKUP($D65,'HK2'!$D$4:$AH$258,30,0))</f>
        <v/>
      </c>
      <c r="AH65" s="64" t="str">
        <f t="shared" ref="AH65" si="11">IF(D65="","",ROUND(I65+N65+R65+V65+Y65+AB65+AE65+SUM(AF65:AG65),1))</f>
        <v/>
      </c>
      <c r="AI65" s="14" t="str">
        <f t="shared" si="8"/>
        <v/>
      </c>
    </row>
    <row r="66" spans="1:35">
      <c r="E66" s="14">
        <f t="shared" ref="E66:AH66" si="12">SUBTOTAL(9,E2:E65)</f>
        <v>61</v>
      </c>
      <c r="F66" s="14">
        <f t="shared" si="12"/>
        <v>10</v>
      </c>
      <c r="G66" s="14">
        <f t="shared" si="12"/>
        <v>0</v>
      </c>
      <c r="H66" s="14">
        <f t="shared" si="12"/>
        <v>0</v>
      </c>
      <c r="I66" s="37">
        <f t="shared" si="12"/>
        <v>81</v>
      </c>
      <c r="J66" s="14">
        <f t="shared" si="12"/>
        <v>98.40000000000002</v>
      </c>
      <c r="K66" s="14">
        <f t="shared" si="12"/>
        <v>61.2</v>
      </c>
      <c r="L66" s="14">
        <f t="shared" si="12"/>
        <v>0</v>
      </c>
      <c r="M66" s="14">
        <f t="shared" si="12"/>
        <v>0</v>
      </c>
      <c r="N66" s="37">
        <f t="shared" si="12"/>
        <v>159.6</v>
      </c>
      <c r="O66" s="14">
        <f t="shared" si="12"/>
        <v>2392</v>
      </c>
      <c r="P66" s="14">
        <f t="shared" si="12"/>
        <v>2392</v>
      </c>
      <c r="Q66" s="14">
        <f t="shared" si="12"/>
        <v>2392</v>
      </c>
      <c r="R66" s="37">
        <f t="shared" si="12"/>
        <v>119.6</v>
      </c>
      <c r="S66" s="14">
        <f t="shared" si="12"/>
        <v>419</v>
      </c>
      <c r="T66" s="14">
        <f t="shared" si="12"/>
        <v>419</v>
      </c>
      <c r="U66" s="14">
        <f t="shared" si="12"/>
        <v>419</v>
      </c>
      <c r="V66" s="37">
        <f t="shared" si="12"/>
        <v>41.900000000000006</v>
      </c>
      <c r="W66" s="14">
        <f t="shared" si="12"/>
        <v>0</v>
      </c>
      <c r="X66" s="14">
        <f t="shared" si="12"/>
        <v>0</v>
      </c>
      <c r="Y66" s="37">
        <f t="shared" si="12"/>
        <v>0</v>
      </c>
      <c r="Z66" s="14">
        <f t="shared" si="12"/>
        <v>0</v>
      </c>
      <c r="AA66" s="14">
        <f t="shared" si="12"/>
        <v>0</v>
      </c>
      <c r="AB66" s="37">
        <f t="shared" si="12"/>
        <v>0</v>
      </c>
      <c r="AC66" s="14">
        <f t="shared" si="12"/>
        <v>0</v>
      </c>
      <c r="AD66" s="14">
        <f t="shared" si="12"/>
        <v>0</v>
      </c>
      <c r="AE66" s="37">
        <f t="shared" si="12"/>
        <v>0</v>
      </c>
      <c r="AF66" s="14">
        <f t="shared" si="12"/>
        <v>4.8</v>
      </c>
      <c r="AG66" s="14">
        <f t="shared" si="12"/>
        <v>34.800000000000004</v>
      </c>
      <c r="AH66" s="37">
        <f t="shared" si="12"/>
        <v>442.09999999999997</v>
      </c>
    </row>
  </sheetData>
  <sheetProtection formatCells="0" formatColumns="0" formatRows="0" autoFilter="0"/>
  <autoFilter ref="A3:AI65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66:AH1048576 E65:H65 J65:M65 W65:X65 Z65:AA65 AC65:AD65 AF65:AG65">
    <cfRule type="cellIs" dxfId="130" priority="13" stopIfTrue="1" operator="lessThan">
      <formula>0</formula>
    </cfRule>
  </conditionalFormatting>
  <conditionalFormatting sqref="Q3">
    <cfRule type="cellIs" dxfId="129" priority="12" stopIfTrue="1" operator="lessThan">
      <formula>0</formula>
    </cfRule>
  </conditionalFormatting>
  <conditionalFormatting sqref="U3">
    <cfRule type="cellIs" dxfId="128" priority="11" stopIfTrue="1" operator="lessThan">
      <formula>0</formula>
    </cfRule>
  </conditionalFormatting>
  <conditionalFormatting sqref="AH65">
    <cfRule type="cellIs" dxfId="127" priority="10" stopIfTrue="1" operator="lessThan">
      <formula>0</formula>
    </cfRule>
  </conditionalFormatting>
  <conditionalFormatting sqref="E4:H64 J4:M64 W4:X64 Z4:AA64 AC4:AD64 AF4:AG64 O4:Q65 S4:U65">
    <cfRule type="cellIs" dxfId="126" priority="9" stopIfTrue="1" operator="lessThan">
      <formula>0</formula>
    </cfRule>
  </conditionalFormatting>
  <conditionalFormatting sqref="AH4:AH64">
    <cfRule type="cellIs" dxfId="125" priority="8" stopIfTrue="1" operator="lessThan">
      <formula>0</formula>
    </cfRule>
  </conditionalFormatting>
  <conditionalFormatting sqref="I4:I65">
    <cfRule type="cellIs" dxfId="124" priority="7" stopIfTrue="1" operator="lessThan">
      <formula>0</formula>
    </cfRule>
  </conditionalFormatting>
  <conditionalFormatting sqref="N4:N65">
    <cfRule type="cellIs" dxfId="123" priority="6" stopIfTrue="1" operator="lessThan">
      <formula>0</formula>
    </cfRule>
  </conditionalFormatting>
  <conditionalFormatting sqref="R4:R65">
    <cfRule type="cellIs" dxfId="122" priority="5" stopIfTrue="1" operator="lessThan">
      <formula>0</formula>
    </cfRule>
  </conditionalFormatting>
  <conditionalFormatting sqref="V4:V65">
    <cfRule type="cellIs" dxfId="121" priority="4" stopIfTrue="1" operator="lessThan">
      <formula>0</formula>
    </cfRule>
  </conditionalFormatting>
  <conditionalFormatting sqref="Y4:Y65">
    <cfRule type="cellIs" dxfId="120" priority="3" stopIfTrue="1" operator="lessThan">
      <formula>0</formula>
    </cfRule>
  </conditionalFormatting>
  <conditionalFormatting sqref="AB4:AB65">
    <cfRule type="cellIs" dxfId="119" priority="2" stopIfTrue="1" operator="lessThan">
      <formula>0</formula>
    </cfRule>
  </conditionalFormatting>
  <conditionalFormatting sqref="AE4:AE65">
    <cfRule type="cellIs" dxfId="118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66"/>
  <sheetViews>
    <sheetView zoomScale="70" zoomScaleNormal="70" workbookViewId="0">
      <pane xSplit="4" ySplit="3" topLeftCell="Z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E4" sqref="E4:AH4"/>
    </sheetView>
  </sheetViews>
  <sheetFormatPr defaultRowHeight="18.75"/>
  <cols>
    <col min="1" max="1" width="5.75" style="79" bestFit="1" customWidth="1"/>
    <col min="2" max="2" width="11.75" style="79" bestFit="1" customWidth="1"/>
    <col min="3" max="3" width="29" style="47" bestFit="1" customWidth="1"/>
    <col min="4" max="4" width="36" style="47" bestFit="1" customWidth="1"/>
    <col min="5" max="8" width="6.625" style="47" customWidth="1"/>
    <col min="9" max="9" width="6.625" style="53" customWidth="1"/>
    <col min="10" max="13" width="6.625" style="47" customWidth="1"/>
    <col min="14" max="14" width="8.25" style="53" customWidth="1"/>
    <col min="15" max="15" width="8" style="47" customWidth="1"/>
    <col min="16" max="17" width="8.25" style="47" customWidth="1"/>
    <col min="18" max="18" width="9.375" style="53" customWidth="1"/>
    <col min="19" max="21" width="6.625" style="47" customWidth="1"/>
    <col min="22" max="22" width="6.625" style="53" customWidth="1"/>
    <col min="23" max="24" width="6.625" style="47" customWidth="1"/>
    <col min="25" max="25" width="6.625" style="53" customWidth="1"/>
    <col min="26" max="27" width="6.625" style="47" customWidth="1"/>
    <col min="28" max="28" width="6.625" style="53" customWidth="1"/>
    <col min="29" max="30" width="6.625" style="47" customWidth="1"/>
    <col min="31" max="31" width="6.625" style="53" customWidth="1"/>
    <col min="32" max="33" width="6.625" style="47" customWidth="1"/>
    <col min="34" max="34" width="9.25" style="53" customWidth="1"/>
    <col min="35" max="35" width="9.5" style="47" customWidth="1"/>
    <col min="36" max="36" width="11.75" style="47" customWidth="1"/>
    <col min="37" max="16384" width="9" style="47"/>
  </cols>
  <sheetData>
    <row r="1" spans="1:35" s="38" customFormat="1">
      <c r="A1" s="118" t="s">
        <v>0</v>
      </c>
      <c r="B1" s="117" t="s">
        <v>1</v>
      </c>
      <c r="C1" s="119" t="s">
        <v>2</v>
      </c>
      <c r="D1" s="118" t="s">
        <v>3</v>
      </c>
      <c r="E1" s="117" t="s">
        <v>4</v>
      </c>
      <c r="F1" s="117"/>
      <c r="G1" s="117"/>
      <c r="H1" s="117"/>
      <c r="I1" s="117"/>
      <c r="J1" s="117" t="s">
        <v>5</v>
      </c>
      <c r="K1" s="117"/>
      <c r="L1" s="117"/>
      <c r="M1" s="117"/>
      <c r="N1" s="117"/>
      <c r="O1" s="117" t="s">
        <v>6</v>
      </c>
      <c r="P1" s="117"/>
      <c r="Q1" s="117"/>
      <c r="R1" s="117"/>
      <c r="S1" s="117"/>
      <c r="T1" s="117"/>
      <c r="U1" s="117"/>
      <c r="V1" s="117"/>
      <c r="W1" s="117" t="s">
        <v>7</v>
      </c>
      <c r="X1" s="117"/>
      <c r="Y1" s="117"/>
      <c r="Z1" s="117"/>
      <c r="AA1" s="117"/>
      <c r="AB1" s="117"/>
      <c r="AC1" s="117"/>
      <c r="AD1" s="117"/>
      <c r="AE1" s="117"/>
      <c r="AF1" s="114" t="s">
        <v>8</v>
      </c>
      <c r="AG1" s="114" t="s">
        <v>9</v>
      </c>
      <c r="AH1" s="114" t="s">
        <v>10</v>
      </c>
      <c r="AI1" s="1">
        <f>SUBTOTAL(9,AH:AH)</f>
        <v>1195.4000000000001</v>
      </c>
    </row>
    <row r="2" spans="1:35" s="38" customFormat="1">
      <c r="A2" s="118"/>
      <c r="B2" s="118"/>
      <c r="C2" s="119"/>
      <c r="D2" s="11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 t="s">
        <v>11</v>
      </c>
      <c r="P2" s="117"/>
      <c r="Q2" s="117"/>
      <c r="R2" s="117"/>
      <c r="S2" s="117" t="s">
        <v>12</v>
      </c>
      <c r="T2" s="117"/>
      <c r="U2" s="117"/>
      <c r="V2" s="117"/>
      <c r="W2" s="117" t="s">
        <v>11</v>
      </c>
      <c r="X2" s="117"/>
      <c r="Y2" s="117"/>
      <c r="Z2" s="117" t="s">
        <v>13</v>
      </c>
      <c r="AA2" s="117"/>
      <c r="AB2" s="117"/>
      <c r="AC2" s="117" t="s">
        <v>14</v>
      </c>
      <c r="AD2" s="117"/>
      <c r="AE2" s="117"/>
      <c r="AF2" s="114"/>
      <c r="AG2" s="114"/>
      <c r="AH2" s="114"/>
    </row>
    <row r="3" spans="1:35" s="44" customFormat="1" ht="99">
      <c r="A3" s="118"/>
      <c r="B3" s="118"/>
      <c r="C3" s="119"/>
      <c r="D3" s="118"/>
      <c r="E3" s="71" t="s">
        <v>15</v>
      </c>
      <c r="F3" s="71" t="s">
        <v>16</v>
      </c>
      <c r="G3" s="71" t="s">
        <v>17</v>
      </c>
      <c r="H3" s="71" t="s">
        <v>18</v>
      </c>
      <c r="I3" s="72" t="s">
        <v>19</v>
      </c>
      <c r="J3" s="71" t="s">
        <v>20</v>
      </c>
      <c r="K3" s="71" t="s">
        <v>21</v>
      </c>
      <c r="L3" s="71" t="s">
        <v>22</v>
      </c>
      <c r="M3" s="71" t="s">
        <v>23</v>
      </c>
      <c r="N3" s="73" t="s">
        <v>24</v>
      </c>
      <c r="O3" s="71" t="s">
        <v>25</v>
      </c>
      <c r="P3" s="71" t="s">
        <v>26</v>
      </c>
      <c r="Q3" s="74" t="s">
        <v>283</v>
      </c>
      <c r="R3" s="72" t="s">
        <v>27</v>
      </c>
      <c r="S3" s="71" t="s">
        <v>28</v>
      </c>
      <c r="T3" s="71" t="s">
        <v>29</v>
      </c>
      <c r="U3" s="74" t="s">
        <v>284</v>
      </c>
      <c r="V3" s="72" t="s">
        <v>30</v>
      </c>
      <c r="W3" s="71" t="s">
        <v>25</v>
      </c>
      <c r="X3" s="71" t="s">
        <v>26</v>
      </c>
      <c r="Y3" s="72" t="s">
        <v>27</v>
      </c>
      <c r="Z3" s="71" t="s">
        <v>28</v>
      </c>
      <c r="AA3" s="71" t="s">
        <v>29</v>
      </c>
      <c r="AB3" s="72" t="s">
        <v>30</v>
      </c>
      <c r="AC3" s="71" t="s">
        <v>28</v>
      </c>
      <c r="AD3" s="71" t="s">
        <v>29</v>
      </c>
      <c r="AE3" s="72" t="s">
        <v>30</v>
      </c>
      <c r="AF3" s="114"/>
      <c r="AG3" s="114"/>
      <c r="AH3" s="114"/>
    </row>
    <row r="4" spans="1:35">
      <c r="A4" s="55">
        <f>IF(D4="","",SUBTOTAL(3,$D$4:$D4))</f>
        <v>1</v>
      </c>
      <c r="B4" s="46" t="str">
        <f>IF('XUAT HK1 KHOA'!B4="","",'XUAT HK1 KHOA'!B4)</f>
        <v>01001006</v>
      </c>
      <c r="C4" s="46" t="str">
        <f>IF('XUAT HK1 KHOA'!C4="","",'XUAT HK1 KHOA'!C4)</f>
        <v>Ban Giám hiệu</v>
      </c>
      <c r="D4" s="46" t="str">
        <f>IF('XUAT HK1 KHOA'!D4="","",'XUAT HK1 KHOA'!D4)</f>
        <v>Đinh Văn Đệ</v>
      </c>
      <c r="E4" s="8">
        <f>IF($D4="","",'XUAT HK1 KHOA'!E4+'XUAT HK2 KHOA'!E4)</f>
        <v>0</v>
      </c>
      <c r="F4" s="8">
        <f>IF($D4="","",'XUAT HK1 KHOA'!F4+'XUAT HK2 KHOA'!F4)</f>
        <v>0</v>
      </c>
      <c r="G4" s="8">
        <f>IF($D4="","",'XUAT HK1 KHOA'!G4+'XUAT HK2 KHOA'!G4)</f>
        <v>0</v>
      </c>
      <c r="H4" s="8">
        <f>IF($D4="","",'XUAT HK1 KHOA'!H4+'XUAT HK2 KHOA'!H4)</f>
        <v>0</v>
      </c>
      <c r="I4" s="76">
        <f t="shared" ref="I4" si="0">IF(D4="","",(E4+F4*2+G4*3+H4*2))</f>
        <v>0</v>
      </c>
      <c r="J4" s="8">
        <f>IF($D4="","",'XUAT HK1 KHOA'!J4+'XUAT HK2 KHOA'!J4)</f>
        <v>0</v>
      </c>
      <c r="K4" s="8">
        <f>IF($D4="","",'XUAT HK1 KHOA'!K4+'XUAT HK2 KHOA'!K4)</f>
        <v>0</v>
      </c>
      <c r="L4" s="8">
        <f>IF($D4="","",'XUAT HK1 KHOA'!L4+'XUAT HK2 KHOA'!L4)</f>
        <v>0</v>
      </c>
      <c r="M4" s="8">
        <f>IF($D4="","",'XUAT HK1 KHOA'!M4+'XUAT HK2 KHOA'!M4)</f>
        <v>0</v>
      </c>
      <c r="N4" s="21">
        <f t="shared" ref="N4" si="1">IF(D4="","",SUM(J4:M4))</f>
        <v>0</v>
      </c>
      <c r="O4" s="8">
        <f>IF($D4="","",'XUAT HK1 KHOA'!O4+'XUAT HK2 KHOA'!O4)</f>
        <v>54</v>
      </c>
      <c r="P4" s="8">
        <f>IF($D4="","",'XUAT HK1 KHOA'!P4+'XUAT HK2 KHOA'!P4)</f>
        <v>0</v>
      </c>
      <c r="Q4" s="8">
        <f>IF($D4="","",'XUAT HK1 KHOA'!Q4+'XUAT HK2 KHOA'!Q4)</f>
        <v>294</v>
      </c>
      <c r="R4" s="21">
        <f t="shared" ref="R4" si="2">IF(D4="","",(SUM(O4:P4)-Q4)/20)</f>
        <v>-12</v>
      </c>
      <c r="S4" s="8">
        <f>IF($D4="","",'XUAT HK1 KHOA'!S4+'XUAT HK2 KHOA'!S4)</f>
        <v>0</v>
      </c>
      <c r="T4" s="8">
        <f>IF($D4="","",'XUAT HK1 KHOA'!T4+'XUAT HK2 KHOA'!T4)</f>
        <v>0</v>
      </c>
      <c r="U4" s="8">
        <f>IF($D4="","",'XUAT HK1 KHOA'!U4+'XUAT HK2 KHOA'!U4)</f>
        <v>0</v>
      </c>
      <c r="V4" s="21">
        <f t="shared" ref="V4" si="3">IF(D4="","",(SUM(S4:T4)-U4)/10)</f>
        <v>0</v>
      </c>
      <c r="W4" s="8">
        <f>IF($D4="","",'XUAT HK1 KHOA'!W4+'XUAT HK2 KHOA'!W4)</f>
        <v>0</v>
      </c>
      <c r="X4" s="8">
        <f>IF($D4="","",'XUAT HK1 KHOA'!X4+'XUAT HK2 KHOA'!X4)</f>
        <v>0</v>
      </c>
      <c r="Y4" s="21">
        <f t="shared" ref="Y4" si="4">IF(D4="","",SUM(W4:X4)/14)</f>
        <v>0</v>
      </c>
      <c r="Z4" s="8">
        <f>IF($D4="","",'XUAT HK1 KHOA'!Z4+'XUAT HK2 KHOA'!Z4)</f>
        <v>0</v>
      </c>
      <c r="AA4" s="8">
        <f>IF($D4="","",'XUAT HK1 KHOA'!AA4+'XUAT HK2 KHOA'!AA4)</f>
        <v>0</v>
      </c>
      <c r="AB4" s="21">
        <f t="shared" ref="AB4" si="5">IF(D4="","",SUM(Z4:AA4)/10)</f>
        <v>0</v>
      </c>
      <c r="AC4" s="8">
        <f>IF($D4="","",'XUAT HK1 KHOA'!AC4+'XUAT HK2 KHOA'!AC4)</f>
        <v>0</v>
      </c>
      <c r="AD4" s="8">
        <f>IF($D4="","",'XUAT HK1 KHOA'!AD4+'XUAT HK2 KHOA'!AD4)</f>
        <v>0</v>
      </c>
      <c r="AE4" s="21">
        <f t="shared" ref="AE4" si="6">IF(D4="","",SUM(AC4:AD4)/20)</f>
        <v>0</v>
      </c>
      <c r="AF4" s="8">
        <f>IF($D4="","",'XUAT HK1 KHOA'!AF4+'XUAT HK2 KHOA'!AF4)</f>
        <v>0</v>
      </c>
      <c r="AG4" s="8">
        <f>IF($D4="","",'XUAT HK1 KHOA'!AG4+'XUAT HK2 KHOA'!AG4)</f>
        <v>0</v>
      </c>
      <c r="AH4" s="64">
        <f t="shared" ref="AH4" si="7">IF(D4="","",ROUND(I4+N4+R4+V4+Y4+AB4+AE4+SUM(AF4:AG4),1))</f>
        <v>-12</v>
      </c>
      <c r="AI4" s="14">
        <f t="shared" ref="AI4" si="8">IF(AH4="","",ROUND(AH4*10/3,1))</f>
        <v>-40</v>
      </c>
    </row>
    <row r="5" spans="1:35">
      <c r="A5" s="55">
        <f>IF(D5="","",SUBTOTAL(3,$D$4:$D5))</f>
        <v>2</v>
      </c>
      <c r="B5" s="46" t="str">
        <f>IF('XUAT HK1 KHOA'!B5="","",'XUAT HK1 KHOA'!B5)</f>
        <v>01012023</v>
      </c>
      <c r="C5" s="46" t="str">
        <f>IF('XUAT HK1 KHOA'!C5="","",'XUAT HK1 KHOA'!C5)</f>
        <v>Khoa CN Cơ khí</v>
      </c>
      <c r="D5" s="46" t="str">
        <f>IF('XUAT HK1 KHOA'!D5="","",'XUAT HK1 KHOA'!D5)</f>
        <v>Bùi Anh Tuấn</v>
      </c>
      <c r="E5" s="8">
        <f>IF($D5="","",'XUAT HK1 KHOA'!E5+'XUAT HK2 KHOA'!E5)</f>
        <v>18</v>
      </c>
      <c r="F5" s="8">
        <f>IF($D5="","",'XUAT HK1 KHOA'!F5+'XUAT HK2 KHOA'!F5)</f>
        <v>0</v>
      </c>
      <c r="G5" s="8">
        <f>IF($D5="","",'XUAT HK1 KHOA'!G5+'XUAT HK2 KHOA'!G5)</f>
        <v>0</v>
      </c>
      <c r="H5" s="8">
        <f>IF($D5="","",'XUAT HK1 KHOA'!H5+'XUAT HK2 KHOA'!H5)</f>
        <v>0</v>
      </c>
      <c r="I5" s="76">
        <f t="shared" ref="I5:I65" si="9">IF(D5="","",(E5+F5*2+G5*3+H5*2))</f>
        <v>18</v>
      </c>
      <c r="J5" s="8">
        <f>IF($D5="","",'XUAT HK1 KHOA'!J5+'XUAT HK2 KHOA'!J5)</f>
        <v>12.8</v>
      </c>
      <c r="K5" s="8">
        <f>IF($D5="","",'XUAT HK1 KHOA'!K5+'XUAT HK2 KHOA'!K5)</f>
        <v>16.8</v>
      </c>
      <c r="L5" s="8">
        <f>IF($D5="","",'XUAT HK1 KHOA'!L5+'XUAT HK2 KHOA'!L5)</f>
        <v>0</v>
      </c>
      <c r="M5" s="8">
        <f>IF($D5="","",'XUAT HK1 KHOA'!M5+'XUAT HK2 KHOA'!M5)</f>
        <v>0</v>
      </c>
      <c r="N5" s="21">
        <f t="shared" ref="N5:N65" si="10">IF(D5="","",SUM(J5:M5))</f>
        <v>29.6</v>
      </c>
      <c r="O5" s="8">
        <f>IF($D5="","",'XUAT HK1 KHOA'!O5+'XUAT HK2 KHOA'!O5)</f>
        <v>292</v>
      </c>
      <c r="P5" s="8">
        <f>IF($D5="","",'XUAT HK1 KHOA'!P5+'XUAT HK2 KHOA'!P5)</f>
        <v>147</v>
      </c>
      <c r="Q5" s="8">
        <f>IF($D5="","",'XUAT HK1 KHOA'!Q5+'XUAT HK2 KHOA'!Q5)</f>
        <v>300</v>
      </c>
      <c r="R5" s="21">
        <f t="shared" ref="R5:R65" si="11">IF(D5="","",(SUM(O5:P5)-Q5)/20)</f>
        <v>6.95</v>
      </c>
      <c r="S5" s="8">
        <f>IF($D5="","",'XUAT HK1 KHOA'!S5+'XUAT HK2 KHOA'!S5)</f>
        <v>7</v>
      </c>
      <c r="T5" s="8">
        <f>IF($D5="","",'XUAT HK1 KHOA'!T5+'XUAT HK2 KHOA'!T5)</f>
        <v>52</v>
      </c>
      <c r="U5" s="8">
        <f>IF($D5="","",'XUAT HK1 KHOA'!U5+'XUAT HK2 KHOA'!U5)</f>
        <v>7</v>
      </c>
      <c r="V5" s="21">
        <f t="shared" ref="V5:V65" si="12">IF(D5="","",(SUM(S5:T5)-U5)/10)</f>
        <v>5.2</v>
      </c>
      <c r="W5" s="8">
        <f>IF($D5="","",'XUAT HK1 KHOA'!W5+'XUAT HK2 KHOA'!W5)</f>
        <v>0</v>
      </c>
      <c r="X5" s="8">
        <f>IF($D5="","",'XUAT HK1 KHOA'!X5+'XUAT HK2 KHOA'!X5)</f>
        <v>0</v>
      </c>
      <c r="Y5" s="21">
        <f t="shared" ref="Y5:Y65" si="13">IF(D5="","",SUM(W5:X5)/14)</f>
        <v>0</v>
      </c>
      <c r="Z5" s="8">
        <f>IF($D5="","",'XUAT HK1 KHOA'!Z5+'XUAT HK2 KHOA'!Z5)</f>
        <v>0</v>
      </c>
      <c r="AA5" s="8">
        <f>IF($D5="","",'XUAT HK1 KHOA'!AA5+'XUAT HK2 KHOA'!AA5)</f>
        <v>0</v>
      </c>
      <c r="AB5" s="21">
        <f t="shared" ref="AB5:AB65" si="14">IF(D5="","",SUM(Z5:AA5)/10)</f>
        <v>0</v>
      </c>
      <c r="AC5" s="8">
        <f>IF($D5="","",'XUAT HK1 KHOA'!AC5+'XUAT HK2 KHOA'!AC5)</f>
        <v>0</v>
      </c>
      <c r="AD5" s="8">
        <f>IF($D5="","",'XUAT HK1 KHOA'!AD5+'XUAT HK2 KHOA'!AD5)</f>
        <v>0</v>
      </c>
      <c r="AE5" s="21">
        <f t="shared" ref="AE5:AE65" si="15">IF(D5="","",SUM(AC5:AD5)/20)</f>
        <v>0</v>
      </c>
      <c r="AF5" s="8">
        <f>IF($D5="","",'XUAT HK1 KHOA'!AF5+'XUAT HK2 KHOA'!AF5)</f>
        <v>0</v>
      </c>
      <c r="AG5" s="8">
        <f>IF($D5="","",'XUAT HK1 KHOA'!AG5+'XUAT HK2 KHOA'!AG5)</f>
        <v>2.4</v>
      </c>
      <c r="AH5" s="64">
        <f t="shared" ref="AH5:AH65" si="16">IF(D5="","",ROUND(I5+N5+R5+V5+Y5+AB5+AE5+SUM(AF5:AG5),1))</f>
        <v>62.2</v>
      </c>
      <c r="AI5" s="14">
        <f t="shared" ref="AI5:AI65" si="17">IF(AH5="","",ROUND(AH5*10/3,1))</f>
        <v>207.3</v>
      </c>
    </row>
    <row r="6" spans="1:35">
      <c r="A6" s="55">
        <f>IF(D6="","",SUBTOTAL(3,$D$4:$D6))</f>
        <v>3</v>
      </c>
      <c r="B6" s="46" t="str">
        <f>IF('XUAT HK1 KHOA'!B6="","",'XUAT HK1 KHOA'!B6)</f>
        <v>01012003</v>
      </c>
      <c r="C6" s="46" t="str">
        <f>IF('XUAT HK1 KHOA'!C6="","",'XUAT HK1 KHOA'!C6)</f>
        <v>Khoa CN Cơ khí</v>
      </c>
      <c r="D6" s="46" t="str">
        <f>IF('XUAT HK1 KHOA'!D6="","",'XUAT HK1 KHOA'!D6)</f>
        <v>Chung Trần Thế Vinh</v>
      </c>
      <c r="E6" s="8">
        <f>IF($D6="","",'XUAT HK1 KHOA'!E6+'XUAT HK2 KHOA'!E6)</f>
        <v>6</v>
      </c>
      <c r="F6" s="8">
        <f>IF($D6="","",'XUAT HK1 KHOA'!F6+'XUAT HK2 KHOA'!F6)</f>
        <v>0</v>
      </c>
      <c r="G6" s="8">
        <f>IF($D6="","",'XUAT HK1 KHOA'!G6+'XUAT HK2 KHOA'!G6)</f>
        <v>0</v>
      </c>
      <c r="H6" s="8">
        <f>IF($D6="","",'XUAT HK1 KHOA'!H6+'XUAT HK2 KHOA'!H6)</f>
        <v>0</v>
      </c>
      <c r="I6" s="76">
        <f t="shared" si="9"/>
        <v>6</v>
      </c>
      <c r="J6" s="8">
        <f>IF($D6="","",'XUAT HK1 KHOA'!J6+'XUAT HK2 KHOA'!J6)</f>
        <v>2.8</v>
      </c>
      <c r="K6" s="8">
        <f>IF($D6="","",'XUAT HK1 KHOA'!K6+'XUAT HK2 KHOA'!K6)</f>
        <v>0</v>
      </c>
      <c r="L6" s="8">
        <f>IF($D6="","",'XUAT HK1 KHOA'!L6+'XUAT HK2 KHOA'!L6)</f>
        <v>0</v>
      </c>
      <c r="M6" s="8">
        <f>IF($D6="","",'XUAT HK1 KHOA'!M6+'XUAT HK2 KHOA'!M6)</f>
        <v>0</v>
      </c>
      <c r="N6" s="21">
        <f t="shared" si="10"/>
        <v>2.8</v>
      </c>
      <c r="O6" s="8">
        <f>IF($D6="","",'XUAT HK1 KHOA'!O6+'XUAT HK2 KHOA'!O6)</f>
        <v>31</v>
      </c>
      <c r="P6" s="8">
        <f>IF($D6="","",'XUAT HK1 KHOA'!P6+'XUAT HK2 KHOA'!P6)</f>
        <v>287</v>
      </c>
      <c r="Q6" s="8">
        <f>IF($D6="","",'XUAT HK1 KHOA'!Q6+'XUAT HK2 KHOA'!Q6)</f>
        <v>60</v>
      </c>
      <c r="R6" s="21">
        <f t="shared" si="11"/>
        <v>12.9</v>
      </c>
      <c r="S6" s="8">
        <f>IF($D6="","",'XUAT HK1 KHOA'!S6+'XUAT HK2 KHOA'!S6)</f>
        <v>0</v>
      </c>
      <c r="T6" s="8">
        <f>IF($D6="","",'XUAT HK1 KHOA'!T6+'XUAT HK2 KHOA'!T6)</f>
        <v>14</v>
      </c>
      <c r="U6" s="8">
        <f>IF($D6="","",'XUAT HK1 KHOA'!U6+'XUAT HK2 KHOA'!U6)</f>
        <v>0</v>
      </c>
      <c r="V6" s="21">
        <f t="shared" si="12"/>
        <v>1.4</v>
      </c>
      <c r="W6" s="8">
        <f>IF($D6="","",'XUAT HK1 KHOA'!W6+'XUAT HK2 KHOA'!W6)</f>
        <v>0</v>
      </c>
      <c r="X6" s="8">
        <f>IF($D6="","",'XUAT HK1 KHOA'!X6+'XUAT HK2 KHOA'!X6)</f>
        <v>0</v>
      </c>
      <c r="Y6" s="21">
        <f t="shared" si="13"/>
        <v>0</v>
      </c>
      <c r="Z6" s="8">
        <f>IF($D6="","",'XUAT HK1 KHOA'!Z6+'XUAT HK2 KHOA'!Z6)</f>
        <v>0</v>
      </c>
      <c r="AA6" s="8">
        <f>IF($D6="","",'XUAT HK1 KHOA'!AA6+'XUAT HK2 KHOA'!AA6)</f>
        <v>0</v>
      </c>
      <c r="AB6" s="21">
        <f t="shared" si="14"/>
        <v>0</v>
      </c>
      <c r="AC6" s="8">
        <f>IF($D6="","",'XUAT HK1 KHOA'!AC6+'XUAT HK2 KHOA'!AC6)</f>
        <v>0</v>
      </c>
      <c r="AD6" s="8">
        <f>IF($D6="","",'XUAT HK1 KHOA'!AD6+'XUAT HK2 KHOA'!AD6)</f>
        <v>0</v>
      </c>
      <c r="AE6" s="21">
        <f t="shared" si="15"/>
        <v>0</v>
      </c>
      <c r="AF6" s="8">
        <f>IF($D6="","",'XUAT HK1 KHOA'!AF6+'XUAT HK2 KHOA'!AF6)</f>
        <v>0</v>
      </c>
      <c r="AG6" s="8">
        <f>IF($D6="","",'XUAT HK1 KHOA'!AG6+'XUAT HK2 KHOA'!AG6)</f>
        <v>40.799999999999997</v>
      </c>
      <c r="AH6" s="64">
        <f t="shared" si="16"/>
        <v>63.9</v>
      </c>
      <c r="AI6" s="14">
        <f t="shared" si="17"/>
        <v>213</v>
      </c>
    </row>
    <row r="7" spans="1:35">
      <c r="A7" s="55">
        <f>IF(D7="","",SUBTOTAL(3,$D$4:$D7))</f>
        <v>4</v>
      </c>
      <c r="B7" s="46" t="str">
        <f>IF('XUAT HK1 KHOA'!B7="","",'XUAT HK1 KHOA'!B7)</f>
        <v>01012005</v>
      </c>
      <c r="C7" s="46" t="str">
        <f>IF('XUAT HK1 KHOA'!C7="","",'XUAT HK1 KHOA'!C7)</f>
        <v>Khoa CN Cơ khí</v>
      </c>
      <c r="D7" s="46" t="str">
        <f>IF('XUAT HK1 KHOA'!D7="","",'XUAT HK1 KHOA'!D7)</f>
        <v>Đỗ Thị Phương Khanh</v>
      </c>
      <c r="E7" s="8">
        <f>IF($D7="","",'XUAT HK1 KHOA'!E7+'XUAT HK2 KHOA'!E7)</f>
        <v>3</v>
      </c>
      <c r="F7" s="8">
        <f>IF($D7="","",'XUAT HK1 KHOA'!F7+'XUAT HK2 KHOA'!F7)</f>
        <v>4</v>
      </c>
      <c r="G7" s="8">
        <f>IF($D7="","",'XUAT HK1 KHOA'!G7+'XUAT HK2 KHOA'!G7)</f>
        <v>0</v>
      </c>
      <c r="H7" s="8">
        <f>IF($D7="","",'XUAT HK1 KHOA'!H7+'XUAT HK2 KHOA'!H7)</f>
        <v>0</v>
      </c>
      <c r="I7" s="76">
        <f t="shared" si="9"/>
        <v>11</v>
      </c>
      <c r="J7" s="8">
        <f>IF($D7="","",'XUAT HK1 KHOA'!J7+'XUAT HK2 KHOA'!J7)</f>
        <v>19.200000000000003</v>
      </c>
      <c r="K7" s="8">
        <f>IF($D7="","",'XUAT HK1 KHOA'!K7+'XUAT HK2 KHOA'!K7)</f>
        <v>8</v>
      </c>
      <c r="L7" s="8">
        <f>IF($D7="","",'XUAT HK1 KHOA'!L7+'XUAT HK2 KHOA'!L7)</f>
        <v>0</v>
      </c>
      <c r="M7" s="8">
        <f>IF($D7="","",'XUAT HK1 KHOA'!M7+'XUAT HK2 KHOA'!M7)</f>
        <v>0</v>
      </c>
      <c r="N7" s="21">
        <f t="shared" si="10"/>
        <v>27.200000000000003</v>
      </c>
      <c r="O7" s="8">
        <f>IF($D7="","",'XUAT HK1 KHOA'!O7+'XUAT HK2 KHOA'!O7)</f>
        <v>210</v>
      </c>
      <c r="P7" s="8">
        <f>IF($D7="","",'XUAT HK1 KHOA'!P7+'XUAT HK2 KHOA'!P7)</f>
        <v>395</v>
      </c>
      <c r="Q7" s="8">
        <f>IF($D7="","",'XUAT HK1 KHOA'!Q7+'XUAT HK2 KHOA'!Q7)</f>
        <v>262</v>
      </c>
      <c r="R7" s="21">
        <f t="shared" si="11"/>
        <v>17.149999999999999</v>
      </c>
      <c r="S7" s="8">
        <f>IF($D7="","",'XUAT HK1 KHOA'!S7+'XUAT HK2 KHOA'!S7)</f>
        <v>0</v>
      </c>
      <c r="T7" s="8">
        <f>IF($D7="","",'XUAT HK1 KHOA'!T7+'XUAT HK2 KHOA'!T7)</f>
        <v>126</v>
      </c>
      <c r="U7" s="8">
        <f>IF($D7="","",'XUAT HK1 KHOA'!U7+'XUAT HK2 KHOA'!U7)</f>
        <v>0</v>
      </c>
      <c r="V7" s="21">
        <f t="shared" si="12"/>
        <v>12.6</v>
      </c>
      <c r="W7" s="8">
        <f>IF($D7="","",'XUAT HK1 KHOA'!W7+'XUAT HK2 KHOA'!W7)</f>
        <v>0</v>
      </c>
      <c r="X7" s="8">
        <f>IF($D7="","",'XUAT HK1 KHOA'!X7+'XUAT HK2 KHOA'!X7)</f>
        <v>0</v>
      </c>
      <c r="Y7" s="21">
        <f t="shared" si="13"/>
        <v>0</v>
      </c>
      <c r="Z7" s="8">
        <f>IF($D7="","",'XUAT HK1 KHOA'!Z7+'XUAT HK2 KHOA'!Z7)</f>
        <v>0</v>
      </c>
      <c r="AA7" s="8">
        <f>IF($D7="","",'XUAT HK1 KHOA'!AA7+'XUAT HK2 KHOA'!AA7)</f>
        <v>0</v>
      </c>
      <c r="AB7" s="21">
        <f t="shared" si="14"/>
        <v>0</v>
      </c>
      <c r="AC7" s="8">
        <f>IF($D7="","",'XUAT HK1 KHOA'!AC7+'XUAT HK2 KHOA'!AC7)</f>
        <v>0</v>
      </c>
      <c r="AD7" s="8">
        <f>IF($D7="","",'XUAT HK1 KHOA'!AD7+'XUAT HK2 KHOA'!AD7)</f>
        <v>0</v>
      </c>
      <c r="AE7" s="21">
        <f t="shared" si="15"/>
        <v>0</v>
      </c>
      <c r="AF7" s="8">
        <f>IF($D7="","",'XUAT HK1 KHOA'!AF7+'XUAT HK2 KHOA'!AF7)</f>
        <v>0</v>
      </c>
      <c r="AG7" s="8">
        <f>IF($D7="","",'XUAT HK1 KHOA'!AG7+'XUAT HK2 KHOA'!AG7)</f>
        <v>2.4</v>
      </c>
      <c r="AH7" s="64">
        <f t="shared" si="16"/>
        <v>70.400000000000006</v>
      </c>
      <c r="AI7" s="14">
        <f t="shared" si="17"/>
        <v>234.7</v>
      </c>
    </row>
    <row r="8" spans="1:35">
      <c r="A8" s="55">
        <f>IF(D8="","",SUBTOTAL(3,$D$4:$D8))</f>
        <v>5</v>
      </c>
      <c r="B8" s="46" t="str">
        <f>IF('XUAT HK1 KHOA'!B8="","",'XUAT HK1 KHOA'!B8)</f>
        <v>01012014</v>
      </c>
      <c r="C8" s="46" t="str">
        <f>IF('XUAT HK1 KHOA'!C8="","",'XUAT HK1 KHOA'!C8)</f>
        <v>Khoa CN Cơ khí</v>
      </c>
      <c r="D8" s="46" t="str">
        <f>IF('XUAT HK1 KHOA'!D8="","",'XUAT HK1 KHOA'!D8)</f>
        <v>Dương Minh Chung</v>
      </c>
      <c r="E8" s="8">
        <f>IF($D8="","",'XUAT HK1 KHOA'!E8+'XUAT HK2 KHOA'!E8)</f>
        <v>4</v>
      </c>
      <c r="F8" s="8">
        <f>IF($D8="","",'XUAT HK1 KHOA'!F8+'XUAT HK2 KHOA'!F8)</f>
        <v>0</v>
      </c>
      <c r="G8" s="8">
        <f>IF($D8="","",'XUAT HK1 KHOA'!G8+'XUAT HK2 KHOA'!G8)</f>
        <v>0</v>
      </c>
      <c r="H8" s="8">
        <f>IF($D8="","",'XUAT HK1 KHOA'!H8+'XUAT HK2 KHOA'!H8)</f>
        <v>0</v>
      </c>
      <c r="I8" s="76">
        <f t="shared" si="9"/>
        <v>4</v>
      </c>
      <c r="J8" s="8">
        <f>IF($D8="","",'XUAT HK1 KHOA'!J8+'XUAT HK2 KHOA'!J8)</f>
        <v>15.599999999999998</v>
      </c>
      <c r="K8" s="8">
        <f>IF($D8="","",'XUAT HK1 KHOA'!K8+'XUAT HK2 KHOA'!K8)</f>
        <v>2.8</v>
      </c>
      <c r="L8" s="8">
        <f>IF($D8="","",'XUAT HK1 KHOA'!L8+'XUAT HK2 KHOA'!L8)</f>
        <v>0</v>
      </c>
      <c r="M8" s="8">
        <f>IF($D8="","",'XUAT HK1 KHOA'!M8+'XUAT HK2 KHOA'!M8)</f>
        <v>0</v>
      </c>
      <c r="N8" s="21">
        <f t="shared" si="10"/>
        <v>18.399999999999999</v>
      </c>
      <c r="O8" s="8">
        <f>IF($D8="","",'XUAT HK1 KHOA'!O8+'XUAT HK2 KHOA'!O8)</f>
        <v>246</v>
      </c>
      <c r="P8" s="8">
        <f>IF($D8="","",'XUAT HK1 KHOA'!P8+'XUAT HK2 KHOA'!P8)</f>
        <v>65</v>
      </c>
      <c r="Q8" s="8">
        <f>IF($D8="","",'XUAT HK1 KHOA'!Q8+'XUAT HK2 KHOA'!Q8)</f>
        <v>176</v>
      </c>
      <c r="R8" s="21">
        <f t="shared" si="11"/>
        <v>6.75</v>
      </c>
      <c r="S8" s="8">
        <f>IF($D8="","",'XUAT HK1 KHOA'!S8+'XUAT HK2 KHOA'!S8)</f>
        <v>0</v>
      </c>
      <c r="T8" s="8">
        <f>IF($D8="","",'XUAT HK1 KHOA'!T8+'XUAT HK2 KHOA'!T8)</f>
        <v>0</v>
      </c>
      <c r="U8" s="8">
        <f>IF($D8="","",'XUAT HK1 KHOA'!U8+'XUAT HK2 KHOA'!U8)</f>
        <v>0</v>
      </c>
      <c r="V8" s="21">
        <f t="shared" si="12"/>
        <v>0</v>
      </c>
      <c r="W8" s="8">
        <f>IF($D8="","",'XUAT HK1 KHOA'!W8+'XUAT HK2 KHOA'!W8)</f>
        <v>0</v>
      </c>
      <c r="X8" s="8">
        <f>IF($D8="","",'XUAT HK1 KHOA'!X8+'XUAT HK2 KHOA'!X8)</f>
        <v>0</v>
      </c>
      <c r="Y8" s="21">
        <f t="shared" si="13"/>
        <v>0</v>
      </c>
      <c r="Z8" s="8">
        <f>IF($D8="","",'XUAT HK1 KHOA'!Z8+'XUAT HK2 KHOA'!Z8)</f>
        <v>0</v>
      </c>
      <c r="AA8" s="8">
        <f>IF($D8="","",'XUAT HK1 KHOA'!AA8+'XUAT HK2 KHOA'!AA8)</f>
        <v>0</v>
      </c>
      <c r="AB8" s="21">
        <f t="shared" si="14"/>
        <v>0</v>
      </c>
      <c r="AC8" s="8">
        <f>IF($D8="","",'XUAT HK1 KHOA'!AC8+'XUAT HK2 KHOA'!AC8)</f>
        <v>0</v>
      </c>
      <c r="AD8" s="8">
        <f>IF($D8="","",'XUAT HK1 KHOA'!AD8+'XUAT HK2 KHOA'!AD8)</f>
        <v>0</v>
      </c>
      <c r="AE8" s="21">
        <f t="shared" si="15"/>
        <v>0</v>
      </c>
      <c r="AF8" s="8">
        <f>IF($D8="","",'XUAT HK1 KHOA'!AF8+'XUAT HK2 KHOA'!AF8)</f>
        <v>0</v>
      </c>
      <c r="AG8" s="8">
        <f>IF($D8="","",'XUAT HK1 KHOA'!AG8+'XUAT HK2 KHOA'!AG8)</f>
        <v>0</v>
      </c>
      <c r="AH8" s="64">
        <f t="shared" si="16"/>
        <v>29.2</v>
      </c>
      <c r="AI8" s="14">
        <f t="shared" si="17"/>
        <v>97.3</v>
      </c>
    </row>
    <row r="9" spans="1:35">
      <c r="A9" s="55">
        <f>IF(D9="","",SUBTOTAL(3,$D$4:$D9))</f>
        <v>6</v>
      </c>
      <c r="B9" s="46" t="str">
        <f>IF('XUAT HK1 KHOA'!B9="","",'XUAT HK1 KHOA'!B9)</f>
        <v>01012028</v>
      </c>
      <c r="C9" s="46" t="str">
        <f>IF('XUAT HK1 KHOA'!C9="","",'XUAT HK1 KHOA'!C9)</f>
        <v>Khoa CN Cơ khí</v>
      </c>
      <c r="D9" s="46" t="str">
        <f>IF('XUAT HK1 KHOA'!D9="","",'XUAT HK1 KHOA'!D9)</f>
        <v>Dương Thị Hồng</v>
      </c>
      <c r="E9" s="8">
        <f>IF($D9="","",'XUAT HK1 KHOA'!E9+'XUAT HK2 KHOA'!E9)</f>
        <v>10</v>
      </c>
      <c r="F9" s="8">
        <f>IF($D9="","",'XUAT HK1 KHOA'!F9+'XUAT HK2 KHOA'!F9)</f>
        <v>0</v>
      </c>
      <c r="G9" s="8">
        <f>IF($D9="","",'XUAT HK1 KHOA'!G9+'XUAT HK2 KHOA'!G9)</f>
        <v>0</v>
      </c>
      <c r="H9" s="8">
        <f>IF($D9="","",'XUAT HK1 KHOA'!H9+'XUAT HK2 KHOA'!H9)</f>
        <v>0</v>
      </c>
      <c r="I9" s="76">
        <f t="shared" si="9"/>
        <v>10</v>
      </c>
      <c r="J9" s="8">
        <f>IF($D9="","",'XUAT HK1 KHOA'!J9+'XUAT HK2 KHOA'!J9)</f>
        <v>3.5999999999999996</v>
      </c>
      <c r="K9" s="8">
        <f>IF($D9="","",'XUAT HK1 KHOA'!K9+'XUAT HK2 KHOA'!K9)</f>
        <v>0</v>
      </c>
      <c r="L9" s="8">
        <f>IF($D9="","",'XUAT HK1 KHOA'!L9+'XUAT HK2 KHOA'!L9)</f>
        <v>0</v>
      </c>
      <c r="M9" s="8">
        <f>IF($D9="","",'XUAT HK1 KHOA'!M9+'XUAT HK2 KHOA'!M9)</f>
        <v>0</v>
      </c>
      <c r="N9" s="21">
        <f t="shared" si="10"/>
        <v>3.5999999999999996</v>
      </c>
      <c r="O9" s="8">
        <f>IF($D9="","",'XUAT HK1 KHOA'!O9+'XUAT HK2 KHOA'!O9)</f>
        <v>489</v>
      </c>
      <c r="P9" s="8">
        <f>IF($D9="","",'XUAT HK1 KHOA'!P9+'XUAT HK2 KHOA'!P9)</f>
        <v>529</v>
      </c>
      <c r="Q9" s="8">
        <f>IF($D9="","",'XUAT HK1 KHOA'!Q9+'XUAT HK2 KHOA'!Q9)</f>
        <v>515</v>
      </c>
      <c r="R9" s="21">
        <f t="shared" si="11"/>
        <v>25.15</v>
      </c>
      <c r="S9" s="8">
        <f>IF($D9="","",'XUAT HK1 KHOA'!S9+'XUAT HK2 KHOA'!S9)</f>
        <v>0</v>
      </c>
      <c r="T9" s="8">
        <f>IF($D9="","",'XUAT HK1 KHOA'!T9+'XUAT HK2 KHOA'!T9)</f>
        <v>0</v>
      </c>
      <c r="U9" s="8">
        <f>IF($D9="","",'XUAT HK1 KHOA'!U9+'XUAT HK2 KHOA'!U9)</f>
        <v>0</v>
      </c>
      <c r="V9" s="21">
        <f t="shared" si="12"/>
        <v>0</v>
      </c>
      <c r="W9" s="8">
        <f>IF($D9="","",'XUAT HK1 KHOA'!W9+'XUAT HK2 KHOA'!W9)</f>
        <v>0</v>
      </c>
      <c r="X9" s="8">
        <f>IF($D9="","",'XUAT HK1 KHOA'!X9+'XUAT HK2 KHOA'!X9)</f>
        <v>0</v>
      </c>
      <c r="Y9" s="21">
        <f t="shared" si="13"/>
        <v>0</v>
      </c>
      <c r="Z9" s="8">
        <f>IF($D9="","",'XUAT HK1 KHOA'!Z9+'XUAT HK2 KHOA'!Z9)</f>
        <v>0</v>
      </c>
      <c r="AA9" s="8">
        <f>IF($D9="","",'XUAT HK1 KHOA'!AA9+'XUAT HK2 KHOA'!AA9)</f>
        <v>0</v>
      </c>
      <c r="AB9" s="21">
        <f t="shared" si="14"/>
        <v>0</v>
      </c>
      <c r="AC9" s="8">
        <f>IF($D9="","",'XUAT HK1 KHOA'!AC9+'XUAT HK2 KHOA'!AC9)</f>
        <v>0</v>
      </c>
      <c r="AD9" s="8">
        <f>IF($D9="","",'XUAT HK1 KHOA'!AD9+'XUAT HK2 KHOA'!AD9)</f>
        <v>0</v>
      </c>
      <c r="AE9" s="21">
        <f t="shared" si="15"/>
        <v>0</v>
      </c>
      <c r="AF9" s="8">
        <f>IF($D9="","",'XUAT HK1 KHOA'!AF9+'XUAT HK2 KHOA'!AF9)</f>
        <v>0</v>
      </c>
      <c r="AG9" s="8">
        <f>IF($D9="","",'XUAT HK1 KHOA'!AG9+'XUAT HK2 KHOA'!AG9)</f>
        <v>0</v>
      </c>
      <c r="AH9" s="64">
        <f t="shared" si="16"/>
        <v>38.799999999999997</v>
      </c>
      <c r="AI9" s="14">
        <f t="shared" si="17"/>
        <v>129.30000000000001</v>
      </c>
    </row>
    <row r="10" spans="1:35">
      <c r="A10" s="55">
        <f>IF(D10="","",SUBTOTAL(3,$D$4:$D10))</f>
        <v>7</v>
      </c>
      <c r="B10" s="46" t="str">
        <f>IF('XUAT HK1 KHOA'!B10="","",'XUAT HK1 KHOA'!B10)</f>
        <v>01012027</v>
      </c>
      <c r="C10" s="46" t="str">
        <f>IF('XUAT HK1 KHOA'!C10="","",'XUAT HK1 KHOA'!C10)</f>
        <v>Khoa CN Cơ khí</v>
      </c>
      <c r="D10" s="46" t="str">
        <f>IF('XUAT HK1 KHOA'!D10="","",'XUAT HK1 KHOA'!D10)</f>
        <v>Giáp Đức Nhận</v>
      </c>
      <c r="E10" s="8">
        <f>IF($D10="","",'XUAT HK1 KHOA'!E10+'XUAT HK2 KHOA'!E10)</f>
        <v>0</v>
      </c>
      <c r="F10" s="8">
        <f>IF($D10="","",'XUAT HK1 KHOA'!F10+'XUAT HK2 KHOA'!F10)</f>
        <v>0</v>
      </c>
      <c r="G10" s="8">
        <f>IF($D10="","",'XUAT HK1 KHOA'!G10+'XUAT HK2 KHOA'!G10)</f>
        <v>0</v>
      </c>
      <c r="H10" s="8">
        <f>IF($D10="","",'XUAT HK1 KHOA'!H10+'XUAT HK2 KHOA'!H10)</f>
        <v>0</v>
      </c>
      <c r="I10" s="76">
        <f t="shared" si="9"/>
        <v>0</v>
      </c>
      <c r="J10" s="8">
        <f>IF($D10="","",'XUAT HK1 KHOA'!J10+'XUAT HK2 KHOA'!J10)</f>
        <v>0</v>
      </c>
      <c r="K10" s="8">
        <f>IF($D10="","",'XUAT HK1 KHOA'!K10+'XUAT HK2 KHOA'!K10)</f>
        <v>0</v>
      </c>
      <c r="L10" s="8">
        <f>IF($D10="","",'XUAT HK1 KHOA'!L10+'XUAT HK2 KHOA'!L10)</f>
        <v>0</v>
      </c>
      <c r="M10" s="8">
        <f>IF($D10="","",'XUAT HK1 KHOA'!M10+'XUAT HK2 KHOA'!M10)</f>
        <v>0</v>
      </c>
      <c r="N10" s="21">
        <f t="shared" si="10"/>
        <v>0</v>
      </c>
      <c r="O10" s="8">
        <f>IF($D10="","",'XUAT HK1 KHOA'!O10+'XUAT HK2 KHOA'!O10)</f>
        <v>0</v>
      </c>
      <c r="P10" s="8">
        <f>IF($D10="","",'XUAT HK1 KHOA'!P10+'XUAT HK2 KHOA'!P10)</f>
        <v>0</v>
      </c>
      <c r="Q10" s="8">
        <f>IF($D10="","",'XUAT HK1 KHOA'!Q10+'XUAT HK2 KHOA'!Q10)</f>
        <v>0</v>
      </c>
      <c r="R10" s="21">
        <f t="shared" si="11"/>
        <v>0</v>
      </c>
      <c r="S10" s="8">
        <f>IF($D10="","",'XUAT HK1 KHOA'!S10+'XUAT HK2 KHOA'!S10)</f>
        <v>0</v>
      </c>
      <c r="T10" s="8">
        <f>IF($D10="","",'XUAT HK1 KHOA'!T10+'XUAT HK2 KHOA'!T10)</f>
        <v>0</v>
      </c>
      <c r="U10" s="8">
        <f>IF($D10="","",'XUAT HK1 KHOA'!U10+'XUAT HK2 KHOA'!U10)</f>
        <v>0</v>
      </c>
      <c r="V10" s="21">
        <f t="shared" si="12"/>
        <v>0</v>
      </c>
      <c r="W10" s="8">
        <f>IF($D10="","",'XUAT HK1 KHOA'!W10+'XUAT HK2 KHOA'!W10)</f>
        <v>0</v>
      </c>
      <c r="X10" s="8">
        <f>IF($D10="","",'XUAT HK1 KHOA'!X10+'XUAT HK2 KHOA'!X10)</f>
        <v>0</v>
      </c>
      <c r="Y10" s="21">
        <f t="shared" si="13"/>
        <v>0</v>
      </c>
      <c r="Z10" s="8">
        <f>IF($D10="","",'XUAT HK1 KHOA'!Z10+'XUAT HK2 KHOA'!Z10)</f>
        <v>0</v>
      </c>
      <c r="AA10" s="8">
        <f>IF($D10="","",'XUAT HK1 KHOA'!AA10+'XUAT HK2 KHOA'!AA10)</f>
        <v>0</v>
      </c>
      <c r="AB10" s="21">
        <f t="shared" si="14"/>
        <v>0</v>
      </c>
      <c r="AC10" s="8">
        <f>IF($D10="","",'XUAT HK1 KHOA'!AC10+'XUAT HK2 KHOA'!AC10)</f>
        <v>0</v>
      </c>
      <c r="AD10" s="8">
        <f>IF($D10="","",'XUAT HK1 KHOA'!AD10+'XUAT HK2 KHOA'!AD10)</f>
        <v>0</v>
      </c>
      <c r="AE10" s="21">
        <f t="shared" si="15"/>
        <v>0</v>
      </c>
      <c r="AF10" s="8">
        <f>IF($D10="","",'XUAT HK1 KHOA'!AF10+'XUAT HK2 KHOA'!AF10)</f>
        <v>0</v>
      </c>
      <c r="AG10" s="8">
        <f>IF($D10="","",'XUAT HK1 KHOA'!AG10+'XUAT HK2 KHOA'!AG10)</f>
        <v>0</v>
      </c>
      <c r="AH10" s="64">
        <f t="shared" si="16"/>
        <v>0</v>
      </c>
      <c r="AI10" s="14">
        <f t="shared" si="17"/>
        <v>0</v>
      </c>
    </row>
    <row r="11" spans="1:35">
      <c r="A11" s="55">
        <f>IF(D11="","",SUBTOTAL(3,$D$4:$D11))</f>
        <v>8</v>
      </c>
      <c r="B11" s="46" t="str">
        <f>IF('XUAT HK1 KHOA'!B11="","",'XUAT HK1 KHOA'!B11)</f>
        <v>01012030</v>
      </c>
      <c r="C11" s="46" t="str">
        <f>IF('XUAT HK1 KHOA'!C11="","",'XUAT HK1 KHOA'!C11)</f>
        <v>Khoa CN Cơ khí</v>
      </c>
      <c r="D11" s="46" t="str">
        <f>IF('XUAT HK1 KHOA'!D11="","",'XUAT HK1 KHOA'!D11)</f>
        <v>Hồ Nhật Linh</v>
      </c>
      <c r="E11" s="8">
        <f>IF($D11="","",'XUAT HK1 KHOA'!E11+'XUAT HK2 KHOA'!E11)</f>
        <v>0</v>
      </c>
      <c r="F11" s="8">
        <f>IF($D11="","",'XUAT HK1 KHOA'!F11+'XUAT HK2 KHOA'!F11)</f>
        <v>4</v>
      </c>
      <c r="G11" s="8">
        <f>IF($D11="","",'XUAT HK1 KHOA'!G11+'XUAT HK2 KHOA'!G11)</f>
        <v>0</v>
      </c>
      <c r="H11" s="8">
        <f>IF($D11="","",'XUAT HK1 KHOA'!H11+'XUAT HK2 KHOA'!H11)</f>
        <v>0</v>
      </c>
      <c r="I11" s="76">
        <f t="shared" si="9"/>
        <v>8</v>
      </c>
      <c r="J11" s="8">
        <f>IF($D11="","",'XUAT HK1 KHOA'!J11+'XUAT HK2 KHOA'!J11)</f>
        <v>0</v>
      </c>
      <c r="K11" s="8">
        <f>IF($D11="","",'XUAT HK1 KHOA'!K11+'XUAT HK2 KHOA'!K11)</f>
        <v>0</v>
      </c>
      <c r="L11" s="8">
        <f>IF($D11="","",'XUAT HK1 KHOA'!L11+'XUAT HK2 KHOA'!L11)</f>
        <v>0</v>
      </c>
      <c r="M11" s="8">
        <f>IF($D11="","",'XUAT HK1 KHOA'!M11+'XUAT HK2 KHOA'!M11)</f>
        <v>0</v>
      </c>
      <c r="N11" s="21">
        <f t="shared" si="10"/>
        <v>0</v>
      </c>
      <c r="O11" s="8">
        <f>IF($D11="","",'XUAT HK1 KHOA'!O11+'XUAT HK2 KHOA'!O11)</f>
        <v>24</v>
      </c>
      <c r="P11" s="8">
        <f>IF($D11="","",'XUAT HK1 KHOA'!P11+'XUAT HK2 KHOA'!P11)</f>
        <v>24</v>
      </c>
      <c r="Q11" s="8">
        <f>IF($D11="","",'XUAT HK1 KHOA'!Q11+'XUAT HK2 KHOA'!Q11)</f>
        <v>26</v>
      </c>
      <c r="R11" s="21">
        <f t="shared" si="11"/>
        <v>1.1000000000000001</v>
      </c>
      <c r="S11" s="8">
        <f>IF($D11="","",'XUAT HK1 KHOA'!S11+'XUAT HK2 KHOA'!S11)</f>
        <v>0</v>
      </c>
      <c r="T11" s="8">
        <f>IF($D11="","",'XUAT HK1 KHOA'!T11+'XUAT HK2 KHOA'!T11)</f>
        <v>0</v>
      </c>
      <c r="U11" s="8">
        <f>IF($D11="","",'XUAT HK1 KHOA'!U11+'XUAT HK2 KHOA'!U11)</f>
        <v>0</v>
      </c>
      <c r="V11" s="21">
        <f t="shared" si="12"/>
        <v>0</v>
      </c>
      <c r="W11" s="8">
        <f>IF($D11="","",'XUAT HK1 KHOA'!W11+'XUAT HK2 KHOA'!W11)</f>
        <v>0</v>
      </c>
      <c r="X11" s="8">
        <f>IF($D11="","",'XUAT HK1 KHOA'!X11+'XUAT HK2 KHOA'!X11)</f>
        <v>0</v>
      </c>
      <c r="Y11" s="21">
        <f t="shared" si="13"/>
        <v>0</v>
      </c>
      <c r="Z11" s="8">
        <f>IF($D11="","",'XUAT HK1 KHOA'!Z11+'XUAT HK2 KHOA'!Z11)</f>
        <v>0</v>
      </c>
      <c r="AA11" s="8">
        <f>IF($D11="","",'XUAT HK1 KHOA'!AA11+'XUAT HK2 KHOA'!AA11)</f>
        <v>0</v>
      </c>
      <c r="AB11" s="21">
        <f t="shared" si="14"/>
        <v>0</v>
      </c>
      <c r="AC11" s="8">
        <f>IF($D11="","",'XUAT HK1 KHOA'!AC11+'XUAT HK2 KHOA'!AC11)</f>
        <v>0</v>
      </c>
      <c r="AD11" s="8">
        <f>IF($D11="","",'XUAT HK1 KHOA'!AD11+'XUAT HK2 KHOA'!AD11)</f>
        <v>0</v>
      </c>
      <c r="AE11" s="21">
        <f t="shared" si="15"/>
        <v>0</v>
      </c>
      <c r="AF11" s="8">
        <f>IF($D11="","",'XUAT HK1 KHOA'!AF11+'XUAT HK2 KHOA'!AF11)</f>
        <v>0</v>
      </c>
      <c r="AG11" s="8">
        <f>IF($D11="","",'XUAT HK1 KHOA'!AG11+'XUAT HK2 KHOA'!AG11)</f>
        <v>0</v>
      </c>
      <c r="AH11" s="64">
        <f t="shared" si="16"/>
        <v>9.1</v>
      </c>
      <c r="AI11" s="14">
        <f t="shared" si="17"/>
        <v>30.3</v>
      </c>
    </row>
    <row r="12" spans="1:35">
      <c r="A12" s="55">
        <f>IF(D12="","",SUBTOTAL(3,$D$4:$D12))</f>
        <v>9</v>
      </c>
      <c r="B12" s="46" t="str">
        <f>IF('XUAT HK1 KHOA'!B12="","",'XUAT HK1 KHOA'!B12)</f>
        <v>01012016</v>
      </c>
      <c r="C12" s="46" t="str">
        <f>IF('XUAT HK1 KHOA'!C12="","",'XUAT HK1 KHOA'!C12)</f>
        <v>Khoa CN Cơ khí</v>
      </c>
      <c r="D12" s="46" t="str">
        <f>IF('XUAT HK1 KHOA'!D12="","",'XUAT HK1 KHOA'!D12)</f>
        <v>Lư Thị Yến Vũ</v>
      </c>
      <c r="E12" s="8">
        <f>IF($D12="","",'XUAT HK1 KHOA'!E12+'XUAT HK2 KHOA'!E12)</f>
        <v>8</v>
      </c>
      <c r="F12" s="8">
        <f>IF($D12="","",'XUAT HK1 KHOA'!F12+'XUAT HK2 KHOA'!F12)</f>
        <v>5</v>
      </c>
      <c r="G12" s="8">
        <f>IF($D12="","",'XUAT HK1 KHOA'!G12+'XUAT HK2 KHOA'!G12)</f>
        <v>0</v>
      </c>
      <c r="H12" s="8">
        <f>IF($D12="","",'XUAT HK1 KHOA'!H12+'XUAT HK2 KHOA'!H12)</f>
        <v>0</v>
      </c>
      <c r="I12" s="76">
        <f t="shared" si="9"/>
        <v>18</v>
      </c>
      <c r="J12" s="8">
        <f>IF($D12="","",'XUAT HK1 KHOA'!J12+'XUAT HK2 KHOA'!J12)</f>
        <v>3.2</v>
      </c>
      <c r="K12" s="8">
        <f>IF($D12="","",'XUAT HK1 KHOA'!K12+'XUAT HK2 KHOA'!K12)</f>
        <v>18</v>
      </c>
      <c r="L12" s="8">
        <f>IF($D12="","",'XUAT HK1 KHOA'!L12+'XUAT HK2 KHOA'!L12)</f>
        <v>0</v>
      </c>
      <c r="M12" s="8">
        <f>IF($D12="","",'XUAT HK1 KHOA'!M12+'XUAT HK2 KHOA'!M12)</f>
        <v>0</v>
      </c>
      <c r="N12" s="21">
        <f t="shared" si="10"/>
        <v>21.2</v>
      </c>
      <c r="O12" s="8">
        <f>IF($D12="","",'XUAT HK1 KHOA'!O12+'XUAT HK2 KHOA'!O12)</f>
        <v>209</v>
      </c>
      <c r="P12" s="8">
        <f>IF($D12="","",'XUAT HK1 KHOA'!P12+'XUAT HK2 KHOA'!P12)</f>
        <v>187</v>
      </c>
      <c r="Q12" s="8">
        <f>IF($D12="","",'XUAT HK1 KHOA'!Q12+'XUAT HK2 KHOA'!Q12)</f>
        <v>247</v>
      </c>
      <c r="R12" s="21">
        <f t="shared" si="11"/>
        <v>7.45</v>
      </c>
      <c r="S12" s="8">
        <f>IF($D12="","",'XUAT HK1 KHOA'!S12+'XUAT HK2 KHOA'!S12)</f>
        <v>199</v>
      </c>
      <c r="T12" s="8">
        <f>IF($D12="","",'XUAT HK1 KHOA'!T12+'XUAT HK2 KHOA'!T12)</f>
        <v>285</v>
      </c>
      <c r="U12" s="8">
        <f>IF($D12="","",'XUAT HK1 KHOA'!U12+'XUAT HK2 KHOA'!U12)</f>
        <v>199</v>
      </c>
      <c r="V12" s="21">
        <f t="shared" si="12"/>
        <v>28.5</v>
      </c>
      <c r="W12" s="8">
        <f>IF($D12="","",'XUAT HK1 KHOA'!W12+'XUAT HK2 KHOA'!W12)</f>
        <v>0</v>
      </c>
      <c r="X12" s="8">
        <f>IF($D12="","",'XUAT HK1 KHOA'!X12+'XUAT HK2 KHOA'!X12)</f>
        <v>0</v>
      </c>
      <c r="Y12" s="21">
        <f t="shared" si="13"/>
        <v>0</v>
      </c>
      <c r="Z12" s="8">
        <f>IF($D12="","",'XUAT HK1 KHOA'!Z12+'XUAT HK2 KHOA'!Z12)</f>
        <v>0</v>
      </c>
      <c r="AA12" s="8">
        <f>IF($D12="","",'XUAT HK1 KHOA'!AA12+'XUAT HK2 KHOA'!AA12)</f>
        <v>0</v>
      </c>
      <c r="AB12" s="21">
        <f t="shared" si="14"/>
        <v>0</v>
      </c>
      <c r="AC12" s="8">
        <f>IF($D12="","",'XUAT HK1 KHOA'!AC12+'XUAT HK2 KHOA'!AC12)</f>
        <v>0</v>
      </c>
      <c r="AD12" s="8">
        <f>IF($D12="","",'XUAT HK1 KHOA'!AD12+'XUAT HK2 KHOA'!AD12)</f>
        <v>0</v>
      </c>
      <c r="AE12" s="21">
        <f t="shared" si="15"/>
        <v>0</v>
      </c>
      <c r="AF12" s="8">
        <f>IF($D12="","",'XUAT HK1 KHOA'!AF12+'XUAT HK2 KHOA'!AF12)</f>
        <v>0</v>
      </c>
      <c r="AG12" s="8">
        <f>IF($D12="","",'XUAT HK1 KHOA'!AG12+'XUAT HK2 KHOA'!AG12)</f>
        <v>1.6</v>
      </c>
      <c r="AH12" s="64">
        <f t="shared" si="16"/>
        <v>76.8</v>
      </c>
      <c r="AI12" s="14">
        <f t="shared" si="17"/>
        <v>256</v>
      </c>
    </row>
    <row r="13" spans="1:35">
      <c r="A13" s="55">
        <f>IF(D13="","",SUBTOTAL(3,$D$4:$D13))</f>
        <v>10</v>
      </c>
      <c r="B13" s="46" t="str">
        <f>IF('XUAT HK1 KHOA'!B13="","",'XUAT HK1 KHOA'!B13)</f>
        <v>01012024</v>
      </c>
      <c r="C13" s="46" t="str">
        <f>IF('XUAT HK1 KHOA'!C13="","",'XUAT HK1 KHOA'!C13)</f>
        <v>Khoa CN Cơ khí</v>
      </c>
      <c r="D13" s="46" t="str">
        <f>IF('XUAT HK1 KHOA'!D13="","",'XUAT HK1 KHOA'!D13)</f>
        <v>Nguyễn Chí Ngãi</v>
      </c>
      <c r="E13" s="8">
        <f>IF($D13="","",'XUAT HK1 KHOA'!E13+'XUAT HK2 KHOA'!E13)</f>
        <v>0</v>
      </c>
      <c r="F13" s="8">
        <f>IF($D13="","",'XUAT HK1 KHOA'!F13+'XUAT HK2 KHOA'!F13)</f>
        <v>0</v>
      </c>
      <c r="G13" s="8">
        <f>IF($D13="","",'XUAT HK1 KHOA'!G13+'XUAT HK2 KHOA'!G13)</f>
        <v>0</v>
      </c>
      <c r="H13" s="8">
        <f>IF($D13="","",'XUAT HK1 KHOA'!H13+'XUAT HK2 KHOA'!H13)</f>
        <v>0</v>
      </c>
      <c r="I13" s="76">
        <f t="shared" si="9"/>
        <v>0</v>
      </c>
      <c r="J13" s="8">
        <f>IF($D13="","",'XUAT HK1 KHOA'!J13+'XUAT HK2 KHOA'!J13)</f>
        <v>0</v>
      </c>
      <c r="K13" s="8">
        <f>IF($D13="","",'XUAT HK1 KHOA'!K13+'XUAT HK2 KHOA'!K13)</f>
        <v>0</v>
      </c>
      <c r="L13" s="8">
        <f>IF($D13="","",'XUAT HK1 KHOA'!L13+'XUAT HK2 KHOA'!L13)</f>
        <v>0</v>
      </c>
      <c r="M13" s="8">
        <f>IF($D13="","",'XUAT HK1 KHOA'!M13+'XUAT HK2 KHOA'!M13)</f>
        <v>0</v>
      </c>
      <c r="N13" s="21">
        <f t="shared" si="10"/>
        <v>0</v>
      </c>
      <c r="O13" s="8">
        <f>IF($D13="","",'XUAT HK1 KHOA'!O13+'XUAT HK2 KHOA'!O13)</f>
        <v>29</v>
      </c>
      <c r="P13" s="8">
        <f>IF($D13="","",'XUAT HK1 KHOA'!P13+'XUAT HK2 KHOA'!P13)</f>
        <v>0</v>
      </c>
      <c r="Q13" s="8">
        <f>IF($D13="","",'XUAT HK1 KHOA'!Q13+'XUAT HK2 KHOA'!Q13)</f>
        <v>53</v>
      </c>
      <c r="R13" s="21">
        <f t="shared" si="11"/>
        <v>-1.2</v>
      </c>
      <c r="S13" s="8">
        <f>IF($D13="","",'XUAT HK1 KHOA'!S13+'XUAT HK2 KHOA'!S13)</f>
        <v>0</v>
      </c>
      <c r="T13" s="8">
        <f>IF($D13="","",'XUAT HK1 KHOA'!T13+'XUAT HK2 KHOA'!T13)</f>
        <v>0</v>
      </c>
      <c r="U13" s="8">
        <f>IF($D13="","",'XUAT HK1 KHOA'!U13+'XUAT HK2 KHOA'!U13)</f>
        <v>0</v>
      </c>
      <c r="V13" s="21">
        <f t="shared" si="12"/>
        <v>0</v>
      </c>
      <c r="W13" s="8">
        <f>IF($D13="","",'XUAT HK1 KHOA'!W13+'XUAT HK2 KHOA'!W13)</f>
        <v>0</v>
      </c>
      <c r="X13" s="8">
        <f>IF($D13="","",'XUAT HK1 KHOA'!X13+'XUAT HK2 KHOA'!X13)</f>
        <v>0</v>
      </c>
      <c r="Y13" s="21">
        <f t="shared" si="13"/>
        <v>0</v>
      </c>
      <c r="Z13" s="8">
        <f>IF($D13="","",'XUAT HK1 KHOA'!Z13+'XUAT HK2 KHOA'!Z13)</f>
        <v>0</v>
      </c>
      <c r="AA13" s="8">
        <f>IF($D13="","",'XUAT HK1 KHOA'!AA13+'XUAT HK2 KHOA'!AA13)</f>
        <v>0</v>
      </c>
      <c r="AB13" s="21">
        <f t="shared" si="14"/>
        <v>0</v>
      </c>
      <c r="AC13" s="8">
        <f>IF($D13="","",'XUAT HK1 KHOA'!AC13+'XUAT HK2 KHOA'!AC13)</f>
        <v>0</v>
      </c>
      <c r="AD13" s="8">
        <f>IF($D13="","",'XUAT HK1 KHOA'!AD13+'XUAT HK2 KHOA'!AD13)</f>
        <v>0</v>
      </c>
      <c r="AE13" s="21">
        <f t="shared" si="15"/>
        <v>0</v>
      </c>
      <c r="AF13" s="8">
        <f>IF($D13="","",'XUAT HK1 KHOA'!AF13+'XUAT HK2 KHOA'!AF13)</f>
        <v>0</v>
      </c>
      <c r="AG13" s="8">
        <f>IF($D13="","",'XUAT HK1 KHOA'!AG13+'XUAT HK2 KHOA'!AG13)</f>
        <v>0</v>
      </c>
      <c r="AH13" s="64">
        <f t="shared" si="16"/>
        <v>-1.2</v>
      </c>
      <c r="AI13" s="14">
        <f t="shared" si="17"/>
        <v>-4</v>
      </c>
    </row>
    <row r="14" spans="1:35">
      <c r="A14" s="55">
        <f>IF(D14="","",SUBTOTAL(3,$D$4:$D14))</f>
        <v>11</v>
      </c>
      <c r="B14" s="46" t="str">
        <f>IF('XUAT HK1 KHOA'!B14="","",'XUAT HK1 KHOA'!B14)</f>
        <v>01012022</v>
      </c>
      <c r="C14" s="46" t="str">
        <f>IF('XUAT HK1 KHOA'!C14="","",'XUAT HK1 KHOA'!C14)</f>
        <v>Khoa CN Cơ khí</v>
      </c>
      <c r="D14" s="46" t="str">
        <f>IF('XUAT HK1 KHOA'!D14="","",'XUAT HK1 KHOA'!D14)</f>
        <v>Nguyễn Duy Hải</v>
      </c>
      <c r="E14" s="8">
        <f>IF($D14="","",'XUAT HK1 KHOA'!E14+'XUAT HK2 KHOA'!E14)</f>
        <v>0</v>
      </c>
      <c r="F14" s="8">
        <f>IF($D14="","",'XUAT HK1 KHOA'!F14+'XUAT HK2 KHOA'!F14)</f>
        <v>0</v>
      </c>
      <c r="G14" s="8">
        <f>IF($D14="","",'XUAT HK1 KHOA'!G14+'XUAT HK2 KHOA'!G14)</f>
        <v>0</v>
      </c>
      <c r="H14" s="8">
        <f>IF($D14="","",'XUAT HK1 KHOA'!H14+'XUAT HK2 KHOA'!H14)</f>
        <v>0</v>
      </c>
      <c r="I14" s="76">
        <f t="shared" si="9"/>
        <v>0</v>
      </c>
      <c r="J14" s="8">
        <f>IF($D14="","",'XUAT HK1 KHOA'!J14+'XUAT HK2 KHOA'!J14)</f>
        <v>12</v>
      </c>
      <c r="K14" s="8">
        <f>IF($D14="","",'XUAT HK1 KHOA'!K14+'XUAT HK2 KHOA'!K14)</f>
        <v>4</v>
      </c>
      <c r="L14" s="8">
        <f>IF($D14="","",'XUAT HK1 KHOA'!L14+'XUAT HK2 KHOA'!L14)</f>
        <v>0</v>
      </c>
      <c r="M14" s="8">
        <f>IF($D14="","",'XUAT HK1 KHOA'!M14+'XUAT HK2 KHOA'!M14)</f>
        <v>0</v>
      </c>
      <c r="N14" s="21">
        <f t="shared" si="10"/>
        <v>16</v>
      </c>
      <c r="O14" s="8">
        <f>IF($D14="","",'XUAT HK1 KHOA'!O14+'XUAT HK2 KHOA'!O14)</f>
        <v>90</v>
      </c>
      <c r="P14" s="8">
        <f>IF($D14="","",'XUAT HK1 KHOA'!P14+'XUAT HK2 KHOA'!P14)</f>
        <v>119</v>
      </c>
      <c r="Q14" s="8">
        <f>IF($D14="","",'XUAT HK1 KHOA'!Q14+'XUAT HK2 KHOA'!Q14)</f>
        <v>159</v>
      </c>
      <c r="R14" s="21">
        <f t="shared" si="11"/>
        <v>2.5</v>
      </c>
      <c r="S14" s="8">
        <f>IF($D14="","",'XUAT HK1 KHOA'!S14+'XUAT HK2 KHOA'!S14)</f>
        <v>0</v>
      </c>
      <c r="T14" s="8">
        <f>IF($D14="","",'XUAT HK1 KHOA'!T14+'XUAT HK2 KHOA'!T14)</f>
        <v>65</v>
      </c>
      <c r="U14" s="8">
        <f>IF($D14="","",'XUAT HK1 KHOA'!U14+'XUAT HK2 KHOA'!U14)</f>
        <v>0</v>
      </c>
      <c r="V14" s="21">
        <f t="shared" si="12"/>
        <v>6.5</v>
      </c>
      <c r="W14" s="8">
        <f>IF($D14="","",'XUAT HK1 KHOA'!W14+'XUAT HK2 KHOA'!W14)</f>
        <v>0</v>
      </c>
      <c r="X14" s="8">
        <f>IF($D14="","",'XUAT HK1 KHOA'!X14+'XUAT HK2 KHOA'!X14)</f>
        <v>0</v>
      </c>
      <c r="Y14" s="21">
        <f t="shared" si="13"/>
        <v>0</v>
      </c>
      <c r="Z14" s="8">
        <f>IF($D14="","",'XUAT HK1 KHOA'!Z14+'XUAT HK2 KHOA'!Z14)</f>
        <v>0</v>
      </c>
      <c r="AA14" s="8">
        <f>IF($D14="","",'XUAT HK1 KHOA'!AA14+'XUAT HK2 KHOA'!AA14)</f>
        <v>0</v>
      </c>
      <c r="AB14" s="21">
        <f t="shared" si="14"/>
        <v>0</v>
      </c>
      <c r="AC14" s="8">
        <f>IF($D14="","",'XUAT HK1 KHOA'!AC14+'XUAT HK2 KHOA'!AC14)</f>
        <v>0</v>
      </c>
      <c r="AD14" s="8">
        <f>IF($D14="","",'XUAT HK1 KHOA'!AD14+'XUAT HK2 KHOA'!AD14)</f>
        <v>0</v>
      </c>
      <c r="AE14" s="21">
        <f t="shared" si="15"/>
        <v>0</v>
      </c>
      <c r="AF14" s="8">
        <f>IF($D14="","",'XUAT HK1 KHOA'!AF14+'XUAT HK2 KHOA'!AF14)</f>
        <v>2.4</v>
      </c>
      <c r="AG14" s="8">
        <f>IF($D14="","",'XUAT HK1 KHOA'!AG14+'XUAT HK2 KHOA'!AG14)</f>
        <v>8.8000000000000007</v>
      </c>
      <c r="AH14" s="64">
        <f t="shared" si="16"/>
        <v>36.200000000000003</v>
      </c>
      <c r="AI14" s="14">
        <f t="shared" si="17"/>
        <v>120.7</v>
      </c>
    </row>
    <row r="15" spans="1:35">
      <c r="A15" s="55">
        <f>IF(D15="","",SUBTOTAL(3,$D$4:$D15))</f>
        <v>12</v>
      </c>
      <c r="B15" s="46" t="str">
        <f>IF('XUAT HK1 KHOA'!B15="","",'XUAT HK1 KHOA'!B15)</f>
        <v>01009004</v>
      </c>
      <c r="C15" s="46" t="str">
        <f>IF('XUAT HK1 KHOA'!C15="","",'XUAT HK1 KHOA'!C15)</f>
        <v>Khoa CN Cơ khí</v>
      </c>
      <c r="D15" s="46" t="str">
        <f>IF('XUAT HK1 KHOA'!D15="","",'XUAT HK1 KHOA'!D15)</f>
        <v>Nguyễn Hoài Nam</v>
      </c>
      <c r="E15" s="8">
        <f>IF($D15="","",'XUAT HK1 KHOA'!E15+'XUAT HK2 KHOA'!E15)</f>
        <v>0</v>
      </c>
      <c r="F15" s="8">
        <f>IF($D15="","",'XUAT HK1 KHOA'!F15+'XUAT HK2 KHOA'!F15)</f>
        <v>0</v>
      </c>
      <c r="G15" s="8">
        <f>IF($D15="","",'XUAT HK1 KHOA'!G15+'XUAT HK2 KHOA'!G15)</f>
        <v>0</v>
      </c>
      <c r="H15" s="8">
        <f>IF($D15="","",'XUAT HK1 KHOA'!H15+'XUAT HK2 KHOA'!H15)</f>
        <v>0</v>
      </c>
      <c r="I15" s="76">
        <f t="shared" si="9"/>
        <v>0</v>
      </c>
      <c r="J15" s="8">
        <f>IF($D15="","",'XUAT HK1 KHOA'!J15+'XUAT HK2 KHOA'!J15)</f>
        <v>0</v>
      </c>
      <c r="K15" s="8">
        <f>IF($D15="","",'XUAT HK1 KHOA'!K15+'XUAT HK2 KHOA'!K15)</f>
        <v>0</v>
      </c>
      <c r="L15" s="8">
        <f>IF($D15="","",'XUAT HK1 KHOA'!L15+'XUAT HK2 KHOA'!L15)</f>
        <v>0</v>
      </c>
      <c r="M15" s="8">
        <f>IF($D15="","",'XUAT HK1 KHOA'!M15+'XUAT HK2 KHOA'!M15)</f>
        <v>0</v>
      </c>
      <c r="N15" s="21">
        <f t="shared" si="10"/>
        <v>0</v>
      </c>
      <c r="O15" s="8">
        <f>IF($D15="","",'XUAT HK1 KHOA'!O15+'XUAT HK2 KHOA'!O15)</f>
        <v>0</v>
      </c>
      <c r="P15" s="8">
        <f>IF($D15="","",'XUAT HK1 KHOA'!P15+'XUAT HK2 KHOA'!P15)</f>
        <v>0</v>
      </c>
      <c r="Q15" s="8">
        <f>IF($D15="","",'XUAT HK1 KHOA'!Q15+'XUAT HK2 KHOA'!Q15)</f>
        <v>0</v>
      </c>
      <c r="R15" s="21">
        <f t="shared" si="11"/>
        <v>0</v>
      </c>
      <c r="S15" s="8">
        <f>IF($D15="","",'XUAT HK1 KHOA'!S15+'XUAT HK2 KHOA'!S15)</f>
        <v>0</v>
      </c>
      <c r="T15" s="8">
        <f>IF($D15="","",'XUAT HK1 KHOA'!T15+'XUAT HK2 KHOA'!T15)</f>
        <v>0</v>
      </c>
      <c r="U15" s="8">
        <f>IF($D15="","",'XUAT HK1 KHOA'!U15+'XUAT HK2 KHOA'!U15)</f>
        <v>0</v>
      </c>
      <c r="V15" s="21">
        <f t="shared" si="12"/>
        <v>0</v>
      </c>
      <c r="W15" s="8">
        <f>IF($D15="","",'XUAT HK1 KHOA'!W15+'XUAT HK2 KHOA'!W15)</f>
        <v>0</v>
      </c>
      <c r="X15" s="8">
        <f>IF($D15="","",'XUAT HK1 KHOA'!X15+'XUAT HK2 KHOA'!X15)</f>
        <v>0</v>
      </c>
      <c r="Y15" s="21">
        <f t="shared" si="13"/>
        <v>0</v>
      </c>
      <c r="Z15" s="8">
        <f>IF($D15="","",'XUAT HK1 KHOA'!Z15+'XUAT HK2 KHOA'!Z15)</f>
        <v>0</v>
      </c>
      <c r="AA15" s="8">
        <f>IF($D15="","",'XUAT HK1 KHOA'!AA15+'XUAT HK2 KHOA'!AA15)</f>
        <v>0</v>
      </c>
      <c r="AB15" s="21">
        <f t="shared" si="14"/>
        <v>0</v>
      </c>
      <c r="AC15" s="8">
        <f>IF($D15="","",'XUAT HK1 KHOA'!AC15+'XUAT HK2 KHOA'!AC15)</f>
        <v>0</v>
      </c>
      <c r="AD15" s="8">
        <f>IF($D15="","",'XUAT HK1 KHOA'!AD15+'XUAT HK2 KHOA'!AD15)</f>
        <v>0</v>
      </c>
      <c r="AE15" s="21">
        <f t="shared" si="15"/>
        <v>0</v>
      </c>
      <c r="AF15" s="8">
        <f>IF($D15="","",'XUAT HK1 KHOA'!AF15+'XUAT HK2 KHOA'!AF15)</f>
        <v>0</v>
      </c>
      <c r="AG15" s="8">
        <f>IF($D15="","",'XUAT HK1 KHOA'!AG15+'XUAT HK2 KHOA'!AG15)</f>
        <v>4.8</v>
      </c>
      <c r="AH15" s="64">
        <f t="shared" si="16"/>
        <v>4.8</v>
      </c>
      <c r="AI15" s="14">
        <f t="shared" si="17"/>
        <v>16</v>
      </c>
    </row>
    <row r="16" spans="1:35">
      <c r="A16" s="55">
        <f>IF(D16="","",SUBTOTAL(3,$D$4:$D16))</f>
        <v>13</v>
      </c>
      <c r="B16" s="46" t="str">
        <f>IF('XUAT HK1 KHOA'!B16="","",'XUAT HK1 KHOA'!B16)</f>
        <v>01012017</v>
      </c>
      <c r="C16" s="46" t="str">
        <f>IF('XUAT HK1 KHOA'!C16="","",'XUAT HK1 KHOA'!C16)</f>
        <v>Khoa CN Cơ khí</v>
      </c>
      <c r="D16" s="46" t="str">
        <f>IF('XUAT HK1 KHOA'!D16="","",'XUAT HK1 KHOA'!D16)</f>
        <v>Nguyễn Ngọc Quỳnh(CK)</v>
      </c>
      <c r="E16" s="8">
        <f>IF($D16="","",'XUAT HK1 KHOA'!E16+'XUAT HK2 KHOA'!E16)</f>
        <v>6</v>
      </c>
      <c r="F16" s="8">
        <f>IF($D16="","",'XUAT HK1 KHOA'!F16+'XUAT HK2 KHOA'!F16)</f>
        <v>2</v>
      </c>
      <c r="G16" s="8">
        <f>IF($D16="","",'XUAT HK1 KHOA'!G16+'XUAT HK2 KHOA'!G16)</f>
        <v>0</v>
      </c>
      <c r="H16" s="8">
        <f>IF($D16="","",'XUAT HK1 KHOA'!H16+'XUAT HK2 KHOA'!H16)</f>
        <v>0</v>
      </c>
      <c r="I16" s="76">
        <f t="shared" si="9"/>
        <v>10</v>
      </c>
      <c r="J16" s="8">
        <f>IF($D16="","",'XUAT HK1 KHOA'!J16+'XUAT HK2 KHOA'!J16)</f>
        <v>14</v>
      </c>
      <c r="K16" s="8">
        <f>IF($D16="","",'XUAT HK1 KHOA'!K16+'XUAT HK2 KHOA'!K16)</f>
        <v>12.399999999999999</v>
      </c>
      <c r="L16" s="8">
        <f>IF($D16="","",'XUAT HK1 KHOA'!L16+'XUAT HK2 KHOA'!L16)</f>
        <v>0</v>
      </c>
      <c r="M16" s="8">
        <f>IF($D16="","",'XUAT HK1 KHOA'!M16+'XUAT HK2 KHOA'!M16)</f>
        <v>0</v>
      </c>
      <c r="N16" s="21">
        <f t="shared" si="10"/>
        <v>26.4</v>
      </c>
      <c r="O16" s="8">
        <f>IF($D16="","",'XUAT HK1 KHOA'!O16+'XUAT HK2 KHOA'!O16)</f>
        <v>279</v>
      </c>
      <c r="P16" s="8">
        <f>IF($D16="","",'XUAT HK1 KHOA'!P16+'XUAT HK2 KHOA'!P16)</f>
        <v>53</v>
      </c>
      <c r="Q16" s="8">
        <f>IF($D16="","",'XUAT HK1 KHOA'!Q16+'XUAT HK2 KHOA'!Q16)</f>
        <v>162</v>
      </c>
      <c r="R16" s="21">
        <f t="shared" si="11"/>
        <v>8.5</v>
      </c>
      <c r="S16" s="8">
        <f>IF($D16="","",'XUAT HK1 KHOA'!S16+'XUAT HK2 KHOA'!S16)</f>
        <v>113</v>
      </c>
      <c r="T16" s="8">
        <f>IF($D16="","",'XUAT HK1 KHOA'!T16+'XUAT HK2 KHOA'!T16)</f>
        <v>139</v>
      </c>
      <c r="U16" s="8">
        <f>IF($D16="","",'XUAT HK1 KHOA'!U16+'XUAT HK2 KHOA'!U16)</f>
        <v>113</v>
      </c>
      <c r="V16" s="21">
        <f t="shared" si="12"/>
        <v>13.9</v>
      </c>
      <c r="W16" s="8">
        <f>IF($D16="","",'XUAT HK1 KHOA'!W16+'XUAT HK2 KHOA'!W16)</f>
        <v>0</v>
      </c>
      <c r="X16" s="8">
        <f>IF($D16="","",'XUAT HK1 KHOA'!X16+'XUAT HK2 KHOA'!X16)</f>
        <v>0</v>
      </c>
      <c r="Y16" s="21">
        <f t="shared" si="13"/>
        <v>0</v>
      </c>
      <c r="Z16" s="8">
        <f>IF($D16="","",'XUAT HK1 KHOA'!Z16+'XUAT HK2 KHOA'!Z16)</f>
        <v>0</v>
      </c>
      <c r="AA16" s="8">
        <f>IF($D16="","",'XUAT HK1 KHOA'!AA16+'XUAT HK2 KHOA'!AA16)</f>
        <v>0</v>
      </c>
      <c r="AB16" s="21">
        <f t="shared" si="14"/>
        <v>0</v>
      </c>
      <c r="AC16" s="8">
        <f>IF($D16="","",'XUAT HK1 KHOA'!AC16+'XUAT HK2 KHOA'!AC16)</f>
        <v>0</v>
      </c>
      <c r="AD16" s="8">
        <f>IF($D16="","",'XUAT HK1 KHOA'!AD16+'XUAT HK2 KHOA'!AD16)</f>
        <v>0</v>
      </c>
      <c r="AE16" s="21">
        <f t="shared" si="15"/>
        <v>0</v>
      </c>
      <c r="AF16" s="8">
        <f>IF($D16="","",'XUAT HK1 KHOA'!AF16+'XUAT HK2 KHOA'!AF16)</f>
        <v>0</v>
      </c>
      <c r="AG16" s="8">
        <f>IF($D16="","",'XUAT HK1 KHOA'!AG16+'XUAT HK2 KHOA'!AG16)</f>
        <v>0</v>
      </c>
      <c r="AH16" s="64">
        <f t="shared" si="16"/>
        <v>58.8</v>
      </c>
      <c r="AI16" s="14">
        <f t="shared" si="17"/>
        <v>196</v>
      </c>
    </row>
    <row r="17" spans="1:35">
      <c r="A17" s="55">
        <f>IF(D17="","",SUBTOTAL(3,$D$4:$D17))</f>
        <v>14</v>
      </c>
      <c r="B17" s="46" t="str">
        <f>IF('XUAT HK1 KHOA'!B17="","",'XUAT HK1 KHOA'!B17)</f>
        <v>01012002</v>
      </c>
      <c r="C17" s="46" t="str">
        <f>IF('XUAT HK1 KHOA'!C17="","",'XUAT HK1 KHOA'!C17)</f>
        <v>Khoa CN Cơ khí</v>
      </c>
      <c r="D17" s="46" t="str">
        <f>IF('XUAT HK1 KHOA'!D17="","",'XUAT HK1 KHOA'!D17)</f>
        <v>Nguyễn Tam Cương</v>
      </c>
      <c r="E17" s="8">
        <f>IF($D17="","",'XUAT HK1 KHOA'!E17+'XUAT HK2 KHOA'!E17)</f>
        <v>4</v>
      </c>
      <c r="F17" s="8">
        <f>IF($D17="","",'XUAT HK1 KHOA'!F17+'XUAT HK2 KHOA'!F17)</f>
        <v>0</v>
      </c>
      <c r="G17" s="8">
        <f>IF($D17="","",'XUAT HK1 KHOA'!G17+'XUAT HK2 KHOA'!G17)</f>
        <v>0</v>
      </c>
      <c r="H17" s="8">
        <f>IF($D17="","",'XUAT HK1 KHOA'!H17+'XUAT HK2 KHOA'!H17)</f>
        <v>0</v>
      </c>
      <c r="I17" s="76">
        <f t="shared" si="9"/>
        <v>4</v>
      </c>
      <c r="J17" s="8">
        <f>IF($D17="","",'XUAT HK1 KHOA'!J17+'XUAT HK2 KHOA'!J17)</f>
        <v>16</v>
      </c>
      <c r="K17" s="8">
        <f>IF($D17="","",'XUAT HK1 KHOA'!K17+'XUAT HK2 KHOA'!K17)</f>
        <v>0</v>
      </c>
      <c r="L17" s="8">
        <f>IF($D17="","",'XUAT HK1 KHOA'!L17+'XUAT HK2 KHOA'!L17)</f>
        <v>0</v>
      </c>
      <c r="M17" s="8">
        <f>IF($D17="","",'XUAT HK1 KHOA'!M17+'XUAT HK2 KHOA'!M17)</f>
        <v>0</v>
      </c>
      <c r="N17" s="21">
        <f t="shared" si="10"/>
        <v>16</v>
      </c>
      <c r="O17" s="8">
        <f>IF($D17="","",'XUAT HK1 KHOA'!O17+'XUAT HK2 KHOA'!O17)</f>
        <v>218</v>
      </c>
      <c r="P17" s="8">
        <f>IF($D17="","",'XUAT HK1 KHOA'!P17+'XUAT HK2 KHOA'!P17)</f>
        <v>122</v>
      </c>
      <c r="Q17" s="8">
        <f>IF($D17="","",'XUAT HK1 KHOA'!Q17+'XUAT HK2 KHOA'!Q17)</f>
        <v>226</v>
      </c>
      <c r="R17" s="21">
        <f t="shared" si="11"/>
        <v>5.7</v>
      </c>
      <c r="S17" s="8">
        <f>IF($D17="","",'XUAT HK1 KHOA'!S17+'XUAT HK2 KHOA'!S17)</f>
        <v>0</v>
      </c>
      <c r="T17" s="8">
        <f>IF($D17="","",'XUAT HK1 KHOA'!T17+'XUAT HK2 KHOA'!T17)</f>
        <v>0</v>
      </c>
      <c r="U17" s="8">
        <f>IF($D17="","",'XUAT HK1 KHOA'!U17+'XUAT HK2 KHOA'!U17)</f>
        <v>0</v>
      </c>
      <c r="V17" s="21">
        <f t="shared" si="12"/>
        <v>0</v>
      </c>
      <c r="W17" s="8">
        <f>IF($D17="","",'XUAT HK1 KHOA'!W17+'XUAT HK2 KHOA'!W17)</f>
        <v>0</v>
      </c>
      <c r="X17" s="8">
        <f>IF($D17="","",'XUAT HK1 KHOA'!X17+'XUAT HK2 KHOA'!X17)</f>
        <v>0</v>
      </c>
      <c r="Y17" s="21">
        <f t="shared" si="13"/>
        <v>0</v>
      </c>
      <c r="Z17" s="8">
        <f>IF($D17="","",'XUAT HK1 KHOA'!Z17+'XUAT HK2 KHOA'!Z17)</f>
        <v>0</v>
      </c>
      <c r="AA17" s="8">
        <f>IF($D17="","",'XUAT HK1 KHOA'!AA17+'XUAT HK2 KHOA'!AA17)</f>
        <v>0</v>
      </c>
      <c r="AB17" s="21">
        <f t="shared" si="14"/>
        <v>0</v>
      </c>
      <c r="AC17" s="8">
        <f>IF($D17="","",'XUAT HK1 KHOA'!AC17+'XUAT HK2 KHOA'!AC17)</f>
        <v>0</v>
      </c>
      <c r="AD17" s="8">
        <f>IF($D17="","",'XUAT HK1 KHOA'!AD17+'XUAT HK2 KHOA'!AD17)</f>
        <v>0</v>
      </c>
      <c r="AE17" s="21">
        <f t="shared" si="15"/>
        <v>0</v>
      </c>
      <c r="AF17" s="8">
        <f>IF($D17="","",'XUAT HK1 KHOA'!AF17+'XUAT HK2 KHOA'!AF17)</f>
        <v>0</v>
      </c>
      <c r="AG17" s="8">
        <f>IF($D17="","",'XUAT HK1 KHOA'!AG17+'XUAT HK2 KHOA'!AG17)</f>
        <v>4.8</v>
      </c>
      <c r="AH17" s="64">
        <f t="shared" si="16"/>
        <v>30.5</v>
      </c>
      <c r="AI17" s="14">
        <f t="shared" si="17"/>
        <v>101.7</v>
      </c>
    </row>
    <row r="18" spans="1:35">
      <c r="A18" s="55">
        <f>IF(D18="","",SUBTOTAL(3,$D$4:$D18))</f>
        <v>15</v>
      </c>
      <c r="B18" s="46" t="str">
        <f>IF('XUAT HK1 KHOA'!B18="","",'XUAT HK1 KHOA'!B18)</f>
        <v>01012018</v>
      </c>
      <c r="C18" s="46" t="str">
        <f>IF('XUAT HK1 KHOA'!C18="","",'XUAT HK1 KHOA'!C18)</f>
        <v>Khoa CN Cơ khí</v>
      </c>
      <c r="D18" s="46" t="str">
        <f>IF('XUAT HK1 KHOA'!D18="","",'XUAT HK1 KHOA'!D18)</f>
        <v>Nguyễn Thành Long</v>
      </c>
      <c r="E18" s="8">
        <f>IF($D18="","",'XUAT HK1 KHOA'!E18+'XUAT HK2 KHOA'!E18)</f>
        <v>2</v>
      </c>
      <c r="F18" s="8">
        <f>IF($D18="","",'XUAT HK1 KHOA'!F18+'XUAT HK2 KHOA'!F18)</f>
        <v>2</v>
      </c>
      <c r="G18" s="8">
        <f>IF($D18="","",'XUAT HK1 KHOA'!G18+'XUAT HK2 KHOA'!G18)</f>
        <v>0</v>
      </c>
      <c r="H18" s="8">
        <f>IF($D18="","",'XUAT HK1 KHOA'!H18+'XUAT HK2 KHOA'!H18)</f>
        <v>0</v>
      </c>
      <c r="I18" s="76">
        <f t="shared" si="9"/>
        <v>6</v>
      </c>
      <c r="J18" s="8">
        <f>IF($D18="","",'XUAT HK1 KHOA'!J18+'XUAT HK2 KHOA'!J18)</f>
        <v>20.399999999999999</v>
      </c>
      <c r="K18" s="8">
        <f>IF($D18="","",'XUAT HK1 KHOA'!K18+'XUAT HK2 KHOA'!K18)</f>
        <v>3.5999999999999996</v>
      </c>
      <c r="L18" s="8">
        <f>IF($D18="","",'XUAT HK1 KHOA'!L18+'XUAT HK2 KHOA'!L18)</f>
        <v>0</v>
      </c>
      <c r="M18" s="8">
        <f>IF($D18="","",'XUAT HK1 KHOA'!M18+'XUAT HK2 KHOA'!M18)</f>
        <v>0</v>
      </c>
      <c r="N18" s="21">
        <f t="shared" si="10"/>
        <v>24</v>
      </c>
      <c r="O18" s="8">
        <f>IF($D18="","",'XUAT HK1 KHOA'!O18+'XUAT HK2 KHOA'!O18)</f>
        <v>153</v>
      </c>
      <c r="P18" s="8">
        <f>IF($D18="","",'XUAT HK1 KHOA'!P18+'XUAT HK2 KHOA'!P18)</f>
        <v>204</v>
      </c>
      <c r="Q18" s="8">
        <f>IF($D18="","",'XUAT HK1 KHOA'!Q18+'XUAT HK2 KHOA'!Q18)</f>
        <v>186</v>
      </c>
      <c r="R18" s="21">
        <f t="shared" si="11"/>
        <v>8.5500000000000007</v>
      </c>
      <c r="S18" s="8">
        <f>IF($D18="","",'XUAT HK1 KHOA'!S18+'XUAT HK2 KHOA'!S18)</f>
        <v>0</v>
      </c>
      <c r="T18" s="8">
        <f>IF($D18="","",'XUAT HK1 KHOA'!T18+'XUAT HK2 KHOA'!T18)</f>
        <v>0</v>
      </c>
      <c r="U18" s="8">
        <f>IF($D18="","",'XUAT HK1 KHOA'!U18+'XUAT HK2 KHOA'!U18)</f>
        <v>0</v>
      </c>
      <c r="V18" s="21">
        <f t="shared" si="12"/>
        <v>0</v>
      </c>
      <c r="W18" s="8">
        <f>IF($D18="","",'XUAT HK1 KHOA'!W18+'XUAT HK2 KHOA'!W18)</f>
        <v>0</v>
      </c>
      <c r="X18" s="8">
        <f>IF($D18="","",'XUAT HK1 KHOA'!X18+'XUAT HK2 KHOA'!X18)</f>
        <v>0</v>
      </c>
      <c r="Y18" s="21">
        <f t="shared" si="13"/>
        <v>0</v>
      </c>
      <c r="Z18" s="8">
        <f>IF($D18="","",'XUAT HK1 KHOA'!Z18+'XUAT HK2 KHOA'!Z18)</f>
        <v>0</v>
      </c>
      <c r="AA18" s="8">
        <f>IF($D18="","",'XUAT HK1 KHOA'!AA18+'XUAT HK2 KHOA'!AA18)</f>
        <v>0</v>
      </c>
      <c r="AB18" s="21">
        <f t="shared" si="14"/>
        <v>0</v>
      </c>
      <c r="AC18" s="8">
        <f>IF($D18="","",'XUAT HK1 KHOA'!AC18+'XUAT HK2 KHOA'!AC18)</f>
        <v>0</v>
      </c>
      <c r="AD18" s="8">
        <f>IF($D18="","",'XUAT HK1 KHOA'!AD18+'XUAT HK2 KHOA'!AD18)</f>
        <v>0</v>
      </c>
      <c r="AE18" s="21">
        <f t="shared" si="15"/>
        <v>0</v>
      </c>
      <c r="AF18" s="8">
        <f>IF($D18="","",'XUAT HK1 KHOA'!AF18+'XUAT HK2 KHOA'!AF18)</f>
        <v>0</v>
      </c>
      <c r="AG18" s="8">
        <f>IF($D18="","",'XUAT HK1 KHOA'!AG18+'XUAT HK2 KHOA'!AG18)</f>
        <v>0</v>
      </c>
      <c r="AH18" s="64">
        <f t="shared" si="16"/>
        <v>38.6</v>
      </c>
      <c r="AI18" s="14">
        <f t="shared" si="17"/>
        <v>128.69999999999999</v>
      </c>
    </row>
    <row r="19" spans="1:35">
      <c r="A19" s="55">
        <f>IF(D19="","",SUBTOTAL(3,$D$4:$D19))</f>
        <v>16</v>
      </c>
      <c r="B19" s="46" t="str">
        <f>IF('XUAT HK1 KHOA'!B19="","",'XUAT HK1 KHOA'!B19)</f>
        <v>01012011</v>
      </c>
      <c r="C19" s="46" t="str">
        <f>IF('XUAT HK1 KHOA'!C19="","",'XUAT HK1 KHOA'!C19)</f>
        <v>Khoa CN Cơ khí</v>
      </c>
      <c r="D19" s="46" t="str">
        <f>IF('XUAT HK1 KHOA'!D19="","",'XUAT HK1 KHOA'!D19)</f>
        <v>Nguyễn Thanh Vĩnh Phúc</v>
      </c>
      <c r="E19" s="8">
        <f>IF($D19="","",'XUAT HK1 KHOA'!E19+'XUAT HK2 KHOA'!E19)</f>
        <v>0</v>
      </c>
      <c r="F19" s="8">
        <f>IF($D19="","",'XUAT HK1 KHOA'!F19+'XUAT HK2 KHOA'!F19)</f>
        <v>0</v>
      </c>
      <c r="G19" s="8">
        <f>IF($D19="","",'XUAT HK1 KHOA'!G19+'XUAT HK2 KHOA'!G19)</f>
        <v>0</v>
      </c>
      <c r="H19" s="8">
        <f>IF($D19="","",'XUAT HK1 KHOA'!H19+'XUAT HK2 KHOA'!H19)</f>
        <v>0</v>
      </c>
      <c r="I19" s="76">
        <f t="shared" si="9"/>
        <v>0</v>
      </c>
      <c r="J19" s="8">
        <f>IF($D19="","",'XUAT HK1 KHOA'!J19+'XUAT HK2 KHOA'!J19)</f>
        <v>1.2</v>
      </c>
      <c r="K19" s="8">
        <f>IF($D19="","",'XUAT HK1 KHOA'!K19+'XUAT HK2 KHOA'!K19)</f>
        <v>20.399999999999995</v>
      </c>
      <c r="L19" s="8">
        <f>IF($D19="","",'XUAT HK1 KHOA'!L19+'XUAT HK2 KHOA'!L19)</f>
        <v>0</v>
      </c>
      <c r="M19" s="8">
        <f>IF($D19="","",'XUAT HK1 KHOA'!M19+'XUAT HK2 KHOA'!M19)</f>
        <v>0</v>
      </c>
      <c r="N19" s="21">
        <f t="shared" si="10"/>
        <v>21.599999999999994</v>
      </c>
      <c r="O19" s="8">
        <f>IF($D19="","",'XUAT HK1 KHOA'!O19+'XUAT HK2 KHOA'!O19)</f>
        <v>0</v>
      </c>
      <c r="P19" s="8">
        <f>IF($D19="","",'XUAT HK1 KHOA'!P19+'XUAT HK2 KHOA'!P19)</f>
        <v>0</v>
      </c>
      <c r="Q19" s="8">
        <f>IF($D19="","",'XUAT HK1 KHOA'!Q19+'XUAT HK2 KHOA'!Q19)</f>
        <v>0</v>
      </c>
      <c r="R19" s="21">
        <f t="shared" si="11"/>
        <v>0</v>
      </c>
      <c r="S19" s="8">
        <f>IF($D19="","",'XUAT HK1 KHOA'!S19+'XUAT HK2 KHOA'!S19)</f>
        <v>0</v>
      </c>
      <c r="T19" s="8">
        <f>IF($D19="","",'XUAT HK1 KHOA'!T19+'XUAT HK2 KHOA'!T19)</f>
        <v>0</v>
      </c>
      <c r="U19" s="8">
        <f>IF($D19="","",'XUAT HK1 KHOA'!U19+'XUAT HK2 KHOA'!U19)</f>
        <v>0</v>
      </c>
      <c r="V19" s="21">
        <f t="shared" si="12"/>
        <v>0</v>
      </c>
      <c r="W19" s="8">
        <f>IF($D19="","",'XUAT HK1 KHOA'!W19+'XUAT HK2 KHOA'!W19)</f>
        <v>0</v>
      </c>
      <c r="X19" s="8">
        <f>IF($D19="","",'XUAT HK1 KHOA'!X19+'XUAT HK2 KHOA'!X19)</f>
        <v>0</v>
      </c>
      <c r="Y19" s="21">
        <f t="shared" si="13"/>
        <v>0</v>
      </c>
      <c r="Z19" s="8">
        <f>IF($D19="","",'XUAT HK1 KHOA'!Z19+'XUAT HK2 KHOA'!Z19)</f>
        <v>0</v>
      </c>
      <c r="AA19" s="8">
        <f>IF($D19="","",'XUAT HK1 KHOA'!AA19+'XUAT HK2 KHOA'!AA19)</f>
        <v>0</v>
      </c>
      <c r="AB19" s="21">
        <f t="shared" si="14"/>
        <v>0</v>
      </c>
      <c r="AC19" s="8">
        <f>IF($D19="","",'XUAT HK1 KHOA'!AC19+'XUAT HK2 KHOA'!AC19)</f>
        <v>0</v>
      </c>
      <c r="AD19" s="8">
        <f>IF($D19="","",'XUAT HK1 KHOA'!AD19+'XUAT HK2 KHOA'!AD19)</f>
        <v>0</v>
      </c>
      <c r="AE19" s="21">
        <f t="shared" si="15"/>
        <v>0</v>
      </c>
      <c r="AF19" s="8">
        <f>IF($D19="","",'XUAT HK1 KHOA'!AF19+'XUAT HK2 KHOA'!AF19)</f>
        <v>0</v>
      </c>
      <c r="AG19" s="8">
        <f>IF($D19="","",'XUAT HK1 KHOA'!AG19+'XUAT HK2 KHOA'!AG19)</f>
        <v>0</v>
      </c>
      <c r="AH19" s="64">
        <f t="shared" si="16"/>
        <v>21.6</v>
      </c>
      <c r="AI19" s="14">
        <f t="shared" si="17"/>
        <v>72</v>
      </c>
    </row>
    <row r="20" spans="1:35">
      <c r="A20" s="55">
        <f>IF(D20="","",SUBTOTAL(3,$D$4:$D20))</f>
        <v>17</v>
      </c>
      <c r="B20" s="46" t="str">
        <f>IF('XUAT HK1 KHOA'!B20="","",'XUAT HK1 KHOA'!B20)</f>
        <v>01012015</v>
      </c>
      <c r="C20" s="46" t="str">
        <f>IF('XUAT HK1 KHOA'!C20="","",'XUAT HK1 KHOA'!C20)</f>
        <v>Khoa CN Cơ khí</v>
      </c>
      <c r="D20" s="46" t="str">
        <f>IF('XUAT HK1 KHOA'!D20="","",'XUAT HK1 KHOA'!D20)</f>
        <v>Nguyễn Thanh Vũ</v>
      </c>
      <c r="E20" s="8">
        <f>IF($D20="","",'XUAT HK1 KHOA'!E20+'XUAT HK2 KHOA'!E20)</f>
        <v>6</v>
      </c>
      <c r="F20" s="8">
        <f>IF($D20="","",'XUAT HK1 KHOA'!F20+'XUAT HK2 KHOA'!F20)</f>
        <v>2</v>
      </c>
      <c r="G20" s="8">
        <f>IF($D20="","",'XUAT HK1 KHOA'!G20+'XUAT HK2 KHOA'!G20)</f>
        <v>0</v>
      </c>
      <c r="H20" s="8">
        <f>IF($D20="","",'XUAT HK1 KHOA'!H20+'XUAT HK2 KHOA'!H20)</f>
        <v>0</v>
      </c>
      <c r="I20" s="76">
        <f t="shared" si="9"/>
        <v>10</v>
      </c>
      <c r="J20" s="8">
        <f>IF($D20="","",'XUAT HK1 KHOA'!J20+'XUAT HK2 KHOA'!J20)</f>
        <v>25.199999999999996</v>
      </c>
      <c r="K20" s="8">
        <f>IF($D20="","",'XUAT HK1 KHOA'!K20+'XUAT HK2 KHOA'!K20)</f>
        <v>3.5999999999999996</v>
      </c>
      <c r="L20" s="8">
        <f>IF($D20="","",'XUAT HK1 KHOA'!L20+'XUAT HK2 KHOA'!L20)</f>
        <v>0</v>
      </c>
      <c r="M20" s="8">
        <f>IF($D20="","",'XUAT HK1 KHOA'!M20+'XUAT HK2 KHOA'!M20)</f>
        <v>0</v>
      </c>
      <c r="N20" s="21">
        <f t="shared" si="10"/>
        <v>28.799999999999997</v>
      </c>
      <c r="O20" s="8">
        <f>IF($D20="","",'XUAT HK1 KHOA'!O20+'XUAT HK2 KHOA'!O20)</f>
        <v>747</v>
      </c>
      <c r="P20" s="8">
        <f>IF($D20="","",'XUAT HK1 KHOA'!P20+'XUAT HK2 KHOA'!P20)</f>
        <v>842</v>
      </c>
      <c r="Q20" s="8">
        <f>IF($D20="","",'XUAT HK1 KHOA'!Q20+'XUAT HK2 KHOA'!Q20)</f>
        <v>543</v>
      </c>
      <c r="R20" s="21">
        <f t="shared" si="11"/>
        <v>52.3</v>
      </c>
      <c r="S20" s="8">
        <f>IF($D20="","",'XUAT HK1 KHOA'!S20+'XUAT HK2 KHOA'!S20)</f>
        <v>0</v>
      </c>
      <c r="T20" s="8">
        <f>IF($D20="","",'XUAT HK1 KHOA'!T20+'XUAT HK2 KHOA'!T20)</f>
        <v>0</v>
      </c>
      <c r="U20" s="8">
        <f>IF($D20="","",'XUAT HK1 KHOA'!U20+'XUAT HK2 KHOA'!U20)</f>
        <v>0</v>
      </c>
      <c r="V20" s="21">
        <f t="shared" si="12"/>
        <v>0</v>
      </c>
      <c r="W20" s="8">
        <f>IF($D20="","",'XUAT HK1 KHOA'!W20+'XUAT HK2 KHOA'!W20)</f>
        <v>0</v>
      </c>
      <c r="X20" s="8">
        <f>IF($D20="","",'XUAT HK1 KHOA'!X20+'XUAT HK2 KHOA'!X20)</f>
        <v>0</v>
      </c>
      <c r="Y20" s="21">
        <f t="shared" si="13"/>
        <v>0</v>
      </c>
      <c r="Z20" s="8">
        <f>IF($D20="","",'XUAT HK1 KHOA'!Z20+'XUAT HK2 KHOA'!Z20)</f>
        <v>0</v>
      </c>
      <c r="AA20" s="8">
        <f>IF($D20="","",'XUAT HK1 KHOA'!AA20+'XUAT HK2 KHOA'!AA20)</f>
        <v>0</v>
      </c>
      <c r="AB20" s="21">
        <f t="shared" si="14"/>
        <v>0</v>
      </c>
      <c r="AC20" s="8">
        <f>IF($D20="","",'XUAT HK1 KHOA'!AC20+'XUAT HK2 KHOA'!AC20)</f>
        <v>0</v>
      </c>
      <c r="AD20" s="8">
        <f>IF($D20="","",'XUAT HK1 KHOA'!AD20+'XUAT HK2 KHOA'!AD20)</f>
        <v>0</v>
      </c>
      <c r="AE20" s="21">
        <f t="shared" si="15"/>
        <v>0</v>
      </c>
      <c r="AF20" s="8">
        <f>IF($D20="","",'XUAT HK1 KHOA'!AF20+'XUAT HK2 KHOA'!AF20)</f>
        <v>1.2</v>
      </c>
      <c r="AG20" s="8">
        <f>IF($D20="","",'XUAT HK1 KHOA'!AG20+'XUAT HK2 KHOA'!AG20)</f>
        <v>0</v>
      </c>
      <c r="AH20" s="64">
        <f t="shared" si="16"/>
        <v>92.3</v>
      </c>
      <c r="AI20" s="14">
        <f t="shared" si="17"/>
        <v>307.7</v>
      </c>
    </row>
    <row r="21" spans="1:35">
      <c r="A21" s="55">
        <f>IF(D21="","",SUBTOTAL(3,$D$4:$D21))</f>
        <v>18</v>
      </c>
      <c r="B21" s="46" t="str">
        <f>IF('XUAT HK1 KHOA'!B21="","",'XUAT HK1 KHOA'!B21)</f>
        <v>01012019</v>
      </c>
      <c r="C21" s="46" t="str">
        <f>IF('XUAT HK1 KHOA'!C21="","",'XUAT HK1 KHOA'!C21)</f>
        <v>Khoa CN Cơ khí</v>
      </c>
      <c r="D21" s="46" t="str">
        <f>IF('XUAT HK1 KHOA'!D21="","",'XUAT HK1 KHOA'!D21)</f>
        <v>Nguyễn Tiến Dũng</v>
      </c>
      <c r="E21" s="8">
        <f>IF($D21="","",'XUAT HK1 KHOA'!E21+'XUAT HK2 KHOA'!E21)</f>
        <v>8</v>
      </c>
      <c r="F21" s="8">
        <f>IF($D21="","",'XUAT HK1 KHOA'!F21+'XUAT HK2 KHOA'!F21)</f>
        <v>0</v>
      </c>
      <c r="G21" s="8">
        <f>IF($D21="","",'XUAT HK1 KHOA'!G21+'XUAT HK2 KHOA'!G21)</f>
        <v>0</v>
      </c>
      <c r="H21" s="8">
        <f>IF($D21="","",'XUAT HK1 KHOA'!H21+'XUAT HK2 KHOA'!H21)</f>
        <v>0</v>
      </c>
      <c r="I21" s="76">
        <f t="shared" si="9"/>
        <v>8</v>
      </c>
      <c r="J21" s="8">
        <f>IF($D21="","",'XUAT HK1 KHOA'!J21+'XUAT HK2 KHOA'!J21)</f>
        <v>14.399999999999999</v>
      </c>
      <c r="K21" s="8">
        <f>IF($D21="","",'XUAT HK1 KHOA'!K21+'XUAT HK2 KHOA'!K21)</f>
        <v>11.2</v>
      </c>
      <c r="L21" s="8">
        <f>IF($D21="","",'XUAT HK1 KHOA'!L21+'XUAT HK2 KHOA'!L21)</f>
        <v>0</v>
      </c>
      <c r="M21" s="8">
        <f>IF($D21="","",'XUAT HK1 KHOA'!M21+'XUAT HK2 KHOA'!M21)</f>
        <v>0</v>
      </c>
      <c r="N21" s="21">
        <f t="shared" si="10"/>
        <v>25.599999999999998</v>
      </c>
      <c r="O21" s="8">
        <f>IF($D21="","",'XUAT HK1 KHOA'!O21+'XUAT HK2 KHOA'!O21)</f>
        <v>304</v>
      </c>
      <c r="P21" s="8">
        <f>IF($D21="","",'XUAT HK1 KHOA'!P21+'XUAT HK2 KHOA'!P21)</f>
        <v>193</v>
      </c>
      <c r="Q21" s="8">
        <f>IF($D21="","",'XUAT HK1 KHOA'!Q21+'XUAT HK2 KHOA'!Q21)</f>
        <v>260</v>
      </c>
      <c r="R21" s="21">
        <f t="shared" si="11"/>
        <v>11.85</v>
      </c>
      <c r="S21" s="8">
        <f>IF($D21="","",'XUAT HK1 KHOA'!S21+'XUAT HK2 KHOA'!S21)</f>
        <v>0</v>
      </c>
      <c r="T21" s="8">
        <f>IF($D21="","",'XUAT HK1 KHOA'!T21+'XUAT HK2 KHOA'!T21)</f>
        <v>0</v>
      </c>
      <c r="U21" s="8">
        <f>IF($D21="","",'XUAT HK1 KHOA'!U21+'XUAT HK2 KHOA'!U21)</f>
        <v>0</v>
      </c>
      <c r="V21" s="21">
        <f t="shared" si="12"/>
        <v>0</v>
      </c>
      <c r="W21" s="8">
        <f>IF($D21="","",'XUAT HK1 KHOA'!W21+'XUAT HK2 KHOA'!W21)</f>
        <v>0</v>
      </c>
      <c r="X21" s="8">
        <f>IF($D21="","",'XUAT HK1 KHOA'!X21+'XUAT HK2 KHOA'!X21)</f>
        <v>0</v>
      </c>
      <c r="Y21" s="21">
        <f t="shared" si="13"/>
        <v>0</v>
      </c>
      <c r="Z21" s="8">
        <f>IF($D21="","",'XUAT HK1 KHOA'!Z21+'XUAT HK2 KHOA'!Z21)</f>
        <v>0</v>
      </c>
      <c r="AA21" s="8">
        <f>IF($D21="","",'XUAT HK1 KHOA'!AA21+'XUAT HK2 KHOA'!AA21)</f>
        <v>0</v>
      </c>
      <c r="AB21" s="21">
        <f t="shared" si="14"/>
        <v>0</v>
      </c>
      <c r="AC21" s="8">
        <f>IF($D21="","",'XUAT HK1 KHOA'!AC21+'XUAT HK2 KHOA'!AC21)</f>
        <v>0</v>
      </c>
      <c r="AD21" s="8">
        <f>IF($D21="","",'XUAT HK1 KHOA'!AD21+'XUAT HK2 KHOA'!AD21)</f>
        <v>0</v>
      </c>
      <c r="AE21" s="21">
        <f t="shared" si="15"/>
        <v>0</v>
      </c>
      <c r="AF21" s="8">
        <f>IF($D21="","",'XUAT HK1 KHOA'!AF21+'XUAT HK2 KHOA'!AF21)</f>
        <v>0</v>
      </c>
      <c r="AG21" s="8">
        <f>IF($D21="","",'XUAT HK1 KHOA'!AG21+'XUAT HK2 KHOA'!AG21)</f>
        <v>0</v>
      </c>
      <c r="AH21" s="64">
        <f t="shared" si="16"/>
        <v>45.5</v>
      </c>
      <c r="AI21" s="14">
        <f t="shared" si="17"/>
        <v>151.69999999999999</v>
      </c>
    </row>
    <row r="22" spans="1:35">
      <c r="A22" s="55">
        <f>IF(D22="","",SUBTOTAL(3,$D$4:$D22))</f>
        <v>19</v>
      </c>
      <c r="B22" s="46" t="str">
        <f>IF('XUAT HK1 KHOA'!B22="","",'XUAT HK1 KHOA'!B22)</f>
        <v>01012001</v>
      </c>
      <c r="C22" s="46" t="str">
        <f>IF('XUAT HK1 KHOA'!C22="","",'XUAT HK1 KHOA'!C22)</f>
        <v>Khoa CN Cơ khí</v>
      </c>
      <c r="D22" s="46" t="str">
        <f>IF('XUAT HK1 KHOA'!D22="","",'XUAT HK1 KHOA'!D22)</f>
        <v>Nguyễn Tiến Nhân</v>
      </c>
      <c r="E22" s="8">
        <f>IF($D22="","",'XUAT HK1 KHOA'!E22+'XUAT HK2 KHOA'!E22)</f>
        <v>15</v>
      </c>
      <c r="F22" s="8">
        <f>IF($D22="","",'XUAT HK1 KHOA'!F22+'XUAT HK2 KHOA'!F22)</f>
        <v>0</v>
      </c>
      <c r="G22" s="8">
        <f>IF($D22="","",'XUAT HK1 KHOA'!G22+'XUAT HK2 KHOA'!G22)</f>
        <v>0</v>
      </c>
      <c r="H22" s="8">
        <f>IF($D22="","",'XUAT HK1 KHOA'!H22+'XUAT HK2 KHOA'!H22)</f>
        <v>0</v>
      </c>
      <c r="I22" s="76">
        <f t="shared" si="9"/>
        <v>15</v>
      </c>
      <c r="J22" s="8">
        <f>IF($D22="","",'XUAT HK1 KHOA'!J22+'XUAT HK2 KHOA'!J22)</f>
        <v>17.600000000000001</v>
      </c>
      <c r="K22" s="8">
        <f>IF($D22="","",'XUAT HK1 KHOA'!K22+'XUAT HK2 KHOA'!K22)</f>
        <v>15.200000000000001</v>
      </c>
      <c r="L22" s="8">
        <f>IF($D22="","",'XUAT HK1 KHOA'!L22+'XUAT HK2 KHOA'!L22)</f>
        <v>0</v>
      </c>
      <c r="M22" s="8">
        <f>IF($D22="","",'XUAT HK1 KHOA'!M22+'XUAT HK2 KHOA'!M22)</f>
        <v>0</v>
      </c>
      <c r="N22" s="21">
        <f t="shared" si="10"/>
        <v>32.800000000000004</v>
      </c>
      <c r="O22" s="8">
        <f>IF($D22="","",'XUAT HK1 KHOA'!O22+'XUAT HK2 KHOA'!O22)</f>
        <v>436</v>
      </c>
      <c r="P22" s="8">
        <f>IF($D22="","",'XUAT HK1 KHOA'!P22+'XUAT HK2 KHOA'!P22)</f>
        <v>340</v>
      </c>
      <c r="Q22" s="8">
        <f>IF($D22="","",'XUAT HK1 KHOA'!Q22+'XUAT HK2 KHOA'!Q22)</f>
        <v>386</v>
      </c>
      <c r="R22" s="21">
        <f t="shared" si="11"/>
        <v>19.5</v>
      </c>
      <c r="S22" s="8">
        <f>IF($D22="","",'XUAT HK1 KHOA'!S22+'XUAT HK2 KHOA'!S22)</f>
        <v>87</v>
      </c>
      <c r="T22" s="8">
        <f>IF($D22="","",'XUAT HK1 KHOA'!T22+'XUAT HK2 KHOA'!T22)</f>
        <v>58</v>
      </c>
      <c r="U22" s="8">
        <f>IF($D22="","",'XUAT HK1 KHOA'!U22+'XUAT HK2 KHOA'!U22)</f>
        <v>87</v>
      </c>
      <c r="V22" s="21">
        <f t="shared" si="12"/>
        <v>5.8</v>
      </c>
      <c r="W22" s="8">
        <f>IF($D22="","",'XUAT HK1 KHOA'!W22+'XUAT HK2 KHOA'!W22)</f>
        <v>0</v>
      </c>
      <c r="X22" s="8">
        <f>IF($D22="","",'XUAT HK1 KHOA'!X22+'XUAT HK2 KHOA'!X22)</f>
        <v>0</v>
      </c>
      <c r="Y22" s="21">
        <f t="shared" si="13"/>
        <v>0</v>
      </c>
      <c r="Z22" s="8">
        <f>IF($D22="","",'XUAT HK1 KHOA'!Z22+'XUAT HK2 KHOA'!Z22)</f>
        <v>0</v>
      </c>
      <c r="AA22" s="8">
        <f>IF($D22="","",'XUAT HK1 KHOA'!AA22+'XUAT HK2 KHOA'!AA22)</f>
        <v>0</v>
      </c>
      <c r="AB22" s="21">
        <f t="shared" si="14"/>
        <v>0</v>
      </c>
      <c r="AC22" s="8">
        <f>IF($D22="","",'XUAT HK1 KHOA'!AC22+'XUAT HK2 KHOA'!AC22)</f>
        <v>0</v>
      </c>
      <c r="AD22" s="8">
        <f>IF($D22="","",'XUAT HK1 KHOA'!AD22+'XUAT HK2 KHOA'!AD22)</f>
        <v>0</v>
      </c>
      <c r="AE22" s="21">
        <f t="shared" si="15"/>
        <v>0</v>
      </c>
      <c r="AF22" s="8">
        <f>IF($D22="","",'XUAT HK1 KHOA'!AF22+'XUAT HK2 KHOA'!AF22)</f>
        <v>0</v>
      </c>
      <c r="AG22" s="8">
        <f>IF($D22="","",'XUAT HK1 KHOA'!AG22+'XUAT HK2 KHOA'!AG22)</f>
        <v>2.4</v>
      </c>
      <c r="AH22" s="64">
        <f t="shared" si="16"/>
        <v>75.5</v>
      </c>
      <c r="AI22" s="14">
        <f t="shared" si="17"/>
        <v>251.7</v>
      </c>
    </row>
    <row r="23" spans="1:35">
      <c r="A23" s="55">
        <f>IF(D23="","",SUBTOTAL(3,$D$4:$D23))</f>
        <v>20</v>
      </c>
      <c r="B23" s="46" t="str">
        <f>IF('XUAT HK1 KHOA'!B23="","",'XUAT HK1 KHOA'!B23)</f>
        <v>01012012</v>
      </c>
      <c r="C23" s="46" t="str">
        <f>IF('XUAT HK1 KHOA'!C23="","",'XUAT HK1 KHOA'!C23)</f>
        <v>Khoa CN Cơ khí</v>
      </c>
      <c r="D23" s="46" t="str">
        <f>IF('XUAT HK1 KHOA'!D23="","",'XUAT HK1 KHOA'!D23)</f>
        <v>Phan Thị Xuân Trang</v>
      </c>
      <c r="E23" s="8">
        <f>IF($D23="","",'XUAT HK1 KHOA'!E23+'XUAT HK2 KHOA'!E23)</f>
        <v>16</v>
      </c>
      <c r="F23" s="8">
        <f>IF($D23="","",'XUAT HK1 KHOA'!F23+'XUAT HK2 KHOA'!F23)</f>
        <v>0</v>
      </c>
      <c r="G23" s="8">
        <f>IF($D23="","",'XUAT HK1 KHOA'!G23+'XUAT HK2 KHOA'!G23)</f>
        <v>0</v>
      </c>
      <c r="H23" s="8">
        <f>IF($D23="","",'XUAT HK1 KHOA'!H23+'XUAT HK2 KHOA'!H23)</f>
        <v>0</v>
      </c>
      <c r="I23" s="76">
        <f t="shared" si="9"/>
        <v>16</v>
      </c>
      <c r="J23" s="8">
        <f>IF($D23="","",'XUAT HK1 KHOA'!J23+'XUAT HK2 KHOA'!J23)</f>
        <v>13.2</v>
      </c>
      <c r="K23" s="8">
        <f>IF($D23="","",'XUAT HK1 KHOA'!K23+'XUAT HK2 KHOA'!K23)</f>
        <v>6</v>
      </c>
      <c r="L23" s="8">
        <f>IF($D23="","",'XUAT HK1 KHOA'!L23+'XUAT HK2 KHOA'!L23)</f>
        <v>0</v>
      </c>
      <c r="M23" s="8">
        <f>IF($D23="","",'XUAT HK1 KHOA'!M23+'XUAT HK2 KHOA'!M23)</f>
        <v>0</v>
      </c>
      <c r="N23" s="21">
        <f t="shared" si="10"/>
        <v>19.2</v>
      </c>
      <c r="O23" s="8">
        <f>IF($D23="","",'XUAT HK1 KHOA'!O23+'XUAT HK2 KHOA'!O23)</f>
        <v>734</v>
      </c>
      <c r="P23" s="8">
        <f>IF($D23="","",'XUAT HK1 KHOA'!P23+'XUAT HK2 KHOA'!P23)</f>
        <v>678</v>
      </c>
      <c r="Q23" s="8">
        <f>IF($D23="","",'XUAT HK1 KHOA'!Q23+'XUAT HK2 KHOA'!Q23)</f>
        <v>747</v>
      </c>
      <c r="R23" s="21">
        <f t="shared" si="11"/>
        <v>33.25</v>
      </c>
      <c r="S23" s="8">
        <f>IF($D23="","",'XUAT HK1 KHOA'!S23+'XUAT HK2 KHOA'!S23)</f>
        <v>0</v>
      </c>
      <c r="T23" s="8">
        <f>IF($D23="","",'XUAT HK1 KHOA'!T23+'XUAT HK2 KHOA'!T23)</f>
        <v>0</v>
      </c>
      <c r="U23" s="8">
        <f>IF($D23="","",'XUAT HK1 KHOA'!U23+'XUAT HK2 KHOA'!U23)</f>
        <v>0</v>
      </c>
      <c r="V23" s="21">
        <f t="shared" si="12"/>
        <v>0</v>
      </c>
      <c r="W23" s="8">
        <f>IF($D23="","",'XUAT HK1 KHOA'!W23+'XUAT HK2 KHOA'!W23)</f>
        <v>0</v>
      </c>
      <c r="X23" s="8">
        <f>IF($D23="","",'XUAT HK1 KHOA'!X23+'XUAT HK2 KHOA'!X23)</f>
        <v>0</v>
      </c>
      <c r="Y23" s="21">
        <f t="shared" si="13"/>
        <v>0</v>
      </c>
      <c r="Z23" s="8">
        <f>IF($D23="","",'XUAT HK1 KHOA'!Z23+'XUAT HK2 KHOA'!Z23)</f>
        <v>0</v>
      </c>
      <c r="AA23" s="8">
        <f>IF($D23="","",'XUAT HK1 KHOA'!AA23+'XUAT HK2 KHOA'!AA23)</f>
        <v>0</v>
      </c>
      <c r="AB23" s="21">
        <f t="shared" si="14"/>
        <v>0</v>
      </c>
      <c r="AC23" s="8">
        <f>IF($D23="","",'XUAT HK1 KHOA'!AC23+'XUAT HK2 KHOA'!AC23)</f>
        <v>0</v>
      </c>
      <c r="AD23" s="8">
        <f>IF($D23="","",'XUAT HK1 KHOA'!AD23+'XUAT HK2 KHOA'!AD23)</f>
        <v>0</v>
      </c>
      <c r="AE23" s="21">
        <f t="shared" si="15"/>
        <v>0</v>
      </c>
      <c r="AF23" s="8">
        <f>IF($D23="","",'XUAT HK1 KHOA'!AF23+'XUAT HK2 KHOA'!AF23)</f>
        <v>1.2</v>
      </c>
      <c r="AG23" s="8">
        <f>IF($D23="","",'XUAT HK1 KHOA'!AG23+'XUAT HK2 KHOA'!AG23)</f>
        <v>0</v>
      </c>
      <c r="AH23" s="64">
        <f t="shared" si="16"/>
        <v>69.7</v>
      </c>
      <c r="AI23" s="14">
        <f t="shared" si="17"/>
        <v>232.3</v>
      </c>
    </row>
    <row r="24" spans="1:35">
      <c r="A24" s="55">
        <f>IF(D24="","",SUBTOTAL(3,$D$4:$D24))</f>
        <v>21</v>
      </c>
      <c r="B24" s="46" t="str">
        <f>IF('XUAT HK1 KHOA'!B24="","",'XUAT HK1 KHOA'!B24)</f>
        <v>01012004</v>
      </c>
      <c r="C24" s="46" t="str">
        <f>IF('XUAT HK1 KHOA'!C24="","",'XUAT HK1 KHOA'!C24)</f>
        <v>Khoa CN Cơ khí</v>
      </c>
      <c r="D24" s="46" t="str">
        <f>IF('XUAT HK1 KHOA'!D24="","",'XUAT HK1 KHOA'!D24)</f>
        <v>Phan Văn Thành</v>
      </c>
      <c r="E24" s="8">
        <f>IF($D24="","",'XUAT HK1 KHOA'!E24+'XUAT HK2 KHOA'!E24)</f>
        <v>0</v>
      </c>
      <c r="F24" s="8">
        <f>IF($D24="","",'XUAT HK1 KHOA'!F24+'XUAT HK2 KHOA'!F24)</f>
        <v>0</v>
      </c>
      <c r="G24" s="8">
        <f>IF($D24="","",'XUAT HK1 KHOA'!G24+'XUAT HK2 KHOA'!G24)</f>
        <v>0</v>
      </c>
      <c r="H24" s="8">
        <f>IF($D24="","",'XUAT HK1 KHOA'!H24+'XUAT HK2 KHOA'!H24)</f>
        <v>0</v>
      </c>
      <c r="I24" s="76">
        <f t="shared" si="9"/>
        <v>0</v>
      </c>
      <c r="J24" s="8">
        <f>IF($D24="","",'XUAT HK1 KHOA'!J24+'XUAT HK2 KHOA'!J24)</f>
        <v>15.6</v>
      </c>
      <c r="K24" s="8">
        <f>IF($D24="","",'XUAT HK1 KHOA'!K24+'XUAT HK2 KHOA'!K24)</f>
        <v>4.8</v>
      </c>
      <c r="L24" s="8">
        <f>IF($D24="","",'XUAT HK1 KHOA'!L24+'XUAT HK2 KHOA'!L24)</f>
        <v>0</v>
      </c>
      <c r="M24" s="8">
        <f>IF($D24="","",'XUAT HK1 KHOA'!M24+'XUAT HK2 KHOA'!M24)</f>
        <v>0</v>
      </c>
      <c r="N24" s="21">
        <f t="shared" si="10"/>
        <v>20.399999999999999</v>
      </c>
      <c r="O24" s="8">
        <f>IF($D24="","",'XUAT HK1 KHOA'!O24+'XUAT HK2 KHOA'!O24)</f>
        <v>200</v>
      </c>
      <c r="P24" s="8">
        <f>IF($D24="","",'XUAT HK1 KHOA'!P24+'XUAT HK2 KHOA'!P24)</f>
        <v>127</v>
      </c>
      <c r="Q24" s="8">
        <f>IF($D24="","",'XUAT HK1 KHOA'!Q24+'XUAT HK2 KHOA'!Q24)</f>
        <v>115</v>
      </c>
      <c r="R24" s="21">
        <f t="shared" si="11"/>
        <v>10.6</v>
      </c>
      <c r="S24" s="8">
        <f>IF($D24="","",'XUAT HK1 KHOA'!S24+'XUAT HK2 KHOA'!S24)</f>
        <v>0</v>
      </c>
      <c r="T24" s="8">
        <f>IF($D24="","",'XUAT HK1 KHOA'!T24+'XUAT HK2 KHOA'!T24)</f>
        <v>0</v>
      </c>
      <c r="U24" s="8">
        <f>IF($D24="","",'XUAT HK1 KHOA'!U24+'XUAT HK2 KHOA'!U24)</f>
        <v>0</v>
      </c>
      <c r="V24" s="21">
        <f t="shared" si="12"/>
        <v>0</v>
      </c>
      <c r="W24" s="8">
        <f>IF($D24="","",'XUAT HK1 KHOA'!W24+'XUAT HK2 KHOA'!W24)</f>
        <v>0</v>
      </c>
      <c r="X24" s="8">
        <f>IF($D24="","",'XUAT HK1 KHOA'!X24+'XUAT HK2 KHOA'!X24)</f>
        <v>0</v>
      </c>
      <c r="Y24" s="21">
        <f t="shared" si="13"/>
        <v>0</v>
      </c>
      <c r="Z24" s="8">
        <f>IF($D24="","",'XUAT HK1 KHOA'!Z24+'XUAT HK2 KHOA'!Z24)</f>
        <v>0</v>
      </c>
      <c r="AA24" s="8">
        <f>IF($D24="","",'XUAT HK1 KHOA'!AA24+'XUAT HK2 KHOA'!AA24)</f>
        <v>0</v>
      </c>
      <c r="AB24" s="21">
        <f t="shared" si="14"/>
        <v>0</v>
      </c>
      <c r="AC24" s="8">
        <f>IF($D24="","",'XUAT HK1 KHOA'!AC24+'XUAT HK2 KHOA'!AC24)</f>
        <v>0</v>
      </c>
      <c r="AD24" s="8">
        <f>IF($D24="","",'XUAT HK1 KHOA'!AD24+'XUAT HK2 KHOA'!AD24)</f>
        <v>0</v>
      </c>
      <c r="AE24" s="21">
        <f t="shared" si="15"/>
        <v>0</v>
      </c>
      <c r="AF24" s="8">
        <f>IF($D24="","",'XUAT HK1 KHOA'!AF24+'XUAT HK2 KHOA'!AF24)</f>
        <v>0</v>
      </c>
      <c r="AG24" s="8">
        <f>IF($D24="","",'XUAT HK1 KHOA'!AG24+'XUAT HK2 KHOA'!AG24)</f>
        <v>3.6</v>
      </c>
      <c r="AH24" s="64">
        <f t="shared" si="16"/>
        <v>34.6</v>
      </c>
      <c r="AI24" s="14">
        <f t="shared" si="17"/>
        <v>115.3</v>
      </c>
    </row>
    <row r="25" spans="1:35">
      <c r="A25" s="55">
        <f>IF(D25="","",SUBTOTAL(3,$D$4:$D25))</f>
        <v>22</v>
      </c>
      <c r="B25" s="46" t="str">
        <f>IF('XUAT HK1 KHOA'!B25="","",'XUAT HK1 KHOA'!B25)</f>
        <v>01012008</v>
      </c>
      <c r="C25" s="46" t="str">
        <f>IF('XUAT HK1 KHOA'!C25="","",'XUAT HK1 KHOA'!C25)</f>
        <v>Khoa CN Cơ khí</v>
      </c>
      <c r="D25" s="46" t="str">
        <f>IF('XUAT HK1 KHOA'!D25="","",'XUAT HK1 KHOA'!D25)</f>
        <v>Trần Đình Khải</v>
      </c>
      <c r="E25" s="8">
        <f>IF($D25="","",'XUAT HK1 KHOA'!E25+'XUAT HK2 KHOA'!E25)</f>
        <v>4</v>
      </c>
      <c r="F25" s="8">
        <f>IF($D25="","",'XUAT HK1 KHOA'!F25+'XUAT HK2 KHOA'!F25)</f>
        <v>0</v>
      </c>
      <c r="G25" s="8">
        <f>IF($D25="","",'XUAT HK1 KHOA'!G25+'XUAT HK2 KHOA'!G25)</f>
        <v>0</v>
      </c>
      <c r="H25" s="8">
        <f>IF($D25="","",'XUAT HK1 KHOA'!H25+'XUAT HK2 KHOA'!H25)</f>
        <v>0</v>
      </c>
      <c r="I25" s="76">
        <f t="shared" si="9"/>
        <v>4</v>
      </c>
      <c r="J25" s="8">
        <f>IF($D25="","",'XUAT HK1 KHOA'!J25+'XUAT HK2 KHOA'!J25)</f>
        <v>7.1999999999999993</v>
      </c>
      <c r="K25" s="8">
        <f>IF($D25="","",'XUAT HK1 KHOA'!K25+'XUAT HK2 KHOA'!K25)</f>
        <v>4.8</v>
      </c>
      <c r="L25" s="8">
        <f>IF($D25="","",'XUAT HK1 KHOA'!L25+'XUAT HK2 KHOA'!L25)</f>
        <v>0</v>
      </c>
      <c r="M25" s="8">
        <f>IF($D25="","",'XUAT HK1 KHOA'!M25+'XUAT HK2 KHOA'!M25)</f>
        <v>0</v>
      </c>
      <c r="N25" s="21">
        <f t="shared" si="10"/>
        <v>12</v>
      </c>
      <c r="O25" s="8">
        <f>IF($D25="","",'XUAT HK1 KHOA'!O25+'XUAT HK2 KHOA'!O25)</f>
        <v>242</v>
      </c>
      <c r="P25" s="8">
        <f>IF($D25="","",'XUAT HK1 KHOA'!P25+'XUAT HK2 KHOA'!P25)</f>
        <v>202</v>
      </c>
      <c r="Q25" s="8">
        <f>IF($D25="","",'XUAT HK1 KHOA'!Q25+'XUAT HK2 KHOA'!Q25)</f>
        <v>194</v>
      </c>
      <c r="R25" s="21">
        <f t="shared" si="11"/>
        <v>12.5</v>
      </c>
      <c r="S25" s="8">
        <f>IF($D25="","",'XUAT HK1 KHOA'!S25+'XUAT HK2 KHOA'!S25)</f>
        <v>101</v>
      </c>
      <c r="T25" s="8">
        <f>IF($D25="","",'XUAT HK1 KHOA'!T25+'XUAT HK2 KHOA'!T25)</f>
        <v>0</v>
      </c>
      <c r="U25" s="8">
        <f>IF($D25="","",'XUAT HK1 KHOA'!U25+'XUAT HK2 KHOA'!U25)</f>
        <v>101</v>
      </c>
      <c r="V25" s="21">
        <f t="shared" si="12"/>
        <v>0</v>
      </c>
      <c r="W25" s="8">
        <f>IF($D25="","",'XUAT HK1 KHOA'!W25+'XUAT HK2 KHOA'!W25)</f>
        <v>0</v>
      </c>
      <c r="X25" s="8">
        <f>IF($D25="","",'XUAT HK1 KHOA'!X25+'XUAT HK2 KHOA'!X25)</f>
        <v>0</v>
      </c>
      <c r="Y25" s="21">
        <f t="shared" si="13"/>
        <v>0</v>
      </c>
      <c r="Z25" s="8">
        <f>IF($D25="","",'XUAT HK1 KHOA'!Z25+'XUAT HK2 KHOA'!Z25)</f>
        <v>0</v>
      </c>
      <c r="AA25" s="8">
        <f>IF($D25="","",'XUAT HK1 KHOA'!AA25+'XUAT HK2 KHOA'!AA25)</f>
        <v>0</v>
      </c>
      <c r="AB25" s="21">
        <f t="shared" si="14"/>
        <v>0</v>
      </c>
      <c r="AC25" s="8">
        <f>IF($D25="","",'XUAT HK1 KHOA'!AC25+'XUAT HK2 KHOA'!AC25)</f>
        <v>0</v>
      </c>
      <c r="AD25" s="8">
        <f>IF($D25="","",'XUAT HK1 KHOA'!AD25+'XUAT HK2 KHOA'!AD25)</f>
        <v>0</v>
      </c>
      <c r="AE25" s="21">
        <f t="shared" si="15"/>
        <v>0</v>
      </c>
      <c r="AF25" s="8">
        <f>IF($D25="","",'XUAT HK1 KHOA'!AF25+'XUAT HK2 KHOA'!AF25)</f>
        <v>0</v>
      </c>
      <c r="AG25" s="8">
        <f>IF($D25="","",'XUAT HK1 KHOA'!AG25+'XUAT HK2 KHOA'!AG25)</f>
        <v>0</v>
      </c>
      <c r="AH25" s="64">
        <f t="shared" si="16"/>
        <v>28.5</v>
      </c>
      <c r="AI25" s="14">
        <f t="shared" si="17"/>
        <v>95</v>
      </c>
    </row>
    <row r="26" spans="1:35">
      <c r="A26" s="55">
        <f>IF(D26="","",SUBTOTAL(3,$D$4:$D26))</f>
        <v>23</v>
      </c>
      <c r="B26" s="46" t="str">
        <f>IF('XUAT HK1 KHOA'!B26="","",'XUAT HK1 KHOA'!B26)</f>
        <v>01012020</v>
      </c>
      <c r="C26" s="46" t="str">
        <f>IF('XUAT HK1 KHOA'!C26="","",'XUAT HK1 KHOA'!C26)</f>
        <v>Khoa CN Cơ khí</v>
      </c>
      <c r="D26" s="46" t="str">
        <f>IF('XUAT HK1 KHOA'!D26="","",'XUAT HK1 KHOA'!D26)</f>
        <v>Trần Minh Thông</v>
      </c>
      <c r="E26" s="8">
        <f>IF($D26="","",'XUAT HK1 KHOA'!E26+'XUAT HK2 KHOA'!E26)</f>
        <v>9</v>
      </c>
      <c r="F26" s="8">
        <f>IF($D26="","",'XUAT HK1 KHOA'!F26+'XUAT HK2 KHOA'!F26)</f>
        <v>0</v>
      </c>
      <c r="G26" s="8">
        <f>IF($D26="","",'XUAT HK1 KHOA'!G26+'XUAT HK2 KHOA'!G26)</f>
        <v>0</v>
      </c>
      <c r="H26" s="8">
        <f>IF($D26="","",'XUAT HK1 KHOA'!H26+'XUAT HK2 KHOA'!H26)</f>
        <v>0</v>
      </c>
      <c r="I26" s="76">
        <f t="shared" si="9"/>
        <v>9</v>
      </c>
      <c r="J26" s="8">
        <f>IF($D26="","",'XUAT HK1 KHOA'!J26+'XUAT HK2 KHOA'!J26)</f>
        <v>6.8</v>
      </c>
      <c r="K26" s="8">
        <f>IF($D26="","",'XUAT HK1 KHOA'!K26+'XUAT HK2 KHOA'!K26)</f>
        <v>9.6000000000000014</v>
      </c>
      <c r="L26" s="8">
        <f>IF($D26="","",'XUAT HK1 KHOA'!L26+'XUAT HK2 KHOA'!L26)</f>
        <v>0</v>
      </c>
      <c r="M26" s="8">
        <f>IF($D26="","",'XUAT HK1 KHOA'!M26+'XUAT HK2 KHOA'!M26)</f>
        <v>0</v>
      </c>
      <c r="N26" s="21">
        <f t="shared" si="10"/>
        <v>16.400000000000002</v>
      </c>
      <c r="O26" s="8">
        <f>IF($D26="","",'XUAT HK1 KHOA'!O26+'XUAT HK2 KHOA'!O26)</f>
        <v>341</v>
      </c>
      <c r="P26" s="8">
        <f>IF($D26="","",'XUAT HK1 KHOA'!P26+'XUAT HK2 KHOA'!P26)</f>
        <v>452</v>
      </c>
      <c r="Q26" s="8">
        <f>IF($D26="","",'XUAT HK1 KHOA'!Q26+'XUAT HK2 KHOA'!Q26)</f>
        <v>346</v>
      </c>
      <c r="R26" s="21">
        <f t="shared" si="11"/>
        <v>22.35</v>
      </c>
      <c r="S26" s="8">
        <f>IF($D26="","",'XUAT HK1 KHOA'!S26+'XUAT HK2 KHOA'!S26)</f>
        <v>133</v>
      </c>
      <c r="T26" s="8">
        <f>IF($D26="","",'XUAT HK1 KHOA'!T26+'XUAT HK2 KHOA'!T26)</f>
        <v>0</v>
      </c>
      <c r="U26" s="8">
        <f>IF($D26="","",'XUAT HK1 KHOA'!U26+'XUAT HK2 KHOA'!U26)</f>
        <v>133</v>
      </c>
      <c r="V26" s="21">
        <f t="shared" si="12"/>
        <v>0</v>
      </c>
      <c r="W26" s="8">
        <f>IF($D26="","",'XUAT HK1 KHOA'!W26+'XUAT HK2 KHOA'!W26)</f>
        <v>0</v>
      </c>
      <c r="X26" s="8">
        <f>IF($D26="","",'XUAT HK1 KHOA'!X26+'XUAT HK2 KHOA'!X26)</f>
        <v>0</v>
      </c>
      <c r="Y26" s="21">
        <f t="shared" si="13"/>
        <v>0</v>
      </c>
      <c r="Z26" s="8">
        <f>IF($D26="","",'XUAT HK1 KHOA'!Z26+'XUAT HK2 KHOA'!Z26)</f>
        <v>0</v>
      </c>
      <c r="AA26" s="8">
        <f>IF($D26="","",'XUAT HK1 KHOA'!AA26+'XUAT HK2 KHOA'!AA26)</f>
        <v>0</v>
      </c>
      <c r="AB26" s="21">
        <f t="shared" si="14"/>
        <v>0</v>
      </c>
      <c r="AC26" s="8">
        <f>IF($D26="","",'XUAT HK1 KHOA'!AC26+'XUAT HK2 KHOA'!AC26)</f>
        <v>0</v>
      </c>
      <c r="AD26" s="8">
        <f>IF($D26="","",'XUAT HK1 KHOA'!AD26+'XUAT HK2 KHOA'!AD26)</f>
        <v>0</v>
      </c>
      <c r="AE26" s="21">
        <f t="shared" si="15"/>
        <v>0</v>
      </c>
      <c r="AF26" s="8">
        <f>IF($D26="","",'XUAT HK1 KHOA'!AF26+'XUAT HK2 KHOA'!AF26)</f>
        <v>1.2</v>
      </c>
      <c r="AG26" s="8">
        <f>IF($D26="","",'XUAT HK1 KHOA'!AG26+'XUAT HK2 KHOA'!AG26)</f>
        <v>0</v>
      </c>
      <c r="AH26" s="64">
        <f t="shared" si="16"/>
        <v>49</v>
      </c>
      <c r="AI26" s="14">
        <f t="shared" si="17"/>
        <v>163.30000000000001</v>
      </c>
    </row>
    <row r="27" spans="1:35">
      <c r="A27" s="55">
        <f>IF(D27="","",SUBTOTAL(3,$D$4:$D27))</f>
        <v>24</v>
      </c>
      <c r="B27" s="46" t="str">
        <f>IF('XUAT HK1 KHOA'!B27="","",'XUAT HK1 KHOA'!B27)</f>
        <v>01012021</v>
      </c>
      <c r="C27" s="46" t="str">
        <f>IF('XUAT HK1 KHOA'!C27="","",'XUAT HK1 KHOA'!C27)</f>
        <v>Khoa CN Cơ khí</v>
      </c>
      <c r="D27" s="46" t="str">
        <f>IF('XUAT HK1 KHOA'!D27="","",'XUAT HK1 KHOA'!D27)</f>
        <v>Trần Thị Hương</v>
      </c>
      <c r="E27" s="8">
        <f>IF($D27="","",'XUAT HK1 KHOA'!E27+'XUAT HK2 KHOA'!E27)</f>
        <v>0</v>
      </c>
      <c r="F27" s="8">
        <f>IF($D27="","",'XUAT HK1 KHOA'!F27+'XUAT HK2 KHOA'!F27)</f>
        <v>6</v>
      </c>
      <c r="G27" s="8">
        <f>IF($D27="","",'XUAT HK1 KHOA'!G27+'XUAT HK2 KHOA'!G27)</f>
        <v>0</v>
      </c>
      <c r="H27" s="8">
        <f>IF($D27="","",'XUAT HK1 KHOA'!H27+'XUAT HK2 KHOA'!H27)</f>
        <v>0</v>
      </c>
      <c r="I27" s="76">
        <f t="shared" si="9"/>
        <v>12</v>
      </c>
      <c r="J27" s="8">
        <f>IF($D27="","",'XUAT HK1 KHOA'!J27+'XUAT HK2 KHOA'!J27)</f>
        <v>1.2</v>
      </c>
      <c r="K27" s="8">
        <f>IF($D27="","",'XUAT HK1 KHOA'!K27+'XUAT HK2 KHOA'!K27)</f>
        <v>1.2</v>
      </c>
      <c r="L27" s="8">
        <f>IF($D27="","",'XUAT HK1 KHOA'!L27+'XUAT HK2 KHOA'!L27)</f>
        <v>0</v>
      </c>
      <c r="M27" s="8">
        <f>IF($D27="","",'XUAT HK1 KHOA'!M27+'XUAT HK2 KHOA'!M27)</f>
        <v>0</v>
      </c>
      <c r="N27" s="21">
        <f t="shared" si="10"/>
        <v>2.4</v>
      </c>
      <c r="O27" s="8">
        <f>IF($D27="","",'XUAT HK1 KHOA'!O27+'XUAT HK2 KHOA'!O27)</f>
        <v>0</v>
      </c>
      <c r="P27" s="8">
        <f>IF($D27="","",'XUAT HK1 KHOA'!P27+'XUAT HK2 KHOA'!P27)</f>
        <v>28</v>
      </c>
      <c r="Q27" s="8">
        <f>IF($D27="","",'XUAT HK1 KHOA'!Q27+'XUAT HK2 KHOA'!Q27)</f>
        <v>0</v>
      </c>
      <c r="R27" s="21">
        <f t="shared" si="11"/>
        <v>1.4</v>
      </c>
      <c r="S27" s="8">
        <f>IF($D27="","",'XUAT HK1 KHOA'!S27+'XUAT HK2 KHOA'!S27)</f>
        <v>173</v>
      </c>
      <c r="T27" s="8">
        <f>IF($D27="","",'XUAT HK1 KHOA'!T27+'XUAT HK2 KHOA'!T27)</f>
        <v>183</v>
      </c>
      <c r="U27" s="8">
        <f>IF($D27="","",'XUAT HK1 KHOA'!U27+'XUAT HK2 KHOA'!U27)</f>
        <v>173</v>
      </c>
      <c r="V27" s="21">
        <f t="shared" si="12"/>
        <v>18.3</v>
      </c>
      <c r="W27" s="8">
        <f>IF($D27="","",'XUAT HK1 KHOA'!W27+'XUAT HK2 KHOA'!W27)</f>
        <v>0</v>
      </c>
      <c r="X27" s="8">
        <f>IF($D27="","",'XUAT HK1 KHOA'!X27+'XUAT HK2 KHOA'!X27)</f>
        <v>0</v>
      </c>
      <c r="Y27" s="21">
        <f t="shared" si="13"/>
        <v>0</v>
      </c>
      <c r="Z27" s="8">
        <f>IF($D27="","",'XUAT HK1 KHOA'!Z27+'XUAT HK2 KHOA'!Z27)</f>
        <v>0</v>
      </c>
      <c r="AA27" s="8">
        <f>IF($D27="","",'XUAT HK1 KHOA'!AA27+'XUAT HK2 KHOA'!AA27)</f>
        <v>0</v>
      </c>
      <c r="AB27" s="21">
        <f t="shared" si="14"/>
        <v>0</v>
      </c>
      <c r="AC27" s="8">
        <f>IF($D27="","",'XUAT HK1 KHOA'!AC27+'XUAT HK2 KHOA'!AC27)</f>
        <v>0</v>
      </c>
      <c r="AD27" s="8">
        <f>IF($D27="","",'XUAT HK1 KHOA'!AD27+'XUAT HK2 KHOA'!AD27)</f>
        <v>0</v>
      </c>
      <c r="AE27" s="21">
        <f t="shared" si="15"/>
        <v>0</v>
      </c>
      <c r="AF27" s="8">
        <f>IF($D27="","",'XUAT HK1 KHOA'!AF27+'XUAT HK2 KHOA'!AF27)</f>
        <v>0</v>
      </c>
      <c r="AG27" s="8">
        <f>IF($D27="","",'XUAT HK1 KHOA'!AG27+'XUAT HK2 KHOA'!AG27)</f>
        <v>0</v>
      </c>
      <c r="AH27" s="64">
        <f t="shared" si="16"/>
        <v>34.1</v>
      </c>
      <c r="AI27" s="14">
        <f t="shared" si="17"/>
        <v>113.7</v>
      </c>
    </row>
    <row r="28" spans="1:35">
      <c r="A28" s="55">
        <f>IF(D28="","",SUBTOTAL(3,$D$4:$D28))</f>
        <v>25</v>
      </c>
      <c r="B28" s="46" t="str">
        <f>IF('XUAT HK1 KHOA'!B28="","",'XUAT HK1 KHOA'!B28)</f>
        <v>01012006</v>
      </c>
      <c r="C28" s="46" t="str">
        <f>IF('XUAT HK1 KHOA'!C28="","",'XUAT HK1 KHOA'!C28)</f>
        <v>Khoa CN Cơ khí</v>
      </c>
      <c r="D28" s="46" t="str">
        <f>IF('XUAT HK1 KHOA'!D28="","",'XUAT HK1 KHOA'!D28)</f>
        <v>Trương Thị Phương Hồng</v>
      </c>
      <c r="E28" s="8">
        <f>IF($D28="","",'XUAT HK1 KHOA'!E28+'XUAT HK2 KHOA'!E28)</f>
        <v>0</v>
      </c>
      <c r="F28" s="8">
        <f>IF($D28="","",'XUAT HK1 KHOA'!F28+'XUAT HK2 KHOA'!F28)</f>
        <v>0</v>
      </c>
      <c r="G28" s="8">
        <f>IF($D28="","",'XUAT HK1 KHOA'!G28+'XUAT HK2 KHOA'!G28)</f>
        <v>0</v>
      </c>
      <c r="H28" s="8">
        <f>IF($D28="","",'XUAT HK1 KHOA'!H28+'XUAT HK2 KHOA'!H28)</f>
        <v>0</v>
      </c>
      <c r="I28" s="76">
        <f t="shared" si="9"/>
        <v>0</v>
      </c>
      <c r="J28" s="8">
        <f>IF($D28="","",'XUAT HK1 KHOA'!J28+'XUAT HK2 KHOA'!J28)</f>
        <v>19.600000000000001</v>
      </c>
      <c r="K28" s="8">
        <f>IF($D28="","",'XUAT HK1 KHOA'!K28+'XUAT HK2 KHOA'!K28)</f>
        <v>10</v>
      </c>
      <c r="L28" s="8">
        <f>IF($D28="","",'XUAT HK1 KHOA'!L28+'XUAT HK2 KHOA'!L28)</f>
        <v>0</v>
      </c>
      <c r="M28" s="8">
        <f>IF($D28="","",'XUAT HK1 KHOA'!M28+'XUAT HK2 KHOA'!M28)</f>
        <v>0</v>
      </c>
      <c r="N28" s="21">
        <f t="shared" si="10"/>
        <v>29.6</v>
      </c>
      <c r="O28" s="8">
        <f>IF($D28="","",'XUAT HK1 KHOA'!O28+'XUAT HK2 KHOA'!O28)</f>
        <v>129</v>
      </c>
      <c r="P28" s="8">
        <f>IF($D28="","",'XUAT HK1 KHOA'!P28+'XUAT HK2 KHOA'!P28)</f>
        <v>338</v>
      </c>
      <c r="Q28" s="8">
        <f>IF($D28="","",'XUAT HK1 KHOA'!Q28+'XUAT HK2 KHOA'!Q28)</f>
        <v>191</v>
      </c>
      <c r="R28" s="21">
        <f t="shared" si="11"/>
        <v>13.8</v>
      </c>
      <c r="S28" s="8">
        <f>IF($D28="","",'XUAT HK1 KHOA'!S28+'XUAT HK2 KHOA'!S28)</f>
        <v>331</v>
      </c>
      <c r="T28" s="8">
        <f>IF($D28="","",'XUAT HK1 KHOA'!T28+'XUAT HK2 KHOA'!T28)</f>
        <v>356</v>
      </c>
      <c r="U28" s="8">
        <f>IF($D28="","",'XUAT HK1 KHOA'!U28+'XUAT HK2 KHOA'!U28)</f>
        <v>331</v>
      </c>
      <c r="V28" s="21">
        <f t="shared" si="12"/>
        <v>35.6</v>
      </c>
      <c r="W28" s="8">
        <f>IF($D28="","",'XUAT HK1 KHOA'!W28+'XUAT HK2 KHOA'!W28)</f>
        <v>0</v>
      </c>
      <c r="X28" s="8">
        <f>IF($D28="","",'XUAT HK1 KHOA'!X28+'XUAT HK2 KHOA'!X28)</f>
        <v>0</v>
      </c>
      <c r="Y28" s="21">
        <f t="shared" si="13"/>
        <v>0</v>
      </c>
      <c r="Z28" s="8">
        <f>IF($D28="","",'XUAT HK1 KHOA'!Z28+'XUAT HK2 KHOA'!Z28)</f>
        <v>0</v>
      </c>
      <c r="AA28" s="8">
        <f>IF($D28="","",'XUAT HK1 KHOA'!AA28+'XUAT HK2 KHOA'!AA28)</f>
        <v>0</v>
      </c>
      <c r="AB28" s="21">
        <f t="shared" si="14"/>
        <v>0</v>
      </c>
      <c r="AC28" s="8">
        <f>IF($D28="","",'XUAT HK1 KHOA'!AC28+'XUAT HK2 KHOA'!AC28)</f>
        <v>0</v>
      </c>
      <c r="AD28" s="8">
        <f>IF($D28="","",'XUAT HK1 KHOA'!AD28+'XUAT HK2 KHOA'!AD28)</f>
        <v>0</v>
      </c>
      <c r="AE28" s="21">
        <f t="shared" si="15"/>
        <v>0</v>
      </c>
      <c r="AF28" s="8">
        <f>IF($D28="","",'XUAT HK1 KHOA'!AF28+'XUAT HK2 KHOA'!AF28)</f>
        <v>0</v>
      </c>
      <c r="AG28" s="8">
        <f>IF($D28="","",'XUAT HK1 KHOA'!AG28+'XUAT HK2 KHOA'!AG28)</f>
        <v>0</v>
      </c>
      <c r="AH28" s="64">
        <f t="shared" si="16"/>
        <v>79</v>
      </c>
      <c r="AI28" s="14">
        <f t="shared" si="17"/>
        <v>263.3</v>
      </c>
    </row>
    <row r="29" spans="1:35">
      <c r="A29" s="55">
        <f>IF(D29="","",SUBTOTAL(3,$D$4:$D29))</f>
        <v>26</v>
      </c>
      <c r="B29" s="46" t="str">
        <f>IF('XUAT HK1 KHOA'!B29="","",'XUAT HK1 KHOA'!B29)</f>
        <v>01017002</v>
      </c>
      <c r="C29" s="46" t="str">
        <f>IF('XUAT HK1 KHOA'!C29="","",'XUAT HK1 KHOA'!C29)</f>
        <v>Khoa CN Cơ khí</v>
      </c>
      <c r="D29" s="46" t="str">
        <f>IF('XUAT HK1 KHOA'!D29="","",'XUAT HK1 KHOA'!D29)</f>
        <v>Võ Minh Quang</v>
      </c>
      <c r="E29" s="8">
        <f>IF($D29="","",'XUAT HK1 KHOA'!E29+'XUAT HK2 KHOA'!E29)</f>
        <v>0</v>
      </c>
      <c r="F29" s="8">
        <f>IF($D29="","",'XUAT HK1 KHOA'!F29+'XUAT HK2 KHOA'!F29)</f>
        <v>0</v>
      </c>
      <c r="G29" s="8">
        <f>IF($D29="","",'XUAT HK1 KHOA'!G29+'XUAT HK2 KHOA'!G29)</f>
        <v>0</v>
      </c>
      <c r="H29" s="8">
        <f>IF($D29="","",'XUAT HK1 KHOA'!H29+'XUAT HK2 KHOA'!H29)</f>
        <v>0</v>
      </c>
      <c r="I29" s="76">
        <f t="shared" si="9"/>
        <v>0</v>
      </c>
      <c r="J29" s="8">
        <f>IF($D29="","",'XUAT HK1 KHOA'!J29+'XUAT HK2 KHOA'!J29)</f>
        <v>0</v>
      </c>
      <c r="K29" s="8">
        <f>IF($D29="","",'XUAT HK1 KHOA'!K29+'XUAT HK2 KHOA'!K29)</f>
        <v>1.6</v>
      </c>
      <c r="L29" s="8">
        <f>IF($D29="","",'XUAT HK1 KHOA'!L29+'XUAT HK2 KHOA'!L29)</f>
        <v>0</v>
      </c>
      <c r="M29" s="8">
        <f>IF($D29="","",'XUAT HK1 KHOA'!M29+'XUAT HK2 KHOA'!M29)</f>
        <v>0</v>
      </c>
      <c r="N29" s="21">
        <f t="shared" si="10"/>
        <v>1.6</v>
      </c>
      <c r="O29" s="8">
        <f>IF($D29="","",'XUAT HK1 KHOA'!O29+'XUAT HK2 KHOA'!O29)</f>
        <v>0</v>
      </c>
      <c r="P29" s="8">
        <f>IF($D29="","",'XUAT HK1 KHOA'!P29+'XUAT HK2 KHOA'!P29)</f>
        <v>0</v>
      </c>
      <c r="Q29" s="8">
        <f>IF($D29="","",'XUAT HK1 KHOA'!Q29+'XUAT HK2 KHOA'!Q29)</f>
        <v>0</v>
      </c>
      <c r="R29" s="21">
        <f t="shared" si="11"/>
        <v>0</v>
      </c>
      <c r="S29" s="8">
        <f>IF($D29="","",'XUAT HK1 KHOA'!S29+'XUAT HK2 KHOA'!S29)</f>
        <v>0</v>
      </c>
      <c r="T29" s="8">
        <f>IF($D29="","",'XUAT HK1 KHOA'!T29+'XUAT HK2 KHOA'!T29)</f>
        <v>0</v>
      </c>
      <c r="U29" s="8">
        <f>IF($D29="","",'XUAT HK1 KHOA'!U29+'XUAT HK2 KHOA'!U29)</f>
        <v>0</v>
      </c>
      <c r="V29" s="21">
        <f t="shared" si="12"/>
        <v>0</v>
      </c>
      <c r="W29" s="8">
        <f>IF($D29="","",'XUAT HK1 KHOA'!W29+'XUAT HK2 KHOA'!W29)</f>
        <v>0</v>
      </c>
      <c r="X29" s="8">
        <f>IF($D29="","",'XUAT HK1 KHOA'!X29+'XUAT HK2 KHOA'!X29)</f>
        <v>0</v>
      </c>
      <c r="Y29" s="21">
        <f t="shared" si="13"/>
        <v>0</v>
      </c>
      <c r="Z29" s="8">
        <f>IF($D29="","",'XUAT HK1 KHOA'!Z29+'XUAT HK2 KHOA'!Z29)</f>
        <v>0</v>
      </c>
      <c r="AA29" s="8">
        <f>IF($D29="","",'XUAT HK1 KHOA'!AA29+'XUAT HK2 KHOA'!AA29)</f>
        <v>0</v>
      </c>
      <c r="AB29" s="21">
        <f t="shared" si="14"/>
        <v>0</v>
      </c>
      <c r="AC29" s="8">
        <f>IF($D29="","",'XUAT HK1 KHOA'!AC29+'XUAT HK2 KHOA'!AC29)</f>
        <v>0</v>
      </c>
      <c r="AD29" s="8">
        <f>IF($D29="","",'XUAT HK1 KHOA'!AD29+'XUAT HK2 KHOA'!AD29)</f>
        <v>0</v>
      </c>
      <c r="AE29" s="21">
        <f t="shared" si="15"/>
        <v>0</v>
      </c>
      <c r="AF29" s="8">
        <f>IF($D29="","",'XUAT HK1 KHOA'!AF29+'XUAT HK2 KHOA'!AF29)</f>
        <v>2.4</v>
      </c>
      <c r="AG29" s="8">
        <f>IF($D29="","",'XUAT HK1 KHOA'!AG29+'XUAT HK2 KHOA'!AG29)</f>
        <v>16</v>
      </c>
      <c r="AH29" s="64">
        <f t="shared" si="16"/>
        <v>20</v>
      </c>
      <c r="AI29" s="14">
        <f t="shared" si="17"/>
        <v>66.7</v>
      </c>
    </row>
    <row r="30" spans="1:35">
      <c r="A30" s="55">
        <f>IF(D30="","",SUBTOTAL(3,$D$4:$D30))</f>
        <v>27</v>
      </c>
      <c r="B30" s="46" t="str">
        <f>IF('XUAT HK1 KHOA'!B30="","",'XUAT HK1 KHOA'!B30)</f>
        <v>01023004</v>
      </c>
      <c r="C30" s="46" t="str">
        <f>IF('XUAT HK1 KHOA'!C30="","",'XUAT HK1 KHOA'!C30)</f>
        <v>Khoa CN Cơ khí</v>
      </c>
      <c r="D30" s="46" t="str">
        <f>IF('XUAT HK1 KHOA'!D30="","",'XUAT HK1 KHOA'!D30)</f>
        <v>Võ Thị Lệ Trân</v>
      </c>
      <c r="E30" s="8">
        <f>IF($D30="","",'XUAT HK1 KHOA'!E30+'XUAT HK2 KHOA'!E30)</f>
        <v>0</v>
      </c>
      <c r="F30" s="8">
        <f>IF($D30="","",'XUAT HK1 KHOA'!F30+'XUAT HK2 KHOA'!F30)</f>
        <v>0</v>
      </c>
      <c r="G30" s="8">
        <f>IF($D30="","",'XUAT HK1 KHOA'!G30+'XUAT HK2 KHOA'!G30)</f>
        <v>0</v>
      </c>
      <c r="H30" s="8">
        <f>IF($D30="","",'XUAT HK1 KHOA'!H30+'XUAT HK2 KHOA'!H30)</f>
        <v>0</v>
      </c>
      <c r="I30" s="76">
        <f t="shared" si="9"/>
        <v>0</v>
      </c>
      <c r="J30" s="8">
        <f>IF($D30="","",'XUAT HK1 KHOA'!J30+'XUAT HK2 KHOA'!J30)</f>
        <v>1.2</v>
      </c>
      <c r="K30" s="8">
        <f>IF($D30="","",'XUAT HK1 KHOA'!K30+'XUAT HK2 KHOA'!K30)</f>
        <v>10.8</v>
      </c>
      <c r="L30" s="8">
        <f>IF($D30="","",'XUAT HK1 KHOA'!L30+'XUAT HK2 KHOA'!L30)</f>
        <v>0</v>
      </c>
      <c r="M30" s="8">
        <f>IF($D30="","",'XUAT HK1 KHOA'!M30+'XUAT HK2 KHOA'!M30)</f>
        <v>0</v>
      </c>
      <c r="N30" s="21">
        <f t="shared" si="10"/>
        <v>12</v>
      </c>
      <c r="O30" s="8">
        <f>IF($D30="","",'XUAT HK1 KHOA'!O30+'XUAT HK2 KHOA'!O30)</f>
        <v>0</v>
      </c>
      <c r="P30" s="8">
        <f>IF($D30="","",'XUAT HK1 KHOA'!P30+'XUAT HK2 KHOA'!P30)</f>
        <v>0</v>
      </c>
      <c r="Q30" s="8">
        <f>IF($D30="","",'XUAT HK1 KHOA'!Q30+'XUAT HK2 KHOA'!Q30)</f>
        <v>0</v>
      </c>
      <c r="R30" s="21">
        <f t="shared" si="11"/>
        <v>0</v>
      </c>
      <c r="S30" s="8">
        <f>IF($D30="","",'XUAT HK1 KHOA'!S30+'XUAT HK2 KHOA'!S30)</f>
        <v>0</v>
      </c>
      <c r="T30" s="8">
        <f>IF($D30="","",'XUAT HK1 KHOA'!T30+'XUAT HK2 KHOA'!T30)</f>
        <v>0</v>
      </c>
      <c r="U30" s="8">
        <f>IF($D30="","",'XUAT HK1 KHOA'!U30+'XUAT HK2 KHOA'!U30)</f>
        <v>0</v>
      </c>
      <c r="V30" s="21">
        <f t="shared" si="12"/>
        <v>0</v>
      </c>
      <c r="W30" s="8">
        <f>IF($D30="","",'XUAT HK1 KHOA'!W30+'XUAT HK2 KHOA'!W30)</f>
        <v>0</v>
      </c>
      <c r="X30" s="8">
        <f>IF($D30="","",'XUAT HK1 KHOA'!X30+'XUAT HK2 KHOA'!X30)</f>
        <v>0</v>
      </c>
      <c r="Y30" s="21">
        <f t="shared" si="13"/>
        <v>0</v>
      </c>
      <c r="Z30" s="8">
        <f>IF($D30="","",'XUAT HK1 KHOA'!Z30+'XUAT HK2 KHOA'!Z30)</f>
        <v>0</v>
      </c>
      <c r="AA30" s="8">
        <f>IF($D30="","",'XUAT HK1 KHOA'!AA30+'XUAT HK2 KHOA'!AA30)</f>
        <v>0</v>
      </c>
      <c r="AB30" s="21">
        <f t="shared" si="14"/>
        <v>0</v>
      </c>
      <c r="AC30" s="8">
        <f>IF($D30="","",'XUAT HK1 KHOA'!AC30+'XUAT HK2 KHOA'!AC30)</f>
        <v>0</v>
      </c>
      <c r="AD30" s="8">
        <f>IF($D30="","",'XUAT HK1 KHOA'!AD30+'XUAT HK2 KHOA'!AD30)</f>
        <v>0</v>
      </c>
      <c r="AE30" s="21">
        <f t="shared" si="15"/>
        <v>0</v>
      </c>
      <c r="AF30" s="8">
        <f>IF($D30="","",'XUAT HK1 KHOA'!AF30+'XUAT HK2 KHOA'!AF30)</f>
        <v>0</v>
      </c>
      <c r="AG30" s="8">
        <f>IF($D30="","",'XUAT HK1 KHOA'!AG30+'XUAT HK2 KHOA'!AG30)</f>
        <v>0</v>
      </c>
      <c r="AH30" s="64">
        <f t="shared" si="16"/>
        <v>12</v>
      </c>
      <c r="AI30" s="14">
        <f t="shared" si="17"/>
        <v>40</v>
      </c>
    </row>
    <row r="31" spans="1:35">
      <c r="A31" s="55">
        <f>IF(D31="","",SUBTOTAL(3,$D$4:$D31))</f>
        <v>28</v>
      </c>
      <c r="B31" s="46" t="str">
        <f>IF('XUAT HK1 KHOA'!B31="","",'XUAT HK1 KHOA'!B31)</f>
        <v>01012009</v>
      </c>
      <c r="C31" s="46" t="str">
        <f>IF('XUAT HK1 KHOA'!C31="","",'XUAT HK1 KHOA'!C31)</f>
        <v>Khoa CN Cơ khí</v>
      </c>
      <c r="D31" s="46" t="str">
        <f>IF('XUAT HK1 KHOA'!D31="","",'XUAT HK1 KHOA'!D31)</f>
        <v>Võ Thúy Phương</v>
      </c>
      <c r="E31" s="8">
        <f>IF($D31="","",'XUAT HK1 KHOA'!E31+'XUAT HK2 KHOA'!E31)</f>
        <v>2</v>
      </c>
      <c r="F31" s="8">
        <f>IF($D31="","",'XUAT HK1 KHOA'!F31+'XUAT HK2 KHOA'!F31)</f>
        <v>0</v>
      </c>
      <c r="G31" s="8">
        <f>IF($D31="","",'XUAT HK1 KHOA'!G31+'XUAT HK2 KHOA'!G31)</f>
        <v>0</v>
      </c>
      <c r="H31" s="8">
        <f>IF($D31="","",'XUAT HK1 KHOA'!H31+'XUAT HK2 KHOA'!H31)</f>
        <v>0</v>
      </c>
      <c r="I31" s="76">
        <f t="shared" si="9"/>
        <v>2</v>
      </c>
      <c r="J31" s="8">
        <f>IF($D31="","",'XUAT HK1 KHOA'!J31+'XUAT HK2 KHOA'!J31)</f>
        <v>0</v>
      </c>
      <c r="K31" s="8">
        <f>IF($D31="","",'XUAT HK1 KHOA'!K31+'XUAT HK2 KHOA'!K31)</f>
        <v>0</v>
      </c>
      <c r="L31" s="8">
        <f>IF($D31="","",'XUAT HK1 KHOA'!L31+'XUAT HK2 KHOA'!L31)</f>
        <v>0</v>
      </c>
      <c r="M31" s="8">
        <f>IF($D31="","",'XUAT HK1 KHOA'!M31+'XUAT HK2 KHOA'!M31)</f>
        <v>0</v>
      </c>
      <c r="N31" s="21">
        <f t="shared" si="10"/>
        <v>0</v>
      </c>
      <c r="O31" s="8">
        <f>IF($D31="","",'XUAT HK1 KHOA'!O31+'XUAT HK2 KHOA'!O31)</f>
        <v>71</v>
      </c>
      <c r="P31" s="8">
        <f>IF($D31="","",'XUAT HK1 KHOA'!P31+'XUAT HK2 KHOA'!P31)</f>
        <v>0</v>
      </c>
      <c r="Q31" s="8">
        <f>IF($D31="","",'XUAT HK1 KHOA'!Q31+'XUAT HK2 KHOA'!Q31)</f>
        <v>71</v>
      </c>
      <c r="R31" s="21">
        <f t="shared" si="11"/>
        <v>0</v>
      </c>
      <c r="S31" s="8">
        <f>IF($D31="","",'XUAT HK1 KHOA'!S31+'XUAT HK2 KHOA'!S31)</f>
        <v>0</v>
      </c>
      <c r="T31" s="8">
        <f>IF($D31="","",'XUAT HK1 KHOA'!T31+'XUAT HK2 KHOA'!T31)</f>
        <v>0</v>
      </c>
      <c r="U31" s="8">
        <f>IF($D31="","",'XUAT HK1 KHOA'!U31+'XUAT HK2 KHOA'!U31)</f>
        <v>0</v>
      </c>
      <c r="V31" s="21">
        <f t="shared" si="12"/>
        <v>0</v>
      </c>
      <c r="W31" s="8">
        <f>IF($D31="","",'XUAT HK1 KHOA'!W31+'XUAT HK2 KHOA'!W31)</f>
        <v>0</v>
      </c>
      <c r="X31" s="8">
        <f>IF($D31="","",'XUAT HK1 KHOA'!X31+'XUAT HK2 KHOA'!X31)</f>
        <v>0</v>
      </c>
      <c r="Y31" s="21">
        <f t="shared" si="13"/>
        <v>0</v>
      </c>
      <c r="Z31" s="8">
        <f>IF($D31="","",'XUAT HK1 KHOA'!Z31+'XUAT HK2 KHOA'!Z31)</f>
        <v>0</v>
      </c>
      <c r="AA31" s="8">
        <f>IF($D31="","",'XUAT HK1 KHOA'!AA31+'XUAT HK2 KHOA'!AA31)</f>
        <v>0</v>
      </c>
      <c r="AB31" s="21">
        <f t="shared" si="14"/>
        <v>0</v>
      </c>
      <c r="AC31" s="8">
        <f>IF($D31="","",'XUAT HK1 KHOA'!AC31+'XUAT HK2 KHOA'!AC31)</f>
        <v>0</v>
      </c>
      <c r="AD31" s="8">
        <f>IF($D31="","",'XUAT HK1 KHOA'!AD31+'XUAT HK2 KHOA'!AD31)</f>
        <v>0</v>
      </c>
      <c r="AE31" s="21">
        <f t="shared" si="15"/>
        <v>0</v>
      </c>
      <c r="AF31" s="8">
        <f>IF($D31="","",'XUAT HK1 KHOA'!AF31+'XUAT HK2 KHOA'!AF31)</f>
        <v>0</v>
      </c>
      <c r="AG31" s="8">
        <f>IF($D31="","",'XUAT HK1 KHOA'!AG31+'XUAT HK2 KHOA'!AG31)</f>
        <v>0</v>
      </c>
      <c r="AH31" s="64">
        <f t="shared" si="16"/>
        <v>2</v>
      </c>
      <c r="AI31" s="14">
        <f t="shared" si="17"/>
        <v>6.7</v>
      </c>
    </row>
    <row r="32" spans="1:35">
      <c r="A32" s="55">
        <f>IF(D32="","",SUBTOTAL(3,$D$4:$D32))</f>
        <v>29</v>
      </c>
      <c r="B32" s="46" t="str">
        <f>IF('XUAT HK1 KHOA'!B32="","",'XUAT HK1 KHOA'!B32)</f>
        <v>01012013</v>
      </c>
      <c r="C32" s="46" t="str">
        <f>IF('XUAT HK1 KHOA'!C32="","",'XUAT HK1 KHOA'!C32)</f>
        <v>Khoa CN Cơ khí</v>
      </c>
      <c r="D32" s="46" t="str">
        <f>IF('XUAT HK1 KHOA'!D32="","",'XUAT HK1 KHOA'!D32)</f>
        <v>Vũ Đức Pháp</v>
      </c>
      <c r="E32" s="8">
        <f>IF($D32="","",'XUAT HK1 KHOA'!E32+'XUAT HK2 KHOA'!E32)</f>
        <v>4</v>
      </c>
      <c r="F32" s="8">
        <f>IF($D32="","",'XUAT HK1 KHOA'!F32+'XUAT HK2 KHOA'!F32)</f>
        <v>0</v>
      </c>
      <c r="G32" s="8">
        <f>IF($D32="","",'XUAT HK1 KHOA'!G32+'XUAT HK2 KHOA'!G32)</f>
        <v>0</v>
      </c>
      <c r="H32" s="8">
        <f>IF($D32="","",'XUAT HK1 KHOA'!H32+'XUAT HK2 KHOA'!H32)</f>
        <v>0</v>
      </c>
      <c r="I32" s="76">
        <f t="shared" si="9"/>
        <v>4</v>
      </c>
      <c r="J32" s="8">
        <f>IF($D32="","",'XUAT HK1 KHOA'!J32+'XUAT HK2 KHOA'!J32)</f>
        <v>10.8</v>
      </c>
      <c r="K32" s="8">
        <f>IF($D32="","",'XUAT HK1 KHOA'!K32+'XUAT HK2 KHOA'!K32)</f>
        <v>3.5999999999999996</v>
      </c>
      <c r="L32" s="8">
        <f>IF($D32="","",'XUAT HK1 KHOA'!L32+'XUAT HK2 KHOA'!L32)</f>
        <v>0</v>
      </c>
      <c r="M32" s="8">
        <f>IF($D32="","",'XUAT HK1 KHOA'!M32+'XUAT HK2 KHOA'!M32)</f>
        <v>0</v>
      </c>
      <c r="N32" s="21">
        <f t="shared" si="10"/>
        <v>14.4</v>
      </c>
      <c r="O32" s="8">
        <f>IF($D32="","",'XUAT HK1 KHOA'!O32+'XUAT HK2 KHOA'!O32)</f>
        <v>239</v>
      </c>
      <c r="P32" s="8">
        <f>IF($D32="","",'XUAT HK1 KHOA'!P32+'XUAT HK2 KHOA'!P32)</f>
        <v>481</v>
      </c>
      <c r="Q32" s="8">
        <f>IF($D32="","",'XUAT HK1 KHOA'!Q32+'XUAT HK2 KHOA'!Q32)</f>
        <v>117</v>
      </c>
      <c r="R32" s="21">
        <f t="shared" si="11"/>
        <v>30.15</v>
      </c>
      <c r="S32" s="8">
        <f>IF($D32="","",'XUAT HK1 KHOA'!S32+'XUAT HK2 KHOA'!S32)</f>
        <v>0</v>
      </c>
      <c r="T32" s="8">
        <f>IF($D32="","",'XUAT HK1 KHOA'!T32+'XUAT HK2 KHOA'!T32)</f>
        <v>101</v>
      </c>
      <c r="U32" s="8">
        <f>IF($D32="","",'XUAT HK1 KHOA'!U32+'XUAT HK2 KHOA'!U32)</f>
        <v>0</v>
      </c>
      <c r="V32" s="21">
        <f t="shared" si="12"/>
        <v>10.1</v>
      </c>
      <c r="W32" s="8">
        <f>IF($D32="","",'XUAT HK1 KHOA'!W32+'XUAT HK2 KHOA'!W32)</f>
        <v>0</v>
      </c>
      <c r="X32" s="8">
        <f>IF($D32="","",'XUAT HK1 KHOA'!X32+'XUAT HK2 KHOA'!X32)</f>
        <v>0</v>
      </c>
      <c r="Y32" s="21">
        <f t="shared" si="13"/>
        <v>0</v>
      </c>
      <c r="Z32" s="8">
        <f>IF($D32="","",'XUAT HK1 KHOA'!Z32+'XUAT HK2 KHOA'!Z32)</f>
        <v>0</v>
      </c>
      <c r="AA32" s="8">
        <f>IF($D32="","",'XUAT HK1 KHOA'!AA32+'XUAT HK2 KHOA'!AA32)</f>
        <v>0</v>
      </c>
      <c r="AB32" s="21">
        <f t="shared" si="14"/>
        <v>0</v>
      </c>
      <c r="AC32" s="8">
        <f>IF($D32="","",'XUAT HK1 KHOA'!AC32+'XUAT HK2 KHOA'!AC32)</f>
        <v>0</v>
      </c>
      <c r="AD32" s="8">
        <f>IF($D32="","",'XUAT HK1 KHOA'!AD32+'XUAT HK2 KHOA'!AD32)</f>
        <v>0</v>
      </c>
      <c r="AE32" s="21">
        <f t="shared" si="15"/>
        <v>0</v>
      </c>
      <c r="AF32" s="8">
        <f>IF($D32="","",'XUAT HK1 KHOA'!AF32+'XUAT HK2 KHOA'!AF32)</f>
        <v>0</v>
      </c>
      <c r="AG32" s="8">
        <f>IF($D32="","",'XUAT HK1 KHOA'!AG32+'XUAT HK2 KHOA'!AG32)</f>
        <v>0</v>
      </c>
      <c r="AH32" s="64">
        <f t="shared" si="16"/>
        <v>58.7</v>
      </c>
      <c r="AI32" s="14">
        <f t="shared" si="17"/>
        <v>195.7</v>
      </c>
    </row>
    <row r="33" spans="1:35">
      <c r="A33" s="55">
        <f>IF(D33="","",SUBTOTAL(3,$D$4:$D33))</f>
        <v>30</v>
      </c>
      <c r="B33" s="46" t="str">
        <f>IF('XUAT HK1 KHOA'!B33="","",'XUAT HK1 KHOA'!B33)</f>
        <v>01012007</v>
      </c>
      <c r="C33" s="46" t="str">
        <f>IF('XUAT HK1 KHOA'!C33="","",'XUAT HK1 KHOA'!C33)</f>
        <v>Khoa CN Cơ khí</v>
      </c>
      <c r="D33" s="46" t="str">
        <f>IF('XUAT HK1 KHOA'!D33="","",'XUAT HK1 KHOA'!D33)</f>
        <v>Vũ Quang Khải</v>
      </c>
      <c r="E33" s="8">
        <f>IF($D33="","",'XUAT HK1 KHOA'!E33+'XUAT HK2 KHOA'!E33)</f>
        <v>20</v>
      </c>
      <c r="F33" s="8">
        <f>IF($D33="","",'XUAT HK1 KHOA'!F33+'XUAT HK2 KHOA'!F33)</f>
        <v>0</v>
      </c>
      <c r="G33" s="8">
        <f>IF($D33="","",'XUAT HK1 KHOA'!G33+'XUAT HK2 KHOA'!G33)</f>
        <v>0</v>
      </c>
      <c r="H33" s="8">
        <f>IF($D33="","",'XUAT HK1 KHOA'!H33+'XUAT HK2 KHOA'!H33)</f>
        <v>0</v>
      </c>
      <c r="I33" s="76">
        <f t="shared" si="9"/>
        <v>20</v>
      </c>
      <c r="J33" s="8">
        <f>IF($D33="","",'XUAT HK1 KHOA'!J33+'XUAT HK2 KHOA'!J33)</f>
        <v>19.199999999999996</v>
      </c>
      <c r="K33" s="8">
        <f>IF($D33="","",'XUAT HK1 KHOA'!K33+'XUAT HK2 KHOA'!K33)</f>
        <v>1.2</v>
      </c>
      <c r="L33" s="8">
        <f>IF($D33="","",'XUAT HK1 KHOA'!L33+'XUAT HK2 KHOA'!L33)</f>
        <v>0</v>
      </c>
      <c r="M33" s="8">
        <f>IF($D33="","",'XUAT HK1 KHOA'!M33+'XUAT HK2 KHOA'!M33)</f>
        <v>0</v>
      </c>
      <c r="N33" s="21">
        <f t="shared" si="10"/>
        <v>20.399999999999995</v>
      </c>
      <c r="O33" s="8">
        <f>IF($D33="","",'XUAT HK1 KHOA'!O33+'XUAT HK2 KHOA'!O33)</f>
        <v>562</v>
      </c>
      <c r="P33" s="8">
        <f>IF($D33="","",'XUAT HK1 KHOA'!P33+'XUAT HK2 KHOA'!P33)</f>
        <v>452</v>
      </c>
      <c r="Q33" s="8">
        <f>IF($D33="","",'XUAT HK1 KHOA'!Q33+'XUAT HK2 KHOA'!Q33)</f>
        <v>524</v>
      </c>
      <c r="R33" s="21">
        <f t="shared" si="11"/>
        <v>24.5</v>
      </c>
      <c r="S33" s="8">
        <f>IF($D33="","",'XUAT HK1 KHOA'!S33+'XUAT HK2 KHOA'!S33)</f>
        <v>0</v>
      </c>
      <c r="T33" s="8">
        <f>IF($D33="","",'XUAT HK1 KHOA'!T33+'XUAT HK2 KHOA'!T33)</f>
        <v>0</v>
      </c>
      <c r="U33" s="8">
        <f>IF($D33="","",'XUAT HK1 KHOA'!U33+'XUAT HK2 KHOA'!U33)</f>
        <v>0</v>
      </c>
      <c r="V33" s="21">
        <f t="shared" si="12"/>
        <v>0</v>
      </c>
      <c r="W33" s="8">
        <f>IF($D33="","",'XUAT HK1 KHOA'!W33+'XUAT HK2 KHOA'!W33)</f>
        <v>0</v>
      </c>
      <c r="X33" s="8">
        <f>IF($D33="","",'XUAT HK1 KHOA'!X33+'XUAT HK2 KHOA'!X33)</f>
        <v>0</v>
      </c>
      <c r="Y33" s="21">
        <f t="shared" si="13"/>
        <v>0</v>
      </c>
      <c r="Z33" s="8">
        <f>IF($D33="","",'XUAT HK1 KHOA'!Z33+'XUAT HK2 KHOA'!Z33)</f>
        <v>0</v>
      </c>
      <c r="AA33" s="8">
        <f>IF($D33="","",'XUAT HK1 KHOA'!AA33+'XUAT HK2 KHOA'!AA33)</f>
        <v>0</v>
      </c>
      <c r="AB33" s="21">
        <f t="shared" si="14"/>
        <v>0</v>
      </c>
      <c r="AC33" s="8">
        <f>IF($D33="","",'XUAT HK1 KHOA'!AC33+'XUAT HK2 KHOA'!AC33)</f>
        <v>0</v>
      </c>
      <c r="AD33" s="8">
        <f>IF($D33="","",'XUAT HK1 KHOA'!AD33+'XUAT HK2 KHOA'!AD33)</f>
        <v>0</v>
      </c>
      <c r="AE33" s="21">
        <f t="shared" si="15"/>
        <v>0</v>
      </c>
      <c r="AF33" s="8">
        <f>IF($D33="","",'XUAT HK1 KHOA'!AF33+'XUAT HK2 KHOA'!AF33)</f>
        <v>0</v>
      </c>
      <c r="AG33" s="8">
        <f>IF($D33="","",'XUAT HK1 KHOA'!AG33+'XUAT HK2 KHOA'!AG33)</f>
        <v>3.6</v>
      </c>
      <c r="AH33" s="64">
        <f t="shared" si="16"/>
        <v>68.5</v>
      </c>
      <c r="AI33" s="14">
        <f t="shared" si="17"/>
        <v>228.3</v>
      </c>
    </row>
    <row r="34" spans="1:35">
      <c r="A34" s="55">
        <f>IF(D34="","",SUBTOTAL(3,$D$4:$D34))</f>
        <v>31</v>
      </c>
      <c r="B34" s="46" t="str">
        <f>IF('XUAT HK1 KHOA'!B34="","",'XUAT HK1 KHOA'!B34)</f>
        <v>01009006</v>
      </c>
      <c r="C34" s="46" t="str">
        <f>IF('XUAT HK1 KHOA'!C34="","",'XUAT HK1 KHOA'!C34)</f>
        <v>Phòng CTCT-HSSV</v>
      </c>
      <c r="D34" s="46" t="str">
        <f>IF('XUAT HK1 KHOA'!D34="","",'XUAT HK1 KHOA'!D34)</f>
        <v>Nguyễn Ngọc Hiệp</v>
      </c>
      <c r="E34" s="8">
        <f>IF($D34="","",'XUAT HK1 KHOA'!E34+'XUAT HK2 KHOA'!E34)</f>
        <v>0</v>
      </c>
      <c r="F34" s="8">
        <f>IF($D34="","",'XUAT HK1 KHOA'!F34+'XUAT HK2 KHOA'!F34)</f>
        <v>0</v>
      </c>
      <c r="G34" s="8">
        <f>IF($D34="","",'XUAT HK1 KHOA'!G34+'XUAT HK2 KHOA'!G34)</f>
        <v>0</v>
      </c>
      <c r="H34" s="8">
        <f>IF($D34="","",'XUAT HK1 KHOA'!H34+'XUAT HK2 KHOA'!H34)</f>
        <v>0</v>
      </c>
      <c r="I34" s="76">
        <f t="shared" si="9"/>
        <v>0</v>
      </c>
      <c r="J34" s="8">
        <f>IF($D34="","",'XUAT HK1 KHOA'!J34+'XUAT HK2 KHOA'!J34)</f>
        <v>0</v>
      </c>
      <c r="K34" s="8">
        <f>IF($D34="","",'XUAT HK1 KHOA'!K34+'XUAT HK2 KHOA'!K34)</f>
        <v>0</v>
      </c>
      <c r="L34" s="8">
        <f>IF($D34="","",'XUAT HK1 KHOA'!L34+'XUAT HK2 KHOA'!L34)</f>
        <v>0</v>
      </c>
      <c r="M34" s="8">
        <f>IF($D34="","",'XUAT HK1 KHOA'!M34+'XUAT HK2 KHOA'!M34)</f>
        <v>0</v>
      </c>
      <c r="N34" s="21">
        <f t="shared" si="10"/>
        <v>0</v>
      </c>
      <c r="O34" s="8">
        <f>IF($D34="","",'XUAT HK1 KHOA'!O34+'XUAT HK2 KHOA'!O34)</f>
        <v>0</v>
      </c>
      <c r="P34" s="8">
        <f>IF($D34="","",'XUAT HK1 KHOA'!P34+'XUAT HK2 KHOA'!P34)</f>
        <v>0</v>
      </c>
      <c r="Q34" s="8">
        <f>IF($D34="","",'XUAT HK1 KHOA'!Q34+'XUAT HK2 KHOA'!Q34)</f>
        <v>123</v>
      </c>
      <c r="R34" s="21">
        <f t="shared" si="11"/>
        <v>-6.15</v>
      </c>
      <c r="S34" s="8">
        <f>IF($D34="","",'XUAT HK1 KHOA'!S34+'XUAT HK2 KHOA'!S34)</f>
        <v>0</v>
      </c>
      <c r="T34" s="8">
        <f>IF($D34="","",'XUAT HK1 KHOA'!T34+'XUAT HK2 KHOA'!T34)</f>
        <v>0</v>
      </c>
      <c r="U34" s="8">
        <f>IF($D34="","",'XUAT HK1 KHOA'!U34+'XUAT HK2 KHOA'!U34)</f>
        <v>0</v>
      </c>
      <c r="V34" s="21">
        <f t="shared" si="12"/>
        <v>0</v>
      </c>
      <c r="W34" s="8">
        <f>IF($D34="","",'XUAT HK1 KHOA'!W34+'XUAT HK2 KHOA'!W34)</f>
        <v>0</v>
      </c>
      <c r="X34" s="8">
        <f>IF($D34="","",'XUAT HK1 KHOA'!X34+'XUAT HK2 KHOA'!X34)</f>
        <v>0</v>
      </c>
      <c r="Y34" s="21">
        <f t="shared" si="13"/>
        <v>0</v>
      </c>
      <c r="Z34" s="8">
        <f>IF($D34="","",'XUAT HK1 KHOA'!Z34+'XUAT HK2 KHOA'!Z34)</f>
        <v>0</v>
      </c>
      <c r="AA34" s="8">
        <f>IF($D34="","",'XUAT HK1 KHOA'!AA34+'XUAT HK2 KHOA'!AA34)</f>
        <v>0</v>
      </c>
      <c r="AB34" s="21">
        <f t="shared" si="14"/>
        <v>0</v>
      </c>
      <c r="AC34" s="8">
        <f>IF($D34="","",'XUAT HK1 KHOA'!AC34+'XUAT HK2 KHOA'!AC34)</f>
        <v>0</v>
      </c>
      <c r="AD34" s="8">
        <f>IF($D34="","",'XUAT HK1 KHOA'!AD34+'XUAT HK2 KHOA'!AD34)</f>
        <v>0</v>
      </c>
      <c r="AE34" s="21">
        <f t="shared" si="15"/>
        <v>0</v>
      </c>
      <c r="AF34" s="8">
        <f>IF($D34="","",'XUAT HK1 KHOA'!AF34+'XUAT HK2 KHOA'!AF34)</f>
        <v>0</v>
      </c>
      <c r="AG34" s="8">
        <f>IF($D34="","",'XUAT HK1 KHOA'!AG34+'XUAT HK2 KHOA'!AG34)</f>
        <v>0</v>
      </c>
      <c r="AH34" s="64">
        <f t="shared" si="16"/>
        <v>-6.2</v>
      </c>
      <c r="AI34" s="14">
        <f t="shared" si="17"/>
        <v>-20.7</v>
      </c>
    </row>
    <row r="35" spans="1:35">
      <c r="A35" s="55">
        <f>IF(D35="","",SUBTOTAL(3,$D$4:$D35))</f>
        <v>32</v>
      </c>
      <c r="B35" s="46" t="str">
        <f>IF('XUAT HK1 KHOA'!B35="","",'XUAT HK1 KHOA'!B35)</f>
        <v>01006001</v>
      </c>
      <c r="C35" s="46" t="str">
        <f>IF('XUAT HK1 KHOA'!C35="","",'XUAT HK1 KHOA'!C35)</f>
        <v>Phòng KT&amp;ĐBCL</v>
      </c>
      <c r="D35" s="46" t="str">
        <f>IF('XUAT HK1 KHOA'!D35="","",'XUAT HK1 KHOA'!D35)</f>
        <v>Hà Phước Tuấn</v>
      </c>
      <c r="E35" s="8">
        <f>IF($D35="","",'XUAT HK1 KHOA'!E35+'XUAT HK2 KHOA'!E35)</f>
        <v>0</v>
      </c>
      <c r="F35" s="8">
        <f>IF($D35="","",'XUAT HK1 KHOA'!F35+'XUAT HK2 KHOA'!F35)</f>
        <v>0</v>
      </c>
      <c r="G35" s="8">
        <f>IF($D35="","",'XUAT HK1 KHOA'!G35+'XUAT HK2 KHOA'!G35)</f>
        <v>0</v>
      </c>
      <c r="H35" s="8">
        <f>IF($D35="","",'XUAT HK1 KHOA'!H35+'XUAT HK2 KHOA'!H35)</f>
        <v>0</v>
      </c>
      <c r="I35" s="76">
        <f t="shared" si="9"/>
        <v>0</v>
      </c>
      <c r="J35" s="8">
        <f>IF($D35="","",'XUAT HK1 KHOA'!J35+'XUAT HK2 KHOA'!J35)</f>
        <v>0</v>
      </c>
      <c r="K35" s="8">
        <f>IF($D35="","",'XUAT HK1 KHOA'!K35+'XUAT HK2 KHOA'!K35)</f>
        <v>0</v>
      </c>
      <c r="L35" s="8">
        <f>IF($D35="","",'XUAT HK1 KHOA'!L35+'XUAT HK2 KHOA'!L35)</f>
        <v>0</v>
      </c>
      <c r="M35" s="8">
        <f>IF($D35="","",'XUAT HK1 KHOA'!M35+'XUAT HK2 KHOA'!M35)</f>
        <v>0</v>
      </c>
      <c r="N35" s="21">
        <f t="shared" si="10"/>
        <v>0</v>
      </c>
      <c r="O35" s="8">
        <f>IF($D35="","",'XUAT HK1 KHOA'!O35+'XUAT HK2 KHOA'!O35)</f>
        <v>0</v>
      </c>
      <c r="P35" s="8">
        <f>IF($D35="","",'XUAT HK1 KHOA'!P35+'XUAT HK2 KHOA'!P35)</f>
        <v>64</v>
      </c>
      <c r="Q35" s="8">
        <f>IF($D35="","",'XUAT HK1 KHOA'!Q35+'XUAT HK2 KHOA'!Q35)</f>
        <v>46</v>
      </c>
      <c r="R35" s="21">
        <f t="shared" si="11"/>
        <v>0.9</v>
      </c>
      <c r="S35" s="8">
        <f>IF($D35="","",'XUAT HK1 KHOA'!S35+'XUAT HK2 KHOA'!S35)</f>
        <v>0</v>
      </c>
      <c r="T35" s="8">
        <f>IF($D35="","",'XUAT HK1 KHOA'!T35+'XUAT HK2 KHOA'!T35)</f>
        <v>0</v>
      </c>
      <c r="U35" s="8">
        <f>IF($D35="","",'XUAT HK1 KHOA'!U35+'XUAT HK2 KHOA'!U35)</f>
        <v>0</v>
      </c>
      <c r="V35" s="21">
        <f t="shared" si="12"/>
        <v>0</v>
      </c>
      <c r="W35" s="8">
        <f>IF($D35="","",'XUAT HK1 KHOA'!W35+'XUAT HK2 KHOA'!W35)</f>
        <v>0</v>
      </c>
      <c r="X35" s="8">
        <f>IF($D35="","",'XUAT HK1 KHOA'!X35+'XUAT HK2 KHOA'!X35)</f>
        <v>0</v>
      </c>
      <c r="Y35" s="21">
        <f t="shared" si="13"/>
        <v>0</v>
      </c>
      <c r="Z35" s="8">
        <f>IF($D35="","",'XUAT HK1 KHOA'!Z35+'XUAT HK2 KHOA'!Z35)</f>
        <v>0</v>
      </c>
      <c r="AA35" s="8">
        <f>IF($D35="","",'XUAT HK1 KHOA'!AA35+'XUAT HK2 KHOA'!AA35)</f>
        <v>0</v>
      </c>
      <c r="AB35" s="21">
        <f t="shared" si="14"/>
        <v>0</v>
      </c>
      <c r="AC35" s="8">
        <f>IF($D35="","",'XUAT HK1 KHOA'!AC35+'XUAT HK2 KHOA'!AC35)</f>
        <v>0</v>
      </c>
      <c r="AD35" s="8">
        <f>IF($D35="","",'XUAT HK1 KHOA'!AD35+'XUAT HK2 KHOA'!AD35)</f>
        <v>0</v>
      </c>
      <c r="AE35" s="21">
        <f t="shared" si="15"/>
        <v>0</v>
      </c>
      <c r="AF35" s="8">
        <f>IF($D35="","",'XUAT HK1 KHOA'!AF35+'XUAT HK2 KHOA'!AF35)</f>
        <v>0</v>
      </c>
      <c r="AG35" s="8">
        <f>IF($D35="","",'XUAT HK1 KHOA'!AG35+'XUAT HK2 KHOA'!AG35)</f>
        <v>0</v>
      </c>
      <c r="AH35" s="64">
        <f t="shared" si="16"/>
        <v>0.9</v>
      </c>
      <c r="AI35" s="14">
        <f t="shared" si="17"/>
        <v>3</v>
      </c>
    </row>
    <row r="36" spans="1:35">
      <c r="A36" s="55">
        <f>IF(D36="","",SUBTOTAL(3,$D$4:$D36))</f>
        <v>33</v>
      </c>
      <c r="B36" s="46" t="str">
        <f>IF('XUAT HK1 KHOA'!B36="","",'XUAT HK1 KHOA'!B36)</f>
        <v>01009009</v>
      </c>
      <c r="C36" s="46" t="str">
        <f>IF('XUAT HK1 KHOA'!C36="","",'XUAT HK1 KHOA'!C36)</f>
        <v>Phòng KT&amp;ĐBCL</v>
      </c>
      <c r="D36" s="46" t="str">
        <f>IF('XUAT HK1 KHOA'!D36="","",'XUAT HK1 KHOA'!D36)</f>
        <v>Nguyễn Chí Nhân</v>
      </c>
      <c r="E36" s="8">
        <f>IF($D36="","",'XUAT HK1 KHOA'!E36+'XUAT HK2 KHOA'!E36)</f>
        <v>0</v>
      </c>
      <c r="F36" s="8">
        <f>IF($D36="","",'XUAT HK1 KHOA'!F36+'XUAT HK2 KHOA'!F36)</f>
        <v>0</v>
      </c>
      <c r="G36" s="8">
        <f>IF($D36="","",'XUAT HK1 KHOA'!G36+'XUAT HK2 KHOA'!G36)</f>
        <v>0</v>
      </c>
      <c r="H36" s="8">
        <f>IF($D36="","",'XUAT HK1 KHOA'!H36+'XUAT HK2 KHOA'!H36)</f>
        <v>0</v>
      </c>
      <c r="I36" s="76">
        <f t="shared" si="9"/>
        <v>0</v>
      </c>
      <c r="J36" s="8">
        <f>IF($D36="","",'XUAT HK1 KHOA'!J36+'XUAT HK2 KHOA'!J36)</f>
        <v>0</v>
      </c>
      <c r="K36" s="8">
        <f>IF($D36="","",'XUAT HK1 KHOA'!K36+'XUAT HK2 KHOA'!K36)</f>
        <v>0</v>
      </c>
      <c r="L36" s="8">
        <f>IF($D36="","",'XUAT HK1 KHOA'!L36+'XUAT HK2 KHOA'!L36)</f>
        <v>0</v>
      </c>
      <c r="M36" s="8">
        <f>IF($D36="","",'XUAT HK1 KHOA'!M36+'XUAT HK2 KHOA'!M36)</f>
        <v>0</v>
      </c>
      <c r="N36" s="21">
        <f t="shared" si="10"/>
        <v>0</v>
      </c>
      <c r="O36" s="8">
        <f>IF($D36="","",'XUAT HK1 KHOA'!O36+'XUAT HK2 KHOA'!O36)</f>
        <v>0</v>
      </c>
      <c r="P36" s="8">
        <f>IF($D36="","",'XUAT HK1 KHOA'!P36+'XUAT HK2 KHOA'!P36)</f>
        <v>0</v>
      </c>
      <c r="Q36" s="8">
        <f>IF($D36="","",'XUAT HK1 KHOA'!Q36+'XUAT HK2 KHOA'!Q36)</f>
        <v>0</v>
      </c>
      <c r="R36" s="21">
        <f t="shared" si="11"/>
        <v>0</v>
      </c>
      <c r="S36" s="8">
        <f>IF($D36="","",'XUAT HK1 KHOA'!S36+'XUAT HK2 KHOA'!S36)</f>
        <v>0</v>
      </c>
      <c r="T36" s="8">
        <f>IF($D36="","",'XUAT HK1 KHOA'!T36+'XUAT HK2 KHOA'!T36)</f>
        <v>0</v>
      </c>
      <c r="U36" s="8">
        <f>IF($D36="","",'XUAT HK1 KHOA'!U36+'XUAT HK2 KHOA'!U36)</f>
        <v>0</v>
      </c>
      <c r="V36" s="21">
        <f t="shared" si="12"/>
        <v>0</v>
      </c>
      <c r="W36" s="8">
        <f>IF($D36="","",'XUAT HK1 KHOA'!W36+'XUAT HK2 KHOA'!W36)</f>
        <v>0</v>
      </c>
      <c r="X36" s="8">
        <f>IF($D36="","",'XUAT HK1 KHOA'!X36+'XUAT HK2 KHOA'!X36)</f>
        <v>0</v>
      </c>
      <c r="Y36" s="21">
        <f t="shared" si="13"/>
        <v>0</v>
      </c>
      <c r="Z36" s="8">
        <f>IF($D36="","",'XUAT HK1 KHOA'!Z36+'XUAT HK2 KHOA'!Z36)</f>
        <v>0</v>
      </c>
      <c r="AA36" s="8">
        <f>IF($D36="","",'XUAT HK1 KHOA'!AA36+'XUAT HK2 KHOA'!AA36)</f>
        <v>0</v>
      </c>
      <c r="AB36" s="21">
        <f t="shared" si="14"/>
        <v>0</v>
      </c>
      <c r="AC36" s="8">
        <f>IF($D36="","",'XUAT HK1 KHOA'!AC36+'XUAT HK2 KHOA'!AC36)</f>
        <v>0</v>
      </c>
      <c r="AD36" s="8">
        <f>IF($D36="","",'XUAT HK1 KHOA'!AD36+'XUAT HK2 KHOA'!AD36)</f>
        <v>0</v>
      </c>
      <c r="AE36" s="21">
        <f t="shared" si="15"/>
        <v>0</v>
      </c>
      <c r="AF36" s="8">
        <f>IF($D36="","",'XUAT HK1 KHOA'!AF36+'XUAT HK2 KHOA'!AF36)</f>
        <v>0</v>
      </c>
      <c r="AG36" s="8">
        <f>IF($D36="","",'XUAT HK1 KHOA'!AG36+'XUAT HK2 KHOA'!AG36)</f>
        <v>3.6</v>
      </c>
      <c r="AH36" s="64">
        <f t="shared" si="16"/>
        <v>3.6</v>
      </c>
      <c r="AI36" s="14">
        <f t="shared" si="17"/>
        <v>12</v>
      </c>
    </row>
    <row r="37" spans="1:35">
      <c r="A37" s="55">
        <f>IF(D37="","",SUBTOTAL(3,$D$4:$D37))</f>
        <v>34</v>
      </c>
      <c r="B37" s="46" t="str">
        <f>IF('XUAT HK1 KHOA'!B37="","",'XUAT HK1 KHOA'!B37)</f>
        <v>01008002</v>
      </c>
      <c r="C37" s="46" t="str">
        <f>IF('XUAT HK1 KHOA'!C37="","",'XUAT HK1 KHOA'!C37)</f>
        <v>Phòng QT-DV</v>
      </c>
      <c r="D37" s="46" t="str">
        <f>IF('XUAT HK1 KHOA'!D37="","",'XUAT HK1 KHOA'!D37)</f>
        <v>Nguyễn Văn Thành</v>
      </c>
      <c r="E37" s="8">
        <f>IF($D37="","",'XUAT HK1 KHOA'!E37+'XUAT HK2 KHOA'!E37)</f>
        <v>0</v>
      </c>
      <c r="F37" s="8">
        <f>IF($D37="","",'XUAT HK1 KHOA'!F37+'XUAT HK2 KHOA'!F37)</f>
        <v>0</v>
      </c>
      <c r="G37" s="8">
        <f>IF($D37="","",'XUAT HK1 KHOA'!G37+'XUAT HK2 KHOA'!G37)</f>
        <v>0</v>
      </c>
      <c r="H37" s="8">
        <f>IF($D37="","",'XUAT HK1 KHOA'!H37+'XUAT HK2 KHOA'!H37)</f>
        <v>0</v>
      </c>
      <c r="I37" s="76">
        <f t="shared" si="9"/>
        <v>0</v>
      </c>
      <c r="J37" s="8">
        <f>IF($D37="","",'XUAT HK1 KHOA'!J37+'XUAT HK2 KHOA'!J37)</f>
        <v>0</v>
      </c>
      <c r="K37" s="8">
        <f>IF($D37="","",'XUAT HK1 KHOA'!K37+'XUAT HK2 KHOA'!K37)</f>
        <v>0</v>
      </c>
      <c r="L37" s="8">
        <f>IF($D37="","",'XUAT HK1 KHOA'!L37+'XUAT HK2 KHOA'!L37)</f>
        <v>0</v>
      </c>
      <c r="M37" s="8">
        <f>IF($D37="","",'XUAT HK1 KHOA'!M37+'XUAT HK2 KHOA'!M37)</f>
        <v>0</v>
      </c>
      <c r="N37" s="21">
        <f t="shared" si="10"/>
        <v>0</v>
      </c>
      <c r="O37" s="8">
        <f>IF($D37="","",'XUAT HK1 KHOA'!O37+'XUAT HK2 KHOA'!O37)</f>
        <v>0</v>
      </c>
      <c r="P37" s="8">
        <f>IF($D37="","",'XUAT HK1 KHOA'!P37+'XUAT HK2 KHOA'!P37)</f>
        <v>0</v>
      </c>
      <c r="Q37" s="8">
        <f>IF($D37="","",'XUAT HK1 KHOA'!Q37+'XUAT HK2 KHOA'!Q37)</f>
        <v>0</v>
      </c>
      <c r="R37" s="21">
        <f t="shared" si="11"/>
        <v>0</v>
      </c>
      <c r="S37" s="8">
        <f>IF($D37="","",'XUAT HK1 KHOA'!S37+'XUAT HK2 KHOA'!S37)</f>
        <v>52</v>
      </c>
      <c r="T37" s="8">
        <f>IF($D37="","",'XUAT HK1 KHOA'!T37+'XUAT HK2 KHOA'!T37)</f>
        <v>0</v>
      </c>
      <c r="U37" s="8">
        <f>IF($D37="","",'XUAT HK1 KHOA'!U37+'XUAT HK2 KHOA'!U37)</f>
        <v>52</v>
      </c>
      <c r="V37" s="21">
        <f t="shared" si="12"/>
        <v>0</v>
      </c>
      <c r="W37" s="8">
        <f>IF($D37="","",'XUAT HK1 KHOA'!W37+'XUAT HK2 KHOA'!W37)</f>
        <v>0</v>
      </c>
      <c r="X37" s="8">
        <f>IF($D37="","",'XUAT HK1 KHOA'!X37+'XUAT HK2 KHOA'!X37)</f>
        <v>0</v>
      </c>
      <c r="Y37" s="21">
        <f t="shared" si="13"/>
        <v>0</v>
      </c>
      <c r="Z37" s="8">
        <f>IF($D37="","",'XUAT HK1 KHOA'!Z37+'XUAT HK2 KHOA'!Z37)</f>
        <v>0</v>
      </c>
      <c r="AA37" s="8">
        <f>IF($D37="","",'XUAT HK1 KHOA'!AA37+'XUAT HK2 KHOA'!AA37)</f>
        <v>0</v>
      </c>
      <c r="AB37" s="21">
        <f t="shared" si="14"/>
        <v>0</v>
      </c>
      <c r="AC37" s="8">
        <f>IF($D37="","",'XUAT HK1 KHOA'!AC37+'XUAT HK2 KHOA'!AC37)</f>
        <v>0</v>
      </c>
      <c r="AD37" s="8">
        <f>IF($D37="","",'XUAT HK1 KHOA'!AD37+'XUAT HK2 KHOA'!AD37)</f>
        <v>0</v>
      </c>
      <c r="AE37" s="21">
        <f t="shared" si="15"/>
        <v>0</v>
      </c>
      <c r="AF37" s="8">
        <f>IF($D37="","",'XUAT HK1 KHOA'!AF37+'XUAT HK2 KHOA'!AF37)</f>
        <v>0</v>
      </c>
      <c r="AG37" s="8">
        <f>IF($D37="","",'XUAT HK1 KHOA'!AG37+'XUAT HK2 KHOA'!AG37)</f>
        <v>0</v>
      </c>
      <c r="AH37" s="64">
        <f t="shared" si="16"/>
        <v>0</v>
      </c>
      <c r="AI37" s="14">
        <f t="shared" si="17"/>
        <v>0</v>
      </c>
    </row>
    <row r="38" spans="1:35">
      <c r="A38" s="55">
        <f>IF(D38="","",SUBTOTAL(3,$D$4:$D38))</f>
        <v>35</v>
      </c>
      <c r="B38" s="46" t="str">
        <f>IF('XUAT HK1 KHOA'!B38="","",'XUAT HK1 KHOA'!B38)</f>
        <v>01004002</v>
      </c>
      <c r="C38" s="46" t="str">
        <f>IF('XUAT HK1 KHOA'!C38="","",'XUAT HK1 KHOA'!C38)</f>
        <v>Phòng TS-ĐT</v>
      </c>
      <c r="D38" s="46" t="str">
        <f>IF('XUAT HK1 KHOA'!D38="","",'XUAT HK1 KHOA'!D38)</f>
        <v>Hồ Văn Sĩ</v>
      </c>
      <c r="E38" s="8">
        <f>IF($D38="","",'XUAT HK1 KHOA'!E38+'XUAT HK2 KHOA'!E38)</f>
        <v>0</v>
      </c>
      <c r="F38" s="8">
        <f>IF($D38="","",'XUAT HK1 KHOA'!F38+'XUAT HK2 KHOA'!F38)</f>
        <v>0</v>
      </c>
      <c r="G38" s="8">
        <f>IF($D38="","",'XUAT HK1 KHOA'!G38+'XUAT HK2 KHOA'!G38)</f>
        <v>0</v>
      </c>
      <c r="H38" s="8">
        <f>IF($D38="","",'XUAT HK1 KHOA'!H38+'XUAT HK2 KHOA'!H38)</f>
        <v>0</v>
      </c>
      <c r="I38" s="76">
        <f t="shared" si="9"/>
        <v>0</v>
      </c>
      <c r="J38" s="8">
        <f>IF($D38="","",'XUAT HK1 KHOA'!J38+'XUAT HK2 KHOA'!J38)</f>
        <v>0</v>
      </c>
      <c r="K38" s="8">
        <f>IF($D38="","",'XUAT HK1 KHOA'!K38+'XUAT HK2 KHOA'!K38)</f>
        <v>0</v>
      </c>
      <c r="L38" s="8">
        <f>IF($D38="","",'XUAT HK1 KHOA'!L38+'XUAT HK2 KHOA'!L38)</f>
        <v>0</v>
      </c>
      <c r="M38" s="8">
        <f>IF($D38="","",'XUAT HK1 KHOA'!M38+'XUAT HK2 KHOA'!M38)</f>
        <v>0</v>
      </c>
      <c r="N38" s="21">
        <f t="shared" si="10"/>
        <v>0</v>
      </c>
      <c r="O38" s="8">
        <f>IF($D38="","",'XUAT HK1 KHOA'!O38+'XUAT HK2 KHOA'!O38)</f>
        <v>0</v>
      </c>
      <c r="P38" s="8">
        <f>IF($D38="","",'XUAT HK1 KHOA'!P38+'XUAT HK2 KHOA'!P38)</f>
        <v>0</v>
      </c>
      <c r="Q38" s="8">
        <f>IF($D38="","",'XUAT HK1 KHOA'!Q38+'XUAT HK2 KHOA'!Q38)</f>
        <v>0</v>
      </c>
      <c r="R38" s="21">
        <f t="shared" si="11"/>
        <v>0</v>
      </c>
      <c r="S38" s="8">
        <f>IF($D38="","",'XUAT HK1 KHOA'!S38+'XUAT HK2 KHOA'!S38)</f>
        <v>99</v>
      </c>
      <c r="T38" s="8">
        <f>IF($D38="","",'XUAT HK1 KHOA'!T38+'XUAT HK2 KHOA'!T38)</f>
        <v>0</v>
      </c>
      <c r="U38" s="8">
        <f>IF($D38="","",'XUAT HK1 KHOA'!U38+'XUAT HK2 KHOA'!U38)</f>
        <v>99</v>
      </c>
      <c r="V38" s="21">
        <f t="shared" si="12"/>
        <v>0</v>
      </c>
      <c r="W38" s="8">
        <f>IF($D38="","",'XUAT HK1 KHOA'!W38+'XUAT HK2 KHOA'!W38)</f>
        <v>0</v>
      </c>
      <c r="X38" s="8">
        <f>IF($D38="","",'XUAT HK1 KHOA'!X38+'XUAT HK2 KHOA'!X38)</f>
        <v>0</v>
      </c>
      <c r="Y38" s="21">
        <f t="shared" si="13"/>
        <v>0</v>
      </c>
      <c r="Z38" s="8">
        <f>IF($D38="","",'XUAT HK1 KHOA'!Z38+'XUAT HK2 KHOA'!Z38)</f>
        <v>0</v>
      </c>
      <c r="AA38" s="8">
        <f>IF($D38="","",'XUAT HK1 KHOA'!AA38+'XUAT HK2 KHOA'!AA38)</f>
        <v>0</v>
      </c>
      <c r="AB38" s="21">
        <f t="shared" si="14"/>
        <v>0</v>
      </c>
      <c r="AC38" s="8">
        <f>IF($D38="","",'XUAT HK1 KHOA'!AC38+'XUAT HK2 KHOA'!AC38)</f>
        <v>0</v>
      </c>
      <c r="AD38" s="8">
        <f>IF($D38="","",'XUAT HK1 KHOA'!AD38+'XUAT HK2 KHOA'!AD38)</f>
        <v>0</v>
      </c>
      <c r="AE38" s="21">
        <f t="shared" si="15"/>
        <v>0</v>
      </c>
      <c r="AF38" s="8">
        <f>IF($D38="","",'XUAT HK1 KHOA'!AF38+'XUAT HK2 KHOA'!AF38)</f>
        <v>0</v>
      </c>
      <c r="AG38" s="8">
        <f>IF($D38="","",'XUAT HK1 KHOA'!AG38+'XUAT HK2 KHOA'!AG38)</f>
        <v>0</v>
      </c>
      <c r="AH38" s="64">
        <f t="shared" si="16"/>
        <v>0</v>
      </c>
      <c r="AI38" s="14">
        <f t="shared" si="17"/>
        <v>0</v>
      </c>
    </row>
    <row r="39" spans="1:35">
      <c r="A39" s="55">
        <f>IF(D39="","",SUBTOTAL(3,$D$4:$D39))</f>
        <v>36</v>
      </c>
      <c r="B39" s="46" t="str">
        <f>IF('XUAT HK1 KHOA'!B39="","",'XUAT HK1 KHOA'!B39)</f>
        <v>01009001</v>
      </c>
      <c r="C39" s="46" t="str">
        <f>IF('XUAT HK1 KHOA'!C39="","",'XUAT HK1 KHOA'!C39)</f>
        <v>Tổ TT-PC</v>
      </c>
      <c r="D39" s="46" t="str">
        <f>IF('XUAT HK1 KHOA'!D39="","",'XUAT HK1 KHOA'!D39)</f>
        <v>Nguyễn Thanh Lâm</v>
      </c>
      <c r="E39" s="8">
        <f>IF($D39="","",'XUAT HK1 KHOA'!E39+'XUAT HK2 KHOA'!E39)</f>
        <v>0</v>
      </c>
      <c r="F39" s="8">
        <f>IF($D39="","",'XUAT HK1 KHOA'!F39+'XUAT HK2 KHOA'!F39)</f>
        <v>0</v>
      </c>
      <c r="G39" s="8">
        <f>IF($D39="","",'XUAT HK1 KHOA'!G39+'XUAT HK2 KHOA'!G39)</f>
        <v>0</v>
      </c>
      <c r="H39" s="8">
        <f>IF($D39="","",'XUAT HK1 KHOA'!H39+'XUAT HK2 KHOA'!H39)</f>
        <v>0</v>
      </c>
      <c r="I39" s="76">
        <f t="shared" si="9"/>
        <v>0</v>
      </c>
      <c r="J39" s="8">
        <f>IF($D39="","",'XUAT HK1 KHOA'!J39+'XUAT HK2 KHOA'!J39)</f>
        <v>0</v>
      </c>
      <c r="K39" s="8">
        <f>IF($D39="","",'XUAT HK1 KHOA'!K39+'XUAT HK2 KHOA'!K39)</f>
        <v>0</v>
      </c>
      <c r="L39" s="8">
        <f>IF($D39="","",'XUAT HK1 KHOA'!L39+'XUAT HK2 KHOA'!L39)</f>
        <v>0</v>
      </c>
      <c r="M39" s="8">
        <f>IF($D39="","",'XUAT HK1 KHOA'!M39+'XUAT HK2 KHOA'!M39)</f>
        <v>0</v>
      </c>
      <c r="N39" s="21">
        <f t="shared" si="10"/>
        <v>0</v>
      </c>
      <c r="O39" s="8">
        <f>IF($D39="","",'XUAT HK1 KHOA'!O39+'XUAT HK2 KHOA'!O39)</f>
        <v>0</v>
      </c>
      <c r="P39" s="8">
        <f>IF($D39="","",'XUAT HK1 KHOA'!P39+'XUAT HK2 KHOA'!P39)</f>
        <v>0</v>
      </c>
      <c r="Q39" s="8">
        <f>IF($D39="","",'XUAT HK1 KHOA'!Q39+'XUAT HK2 KHOA'!Q39)</f>
        <v>0</v>
      </c>
      <c r="R39" s="21">
        <f t="shared" si="11"/>
        <v>0</v>
      </c>
      <c r="S39" s="8">
        <f>IF($D39="","",'XUAT HK1 KHOA'!S39+'XUAT HK2 KHOA'!S39)</f>
        <v>84</v>
      </c>
      <c r="T39" s="8">
        <f>IF($D39="","",'XUAT HK1 KHOA'!T39+'XUAT HK2 KHOA'!T39)</f>
        <v>0</v>
      </c>
      <c r="U39" s="8">
        <f>IF($D39="","",'XUAT HK1 KHOA'!U39+'XUAT HK2 KHOA'!U39)</f>
        <v>84</v>
      </c>
      <c r="V39" s="21">
        <f t="shared" si="12"/>
        <v>0</v>
      </c>
      <c r="W39" s="8">
        <f>IF($D39="","",'XUAT HK1 KHOA'!W39+'XUAT HK2 KHOA'!W39)</f>
        <v>0</v>
      </c>
      <c r="X39" s="8">
        <f>IF($D39="","",'XUAT HK1 KHOA'!X39+'XUAT HK2 KHOA'!X39)</f>
        <v>0</v>
      </c>
      <c r="Y39" s="21">
        <f t="shared" si="13"/>
        <v>0</v>
      </c>
      <c r="Z39" s="8">
        <f>IF($D39="","",'XUAT HK1 KHOA'!Z39+'XUAT HK2 KHOA'!Z39)</f>
        <v>0</v>
      </c>
      <c r="AA39" s="8">
        <f>IF($D39="","",'XUAT HK1 KHOA'!AA39+'XUAT HK2 KHOA'!AA39)</f>
        <v>0</v>
      </c>
      <c r="AB39" s="21">
        <f t="shared" si="14"/>
        <v>0</v>
      </c>
      <c r="AC39" s="8">
        <f>IF($D39="","",'XUAT HK1 KHOA'!AC39+'XUAT HK2 KHOA'!AC39)</f>
        <v>0</v>
      </c>
      <c r="AD39" s="8">
        <f>IF($D39="","",'XUAT HK1 KHOA'!AD39+'XUAT HK2 KHOA'!AD39)</f>
        <v>0</v>
      </c>
      <c r="AE39" s="21">
        <f t="shared" si="15"/>
        <v>0</v>
      </c>
      <c r="AF39" s="8">
        <f>IF($D39="","",'XUAT HK1 KHOA'!AF39+'XUAT HK2 KHOA'!AF39)</f>
        <v>0</v>
      </c>
      <c r="AG39" s="8">
        <f>IF($D39="","",'XUAT HK1 KHOA'!AG39+'XUAT HK2 KHOA'!AG39)</f>
        <v>0</v>
      </c>
      <c r="AH39" s="64">
        <f t="shared" si="16"/>
        <v>0</v>
      </c>
      <c r="AI39" s="14">
        <f t="shared" si="17"/>
        <v>0</v>
      </c>
    </row>
    <row r="40" spans="1:35">
      <c r="A40" s="55" t="str">
        <f>IF(D40="","",SUBTOTAL(3,$D$4:$D40))</f>
        <v/>
      </c>
      <c r="B40" s="46" t="str">
        <f>IF('XUAT HK1 KHOA'!B40="","",'XUAT HK1 KHOA'!B40)</f>
        <v/>
      </c>
      <c r="C40" s="46" t="str">
        <f>IF('XUAT HK1 KHOA'!C40="","",'XUAT HK1 KHOA'!C40)</f>
        <v/>
      </c>
      <c r="D40" s="46" t="str">
        <f>IF('XUAT HK1 KHOA'!D40="","",'XUAT HK1 KHOA'!D40)</f>
        <v/>
      </c>
      <c r="E40" s="8" t="str">
        <f>IF($D40="","",'XUAT HK1 KHOA'!E40+'XUAT HK2 KHOA'!E40)</f>
        <v/>
      </c>
      <c r="F40" s="8" t="str">
        <f>IF($D40="","",'XUAT HK1 KHOA'!F40+'XUAT HK2 KHOA'!F40)</f>
        <v/>
      </c>
      <c r="G40" s="8" t="str">
        <f>IF($D40="","",'XUAT HK1 KHOA'!G40+'XUAT HK2 KHOA'!G40)</f>
        <v/>
      </c>
      <c r="H40" s="8" t="str">
        <f>IF($D40="","",'XUAT HK1 KHOA'!H40+'XUAT HK2 KHOA'!H40)</f>
        <v/>
      </c>
      <c r="I40" s="76" t="str">
        <f t="shared" si="9"/>
        <v/>
      </c>
      <c r="J40" s="8" t="str">
        <f>IF($D40="","",'XUAT HK1 KHOA'!J40+'XUAT HK2 KHOA'!J40)</f>
        <v/>
      </c>
      <c r="K40" s="8" t="str">
        <f>IF($D40="","",'XUAT HK1 KHOA'!K40+'XUAT HK2 KHOA'!K40)</f>
        <v/>
      </c>
      <c r="L40" s="8" t="str">
        <f>IF($D40="","",'XUAT HK1 KHOA'!L40+'XUAT HK2 KHOA'!L40)</f>
        <v/>
      </c>
      <c r="M40" s="8" t="str">
        <f>IF($D40="","",'XUAT HK1 KHOA'!M40+'XUAT HK2 KHOA'!M40)</f>
        <v/>
      </c>
      <c r="N40" s="21" t="str">
        <f t="shared" si="10"/>
        <v/>
      </c>
      <c r="O40" s="8" t="str">
        <f>IF($D40="","",'XUAT HK1 KHOA'!O40+'XUAT HK2 KHOA'!O40)</f>
        <v/>
      </c>
      <c r="P40" s="8" t="str">
        <f>IF($D40="","",'XUAT HK1 KHOA'!P40+'XUAT HK2 KHOA'!P40)</f>
        <v/>
      </c>
      <c r="Q40" s="8" t="str">
        <f>IF($D40="","",'XUAT HK1 KHOA'!Q40+'XUAT HK2 KHOA'!Q40)</f>
        <v/>
      </c>
      <c r="R40" s="21" t="str">
        <f t="shared" si="11"/>
        <v/>
      </c>
      <c r="S40" s="8" t="str">
        <f>IF($D40="","",'XUAT HK1 KHOA'!S40+'XUAT HK2 KHOA'!S40)</f>
        <v/>
      </c>
      <c r="T40" s="8" t="str">
        <f>IF($D40="","",'XUAT HK1 KHOA'!T40+'XUAT HK2 KHOA'!T40)</f>
        <v/>
      </c>
      <c r="U40" s="8" t="str">
        <f>IF($D40="","",'XUAT HK1 KHOA'!U40+'XUAT HK2 KHOA'!U40)</f>
        <v/>
      </c>
      <c r="V40" s="21" t="str">
        <f t="shared" si="12"/>
        <v/>
      </c>
      <c r="W40" s="8" t="str">
        <f>IF($D40="","",'XUAT HK1 KHOA'!W40+'XUAT HK2 KHOA'!W40)</f>
        <v/>
      </c>
      <c r="X40" s="8" t="str">
        <f>IF($D40="","",'XUAT HK1 KHOA'!X40+'XUAT HK2 KHOA'!X40)</f>
        <v/>
      </c>
      <c r="Y40" s="21" t="str">
        <f t="shared" si="13"/>
        <v/>
      </c>
      <c r="Z40" s="8" t="str">
        <f>IF($D40="","",'XUAT HK1 KHOA'!Z40+'XUAT HK2 KHOA'!Z40)</f>
        <v/>
      </c>
      <c r="AA40" s="8" t="str">
        <f>IF($D40="","",'XUAT HK1 KHOA'!AA40+'XUAT HK2 KHOA'!AA40)</f>
        <v/>
      </c>
      <c r="AB40" s="21" t="str">
        <f t="shared" si="14"/>
        <v/>
      </c>
      <c r="AC40" s="8" t="str">
        <f>IF($D40="","",'XUAT HK1 KHOA'!AC40+'XUAT HK2 KHOA'!AC40)</f>
        <v/>
      </c>
      <c r="AD40" s="8" t="str">
        <f>IF($D40="","",'XUAT HK1 KHOA'!AD40+'XUAT HK2 KHOA'!AD40)</f>
        <v/>
      </c>
      <c r="AE40" s="21" t="str">
        <f t="shared" si="15"/>
        <v/>
      </c>
      <c r="AF40" s="8" t="str">
        <f>IF($D40="","",'XUAT HK1 KHOA'!AF40+'XUAT HK2 KHOA'!AF40)</f>
        <v/>
      </c>
      <c r="AG40" s="8" t="str">
        <f>IF($D40="","",'XUAT HK1 KHOA'!AG40+'XUAT HK2 KHOA'!AG40)</f>
        <v/>
      </c>
      <c r="AH40" s="64" t="str">
        <f t="shared" si="16"/>
        <v/>
      </c>
      <c r="AI40" s="14" t="str">
        <f t="shared" si="17"/>
        <v/>
      </c>
    </row>
    <row r="41" spans="1:35">
      <c r="A41" s="55" t="str">
        <f>IF(D41="","",SUBTOTAL(3,$D$4:$D41))</f>
        <v/>
      </c>
      <c r="B41" s="46" t="str">
        <f>IF('XUAT HK1 KHOA'!B41="","",'XUAT HK1 KHOA'!B41)</f>
        <v/>
      </c>
      <c r="C41" s="46" t="str">
        <f>IF('XUAT HK1 KHOA'!C41="","",'XUAT HK1 KHOA'!C41)</f>
        <v/>
      </c>
      <c r="D41" s="46" t="str">
        <f>IF('XUAT HK1 KHOA'!D41="","",'XUAT HK1 KHOA'!D41)</f>
        <v/>
      </c>
      <c r="E41" s="8" t="str">
        <f>IF($D41="","",'XUAT HK1 KHOA'!E41+'XUAT HK2 KHOA'!E41)</f>
        <v/>
      </c>
      <c r="F41" s="8" t="str">
        <f>IF($D41="","",'XUAT HK1 KHOA'!F41+'XUAT HK2 KHOA'!F41)</f>
        <v/>
      </c>
      <c r="G41" s="8" t="str">
        <f>IF($D41="","",'XUAT HK1 KHOA'!G41+'XUAT HK2 KHOA'!G41)</f>
        <v/>
      </c>
      <c r="H41" s="8" t="str">
        <f>IF($D41="","",'XUAT HK1 KHOA'!H41+'XUAT HK2 KHOA'!H41)</f>
        <v/>
      </c>
      <c r="I41" s="76" t="str">
        <f t="shared" si="9"/>
        <v/>
      </c>
      <c r="J41" s="8" t="str">
        <f>IF($D41="","",'XUAT HK1 KHOA'!J41+'XUAT HK2 KHOA'!J41)</f>
        <v/>
      </c>
      <c r="K41" s="8" t="str">
        <f>IF($D41="","",'XUAT HK1 KHOA'!K41+'XUAT HK2 KHOA'!K41)</f>
        <v/>
      </c>
      <c r="L41" s="8" t="str">
        <f>IF($D41="","",'XUAT HK1 KHOA'!L41+'XUAT HK2 KHOA'!L41)</f>
        <v/>
      </c>
      <c r="M41" s="8" t="str">
        <f>IF($D41="","",'XUAT HK1 KHOA'!M41+'XUAT HK2 KHOA'!M41)</f>
        <v/>
      </c>
      <c r="N41" s="21" t="str">
        <f t="shared" si="10"/>
        <v/>
      </c>
      <c r="O41" s="8" t="str">
        <f>IF($D41="","",'XUAT HK1 KHOA'!O41+'XUAT HK2 KHOA'!O41)</f>
        <v/>
      </c>
      <c r="P41" s="8" t="str">
        <f>IF($D41="","",'XUAT HK1 KHOA'!P41+'XUAT HK2 KHOA'!P41)</f>
        <v/>
      </c>
      <c r="Q41" s="8" t="str">
        <f>IF($D41="","",'XUAT HK1 KHOA'!Q41+'XUAT HK2 KHOA'!Q41)</f>
        <v/>
      </c>
      <c r="R41" s="21" t="str">
        <f t="shared" si="11"/>
        <v/>
      </c>
      <c r="S41" s="8" t="str">
        <f>IF($D41="","",'XUAT HK1 KHOA'!S41+'XUAT HK2 KHOA'!S41)</f>
        <v/>
      </c>
      <c r="T41" s="8" t="str">
        <f>IF($D41="","",'XUAT HK1 KHOA'!T41+'XUAT HK2 KHOA'!T41)</f>
        <v/>
      </c>
      <c r="U41" s="8" t="str">
        <f>IF($D41="","",'XUAT HK1 KHOA'!U41+'XUAT HK2 KHOA'!U41)</f>
        <v/>
      </c>
      <c r="V41" s="21" t="str">
        <f t="shared" si="12"/>
        <v/>
      </c>
      <c r="W41" s="8" t="str">
        <f>IF($D41="","",'XUAT HK1 KHOA'!W41+'XUAT HK2 KHOA'!W41)</f>
        <v/>
      </c>
      <c r="X41" s="8" t="str">
        <f>IF($D41="","",'XUAT HK1 KHOA'!X41+'XUAT HK2 KHOA'!X41)</f>
        <v/>
      </c>
      <c r="Y41" s="21" t="str">
        <f t="shared" si="13"/>
        <v/>
      </c>
      <c r="Z41" s="8" t="str">
        <f>IF($D41="","",'XUAT HK1 KHOA'!Z41+'XUAT HK2 KHOA'!Z41)</f>
        <v/>
      </c>
      <c r="AA41" s="8" t="str">
        <f>IF($D41="","",'XUAT HK1 KHOA'!AA41+'XUAT HK2 KHOA'!AA41)</f>
        <v/>
      </c>
      <c r="AB41" s="21" t="str">
        <f t="shared" si="14"/>
        <v/>
      </c>
      <c r="AC41" s="8" t="str">
        <f>IF($D41="","",'XUAT HK1 KHOA'!AC41+'XUAT HK2 KHOA'!AC41)</f>
        <v/>
      </c>
      <c r="AD41" s="8" t="str">
        <f>IF($D41="","",'XUAT HK1 KHOA'!AD41+'XUAT HK2 KHOA'!AD41)</f>
        <v/>
      </c>
      <c r="AE41" s="21" t="str">
        <f t="shared" si="15"/>
        <v/>
      </c>
      <c r="AF41" s="8" t="str">
        <f>IF($D41="","",'XUAT HK1 KHOA'!AF41+'XUAT HK2 KHOA'!AF41)</f>
        <v/>
      </c>
      <c r="AG41" s="8" t="str">
        <f>IF($D41="","",'XUAT HK1 KHOA'!AG41+'XUAT HK2 KHOA'!AG41)</f>
        <v/>
      </c>
      <c r="AH41" s="64" t="str">
        <f t="shared" si="16"/>
        <v/>
      </c>
      <c r="AI41" s="14" t="str">
        <f t="shared" si="17"/>
        <v/>
      </c>
    </row>
    <row r="42" spans="1:35">
      <c r="A42" s="55" t="str">
        <f>IF(D42="","",SUBTOTAL(3,$D$4:$D42))</f>
        <v/>
      </c>
      <c r="B42" s="46" t="str">
        <f>IF('XUAT HK1 KHOA'!B42="","",'XUAT HK1 KHOA'!B42)</f>
        <v/>
      </c>
      <c r="C42" s="46" t="str">
        <f>IF('XUAT HK1 KHOA'!C42="","",'XUAT HK1 KHOA'!C42)</f>
        <v/>
      </c>
      <c r="D42" s="46" t="str">
        <f>IF('XUAT HK1 KHOA'!D42="","",'XUAT HK1 KHOA'!D42)</f>
        <v/>
      </c>
      <c r="E42" s="8" t="str">
        <f>IF($D42="","",'XUAT HK1 KHOA'!E42+'XUAT HK2 KHOA'!E42)</f>
        <v/>
      </c>
      <c r="F42" s="8" t="str">
        <f>IF($D42="","",'XUAT HK1 KHOA'!F42+'XUAT HK2 KHOA'!F42)</f>
        <v/>
      </c>
      <c r="G42" s="8" t="str">
        <f>IF($D42="","",'XUAT HK1 KHOA'!G42+'XUAT HK2 KHOA'!G42)</f>
        <v/>
      </c>
      <c r="H42" s="8" t="str">
        <f>IF($D42="","",'XUAT HK1 KHOA'!H42+'XUAT HK2 KHOA'!H42)</f>
        <v/>
      </c>
      <c r="I42" s="76" t="str">
        <f t="shared" si="9"/>
        <v/>
      </c>
      <c r="J42" s="8" t="str">
        <f>IF($D42="","",'XUAT HK1 KHOA'!J42+'XUAT HK2 KHOA'!J42)</f>
        <v/>
      </c>
      <c r="K42" s="8" t="str">
        <f>IF($D42="","",'XUAT HK1 KHOA'!K42+'XUAT HK2 KHOA'!K42)</f>
        <v/>
      </c>
      <c r="L42" s="8" t="str">
        <f>IF($D42="","",'XUAT HK1 KHOA'!L42+'XUAT HK2 KHOA'!L42)</f>
        <v/>
      </c>
      <c r="M42" s="8" t="str">
        <f>IF($D42="","",'XUAT HK1 KHOA'!M42+'XUAT HK2 KHOA'!M42)</f>
        <v/>
      </c>
      <c r="N42" s="21" t="str">
        <f t="shared" si="10"/>
        <v/>
      </c>
      <c r="O42" s="8" t="str">
        <f>IF($D42="","",'XUAT HK1 KHOA'!O42+'XUAT HK2 KHOA'!O42)</f>
        <v/>
      </c>
      <c r="P42" s="8" t="str">
        <f>IF($D42="","",'XUAT HK1 KHOA'!P42+'XUAT HK2 KHOA'!P42)</f>
        <v/>
      </c>
      <c r="Q42" s="8" t="str">
        <f>IF($D42="","",'XUAT HK1 KHOA'!Q42+'XUAT HK2 KHOA'!Q42)</f>
        <v/>
      </c>
      <c r="R42" s="21" t="str">
        <f t="shared" si="11"/>
        <v/>
      </c>
      <c r="S42" s="8" t="str">
        <f>IF($D42="","",'XUAT HK1 KHOA'!S42+'XUAT HK2 KHOA'!S42)</f>
        <v/>
      </c>
      <c r="T42" s="8" t="str">
        <f>IF($D42="","",'XUAT HK1 KHOA'!T42+'XUAT HK2 KHOA'!T42)</f>
        <v/>
      </c>
      <c r="U42" s="8" t="str">
        <f>IF($D42="","",'XUAT HK1 KHOA'!U42+'XUAT HK2 KHOA'!U42)</f>
        <v/>
      </c>
      <c r="V42" s="21" t="str">
        <f t="shared" si="12"/>
        <v/>
      </c>
      <c r="W42" s="8" t="str">
        <f>IF($D42="","",'XUAT HK1 KHOA'!W42+'XUAT HK2 KHOA'!W42)</f>
        <v/>
      </c>
      <c r="X42" s="8" t="str">
        <f>IF($D42="","",'XUAT HK1 KHOA'!X42+'XUAT HK2 KHOA'!X42)</f>
        <v/>
      </c>
      <c r="Y42" s="21" t="str">
        <f t="shared" si="13"/>
        <v/>
      </c>
      <c r="Z42" s="8" t="str">
        <f>IF($D42="","",'XUAT HK1 KHOA'!Z42+'XUAT HK2 KHOA'!Z42)</f>
        <v/>
      </c>
      <c r="AA42" s="8" t="str">
        <f>IF($D42="","",'XUAT HK1 KHOA'!AA42+'XUAT HK2 KHOA'!AA42)</f>
        <v/>
      </c>
      <c r="AB42" s="21" t="str">
        <f t="shared" si="14"/>
        <v/>
      </c>
      <c r="AC42" s="8" t="str">
        <f>IF($D42="","",'XUAT HK1 KHOA'!AC42+'XUAT HK2 KHOA'!AC42)</f>
        <v/>
      </c>
      <c r="AD42" s="8" t="str">
        <f>IF($D42="","",'XUAT HK1 KHOA'!AD42+'XUAT HK2 KHOA'!AD42)</f>
        <v/>
      </c>
      <c r="AE42" s="21" t="str">
        <f t="shared" si="15"/>
        <v/>
      </c>
      <c r="AF42" s="8" t="str">
        <f>IF($D42="","",'XUAT HK1 KHOA'!AF42+'XUAT HK2 KHOA'!AF42)</f>
        <v/>
      </c>
      <c r="AG42" s="8" t="str">
        <f>IF($D42="","",'XUAT HK1 KHOA'!AG42+'XUAT HK2 KHOA'!AG42)</f>
        <v/>
      </c>
      <c r="AH42" s="64" t="str">
        <f t="shared" si="16"/>
        <v/>
      </c>
      <c r="AI42" s="14" t="str">
        <f t="shared" si="17"/>
        <v/>
      </c>
    </row>
    <row r="43" spans="1:35">
      <c r="A43" s="55" t="str">
        <f>IF(D43="","",SUBTOTAL(3,$D$4:$D43))</f>
        <v/>
      </c>
      <c r="B43" s="46" t="str">
        <f>IF('XUAT HK1 KHOA'!B43="","",'XUAT HK1 KHOA'!B43)</f>
        <v/>
      </c>
      <c r="C43" s="46" t="str">
        <f>IF('XUAT HK1 KHOA'!C43="","",'XUAT HK1 KHOA'!C43)</f>
        <v/>
      </c>
      <c r="D43" s="46" t="str">
        <f>IF('XUAT HK1 KHOA'!D43="","",'XUAT HK1 KHOA'!D43)</f>
        <v/>
      </c>
      <c r="E43" s="8" t="str">
        <f>IF($D43="","",'XUAT HK1 KHOA'!E43+'XUAT HK2 KHOA'!E43)</f>
        <v/>
      </c>
      <c r="F43" s="8" t="str">
        <f>IF($D43="","",'XUAT HK1 KHOA'!F43+'XUAT HK2 KHOA'!F43)</f>
        <v/>
      </c>
      <c r="G43" s="8" t="str">
        <f>IF($D43="","",'XUAT HK1 KHOA'!G43+'XUAT HK2 KHOA'!G43)</f>
        <v/>
      </c>
      <c r="H43" s="8" t="str">
        <f>IF($D43="","",'XUAT HK1 KHOA'!H43+'XUAT HK2 KHOA'!H43)</f>
        <v/>
      </c>
      <c r="I43" s="76" t="str">
        <f t="shared" si="9"/>
        <v/>
      </c>
      <c r="J43" s="8" t="str">
        <f>IF($D43="","",'XUAT HK1 KHOA'!J43+'XUAT HK2 KHOA'!J43)</f>
        <v/>
      </c>
      <c r="K43" s="8" t="str">
        <f>IF($D43="","",'XUAT HK1 KHOA'!K43+'XUAT HK2 KHOA'!K43)</f>
        <v/>
      </c>
      <c r="L43" s="8" t="str">
        <f>IF($D43="","",'XUAT HK1 KHOA'!L43+'XUAT HK2 KHOA'!L43)</f>
        <v/>
      </c>
      <c r="M43" s="8" t="str">
        <f>IF($D43="","",'XUAT HK1 KHOA'!M43+'XUAT HK2 KHOA'!M43)</f>
        <v/>
      </c>
      <c r="N43" s="21" t="str">
        <f t="shared" si="10"/>
        <v/>
      </c>
      <c r="O43" s="8" t="str">
        <f>IF($D43="","",'XUAT HK1 KHOA'!O43+'XUAT HK2 KHOA'!O43)</f>
        <v/>
      </c>
      <c r="P43" s="8" t="str">
        <f>IF($D43="","",'XUAT HK1 KHOA'!P43+'XUAT HK2 KHOA'!P43)</f>
        <v/>
      </c>
      <c r="Q43" s="8" t="str">
        <f>IF($D43="","",'XUAT HK1 KHOA'!Q43+'XUAT HK2 KHOA'!Q43)</f>
        <v/>
      </c>
      <c r="R43" s="21" t="str">
        <f t="shared" si="11"/>
        <v/>
      </c>
      <c r="S43" s="8" t="str">
        <f>IF($D43="","",'XUAT HK1 KHOA'!S43+'XUAT HK2 KHOA'!S43)</f>
        <v/>
      </c>
      <c r="T43" s="8" t="str">
        <f>IF($D43="","",'XUAT HK1 KHOA'!T43+'XUAT HK2 KHOA'!T43)</f>
        <v/>
      </c>
      <c r="U43" s="8" t="str">
        <f>IF($D43="","",'XUAT HK1 KHOA'!U43+'XUAT HK2 KHOA'!U43)</f>
        <v/>
      </c>
      <c r="V43" s="21" t="str">
        <f t="shared" si="12"/>
        <v/>
      </c>
      <c r="W43" s="8" t="str">
        <f>IF($D43="","",'XUAT HK1 KHOA'!W43+'XUAT HK2 KHOA'!W43)</f>
        <v/>
      </c>
      <c r="X43" s="8" t="str">
        <f>IF($D43="","",'XUAT HK1 KHOA'!X43+'XUAT HK2 KHOA'!X43)</f>
        <v/>
      </c>
      <c r="Y43" s="21" t="str">
        <f t="shared" si="13"/>
        <v/>
      </c>
      <c r="Z43" s="8" t="str">
        <f>IF($D43="","",'XUAT HK1 KHOA'!Z43+'XUAT HK2 KHOA'!Z43)</f>
        <v/>
      </c>
      <c r="AA43" s="8" t="str">
        <f>IF($D43="","",'XUAT HK1 KHOA'!AA43+'XUAT HK2 KHOA'!AA43)</f>
        <v/>
      </c>
      <c r="AB43" s="21" t="str">
        <f t="shared" si="14"/>
        <v/>
      </c>
      <c r="AC43" s="8" t="str">
        <f>IF($D43="","",'XUAT HK1 KHOA'!AC43+'XUAT HK2 KHOA'!AC43)</f>
        <v/>
      </c>
      <c r="AD43" s="8" t="str">
        <f>IF($D43="","",'XUAT HK1 KHOA'!AD43+'XUAT HK2 KHOA'!AD43)</f>
        <v/>
      </c>
      <c r="AE43" s="21" t="str">
        <f t="shared" si="15"/>
        <v/>
      </c>
      <c r="AF43" s="8" t="str">
        <f>IF($D43="","",'XUAT HK1 KHOA'!AF43+'XUAT HK2 KHOA'!AF43)</f>
        <v/>
      </c>
      <c r="AG43" s="8" t="str">
        <f>IF($D43="","",'XUAT HK1 KHOA'!AG43+'XUAT HK2 KHOA'!AG43)</f>
        <v/>
      </c>
      <c r="AH43" s="64" t="str">
        <f t="shared" si="16"/>
        <v/>
      </c>
      <c r="AI43" s="14" t="str">
        <f t="shared" si="17"/>
        <v/>
      </c>
    </row>
    <row r="44" spans="1:35">
      <c r="A44" s="55" t="str">
        <f>IF(D44="","",SUBTOTAL(3,$D$4:$D44))</f>
        <v/>
      </c>
      <c r="B44" s="46" t="str">
        <f>IF('XUAT HK1 KHOA'!B44="","",'XUAT HK1 KHOA'!B44)</f>
        <v/>
      </c>
      <c r="C44" s="46" t="str">
        <f>IF('XUAT HK1 KHOA'!C44="","",'XUAT HK1 KHOA'!C44)</f>
        <v/>
      </c>
      <c r="D44" s="46" t="str">
        <f>IF('XUAT HK1 KHOA'!D44="","",'XUAT HK1 KHOA'!D44)</f>
        <v/>
      </c>
      <c r="E44" s="8" t="str">
        <f>IF($D44="","",'XUAT HK1 KHOA'!E44+'XUAT HK2 KHOA'!E44)</f>
        <v/>
      </c>
      <c r="F44" s="8" t="str">
        <f>IF($D44="","",'XUAT HK1 KHOA'!F44+'XUAT HK2 KHOA'!F44)</f>
        <v/>
      </c>
      <c r="G44" s="8" t="str">
        <f>IF($D44="","",'XUAT HK1 KHOA'!G44+'XUAT HK2 KHOA'!G44)</f>
        <v/>
      </c>
      <c r="H44" s="8" t="str">
        <f>IF($D44="","",'XUAT HK1 KHOA'!H44+'XUAT HK2 KHOA'!H44)</f>
        <v/>
      </c>
      <c r="I44" s="76" t="str">
        <f t="shared" si="9"/>
        <v/>
      </c>
      <c r="J44" s="8" t="str">
        <f>IF($D44="","",'XUAT HK1 KHOA'!J44+'XUAT HK2 KHOA'!J44)</f>
        <v/>
      </c>
      <c r="K44" s="8" t="str">
        <f>IF($D44="","",'XUAT HK1 KHOA'!K44+'XUAT HK2 KHOA'!K44)</f>
        <v/>
      </c>
      <c r="L44" s="8" t="str">
        <f>IF($D44="","",'XUAT HK1 KHOA'!L44+'XUAT HK2 KHOA'!L44)</f>
        <v/>
      </c>
      <c r="M44" s="8" t="str">
        <f>IF($D44="","",'XUAT HK1 KHOA'!M44+'XUAT HK2 KHOA'!M44)</f>
        <v/>
      </c>
      <c r="N44" s="21" t="str">
        <f t="shared" si="10"/>
        <v/>
      </c>
      <c r="O44" s="8" t="str">
        <f>IF($D44="","",'XUAT HK1 KHOA'!O44+'XUAT HK2 KHOA'!O44)</f>
        <v/>
      </c>
      <c r="P44" s="8" t="str">
        <f>IF($D44="","",'XUAT HK1 KHOA'!P44+'XUAT HK2 KHOA'!P44)</f>
        <v/>
      </c>
      <c r="Q44" s="8" t="str">
        <f>IF($D44="","",'XUAT HK1 KHOA'!Q44+'XUAT HK2 KHOA'!Q44)</f>
        <v/>
      </c>
      <c r="R44" s="21" t="str">
        <f t="shared" si="11"/>
        <v/>
      </c>
      <c r="S44" s="8" t="str">
        <f>IF($D44="","",'XUAT HK1 KHOA'!S44+'XUAT HK2 KHOA'!S44)</f>
        <v/>
      </c>
      <c r="T44" s="8" t="str">
        <f>IF($D44="","",'XUAT HK1 KHOA'!T44+'XUAT HK2 KHOA'!T44)</f>
        <v/>
      </c>
      <c r="U44" s="8" t="str">
        <f>IF($D44="","",'XUAT HK1 KHOA'!U44+'XUAT HK2 KHOA'!U44)</f>
        <v/>
      </c>
      <c r="V44" s="21" t="str">
        <f t="shared" si="12"/>
        <v/>
      </c>
      <c r="W44" s="8" t="str">
        <f>IF($D44="","",'XUAT HK1 KHOA'!W44+'XUAT HK2 KHOA'!W44)</f>
        <v/>
      </c>
      <c r="X44" s="8" t="str">
        <f>IF($D44="","",'XUAT HK1 KHOA'!X44+'XUAT HK2 KHOA'!X44)</f>
        <v/>
      </c>
      <c r="Y44" s="21" t="str">
        <f t="shared" si="13"/>
        <v/>
      </c>
      <c r="Z44" s="8" t="str">
        <f>IF($D44="","",'XUAT HK1 KHOA'!Z44+'XUAT HK2 KHOA'!Z44)</f>
        <v/>
      </c>
      <c r="AA44" s="8" t="str">
        <f>IF($D44="","",'XUAT HK1 KHOA'!AA44+'XUAT HK2 KHOA'!AA44)</f>
        <v/>
      </c>
      <c r="AB44" s="21" t="str">
        <f t="shared" si="14"/>
        <v/>
      </c>
      <c r="AC44" s="8" t="str">
        <f>IF($D44="","",'XUAT HK1 KHOA'!AC44+'XUAT HK2 KHOA'!AC44)</f>
        <v/>
      </c>
      <c r="AD44" s="8" t="str">
        <f>IF($D44="","",'XUAT HK1 KHOA'!AD44+'XUAT HK2 KHOA'!AD44)</f>
        <v/>
      </c>
      <c r="AE44" s="21" t="str">
        <f t="shared" si="15"/>
        <v/>
      </c>
      <c r="AF44" s="8" t="str">
        <f>IF($D44="","",'XUAT HK1 KHOA'!AF44+'XUAT HK2 KHOA'!AF44)</f>
        <v/>
      </c>
      <c r="AG44" s="8" t="str">
        <f>IF($D44="","",'XUAT HK1 KHOA'!AG44+'XUAT HK2 KHOA'!AG44)</f>
        <v/>
      </c>
      <c r="AH44" s="64" t="str">
        <f t="shared" si="16"/>
        <v/>
      </c>
      <c r="AI44" s="14" t="str">
        <f t="shared" si="17"/>
        <v/>
      </c>
    </row>
    <row r="45" spans="1:35">
      <c r="A45" s="55" t="str">
        <f>IF(D45="","",SUBTOTAL(3,$D$4:$D45))</f>
        <v/>
      </c>
      <c r="B45" s="46" t="str">
        <f>IF('XUAT HK1 KHOA'!B45="","",'XUAT HK1 KHOA'!B45)</f>
        <v/>
      </c>
      <c r="C45" s="46" t="str">
        <f>IF('XUAT HK1 KHOA'!C45="","",'XUAT HK1 KHOA'!C45)</f>
        <v/>
      </c>
      <c r="D45" s="46" t="str">
        <f>IF('XUAT HK1 KHOA'!D45="","",'XUAT HK1 KHOA'!D45)</f>
        <v/>
      </c>
      <c r="E45" s="8" t="str">
        <f>IF($D45="","",'XUAT HK1 KHOA'!E45+'XUAT HK2 KHOA'!E45)</f>
        <v/>
      </c>
      <c r="F45" s="8" t="str">
        <f>IF($D45="","",'XUAT HK1 KHOA'!F45+'XUAT HK2 KHOA'!F45)</f>
        <v/>
      </c>
      <c r="G45" s="8" t="str">
        <f>IF($D45="","",'XUAT HK1 KHOA'!G45+'XUAT HK2 KHOA'!G45)</f>
        <v/>
      </c>
      <c r="H45" s="8" t="str">
        <f>IF($D45="","",'XUAT HK1 KHOA'!H45+'XUAT HK2 KHOA'!H45)</f>
        <v/>
      </c>
      <c r="I45" s="76" t="str">
        <f t="shared" si="9"/>
        <v/>
      </c>
      <c r="J45" s="8" t="str">
        <f>IF($D45="","",'XUAT HK1 KHOA'!J45+'XUAT HK2 KHOA'!J45)</f>
        <v/>
      </c>
      <c r="K45" s="8" t="str">
        <f>IF($D45="","",'XUAT HK1 KHOA'!K45+'XUAT HK2 KHOA'!K45)</f>
        <v/>
      </c>
      <c r="L45" s="8" t="str">
        <f>IF($D45="","",'XUAT HK1 KHOA'!L45+'XUAT HK2 KHOA'!L45)</f>
        <v/>
      </c>
      <c r="M45" s="8" t="str">
        <f>IF($D45="","",'XUAT HK1 KHOA'!M45+'XUAT HK2 KHOA'!M45)</f>
        <v/>
      </c>
      <c r="N45" s="21" t="str">
        <f t="shared" si="10"/>
        <v/>
      </c>
      <c r="O45" s="8" t="str">
        <f>IF($D45="","",'XUAT HK1 KHOA'!O45+'XUAT HK2 KHOA'!O45)</f>
        <v/>
      </c>
      <c r="P45" s="8" t="str">
        <f>IF($D45="","",'XUAT HK1 KHOA'!P45+'XUAT HK2 KHOA'!P45)</f>
        <v/>
      </c>
      <c r="Q45" s="8" t="str">
        <f>IF($D45="","",'XUAT HK1 KHOA'!Q45+'XUAT HK2 KHOA'!Q45)</f>
        <v/>
      </c>
      <c r="R45" s="21" t="str">
        <f t="shared" si="11"/>
        <v/>
      </c>
      <c r="S45" s="8" t="str">
        <f>IF($D45="","",'XUAT HK1 KHOA'!S45+'XUAT HK2 KHOA'!S45)</f>
        <v/>
      </c>
      <c r="T45" s="8" t="str">
        <f>IF($D45="","",'XUAT HK1 KHOA'!T45+'XUAT HK2 KHOA'!T45)</f>
        <v/>
      </c>
      <c r="U45" s="8" t="str">
        <f>IF($D45="","",'XUAT HK1 KHOA'!U45+'XUAT HK2 KHOA'!U45)</f>
        <v/>
      </c>
      <c r="V45" s="21" t="str">
        <f t="shared" si="12"/>
        <v/>
      </c>
      <c r="W45" s="8" t="str">
        <f>IF($D45="","",'XUAT HK1 KHOA'!W45+'XUAT HK2 KHOA'!W45)</f>
        <v/>
      </c>
      <c r="X45" s="8" t="str">
        <f>IF($D45="","",'XUAT HK1 KHOA'!X45+'XUAT HK2 KHOA'!X45)</f>
        <v/>
      </c>
      <c r="Y45" s="21" t="str">
        <f t="shared" si="13"/>
        <v/>
      </c>
      <c r="Z45" s="8" t="str">
        <f>IF($D45="","",'XUAT HK1 KHOA'!Z45+'XUAT HK2 KHOA'!Z45)</f>
        <v/>
      </c>
      <c r="AA45" s="8" t="str">
        <f>IF($D45="","",'XUAT HK1 KHOA'!AA45+'XUAT HK2 KHOA'!AA45)</f>
        <v/>
      </c>
      <c r="AB45" s="21" t="str">
        <f t="shared" si="14"/>
        <v/>
      </c>
      <c r="AC45" s="8" t="str">
        <f>IF($D45="","",'XUAT HK1 KHOA'!AC45+'XUAT HK2 KHOA'!AC45)</f>
        <v/>
      </c>
      <c r="AD45" s="8" t="str">
        <f>IF($D45="","",'XUAT HK1 KHOA'!AD45+'XUAT HK2 KHOA'!AD45)</f>
        <v/>
      </c>
      <c r="AE45" s="21" t="str">
        <f t="shared" si="15"/>
        <v/>
      </c>
      <c r="AF45" s="8" t="str">
        <f>IF($D45="","",'XUAT HK1 KHOA'!AF45+'XUAT HK2 KHOA'!AF45)</f>
        <v/>
      </c>
      <c r="AG45" s="8" t="str">
        <f>IF($D45="","",'XUAT HK1 KHOA'!AG45+'XUAT HK2 KHOA'!AG45)</f>
        <v/>
      </c>
      <c r="AH45" s="64" t="str">
        <f t="shared" si="16"/>
        <v/>
      </c>
      <c r="AI45" s="14" t="str">
        <f t="shared" si="17"/>
        <v/>
      </c>
    </row>
    <row r="46" spans="1:35">
      <c r="A46" s="55" t="str">
        <f>IF(D46="","",SUBTOTAL(3,$D$4:$D46))</f>
        <v/>
      </c>
      <c r="B46" s="46" t="str">
        <f>IF('XUAT HK1 KHOA'!B46="","",'XUAT HK1 KHOA'!B46)</f>
        <v/>
      </c>
      <c r="C46" s="46" t="str">
        <f>IF('XUAT HK1 KHOA'!C46="","",'XUAT HK1 KHOA'!C46)</f>
        <v/>
      </c>
      <c r="D46" s="46" t="str">
        <f>IF('XUAT HK1 KHOA'!D46="","",'XUAT HK1 KHOA'!D46)</f>
        <v/>
      </c>
      <c r="E46" s="8" t="str">
        <f>IF($D46="","",'XUAT HK1 KHOA'!E46+'XUAT HK2 KHOA'!E46)</f>
        <v/>
      </c>
      <c r="F46" s="8" t="str">
        <f>IF($D46="","",'XUAT HK1 KHOA'!F46+'XUAT HK2 KHOA'!F46)</f>
        <v/>
      </c>
      <c r="G46" s="8" t="str">
        <f>IF($D46="","",'XUAT HK1 KHOA'!G46+'XUAT HK2 KHOA'!G46)</f>
        <v/>
      </c>
      <c r="H46" s="8" t="str">
        <f>IF($D46="","",'XUAT HK1 KHOA'!H46+'XUAT HK2 KHOA'!H46)</f>
        <v/>
      </c>
      <c r="I46" s="76" t="str">
        <f t="shared" si="9"/>
        <v/>
      </c>
      <c r="J46" s="8" t="str">
        <f>IF($D46="","",'XUAT HK1 KHOA'!J46+'XUAT HK2 KHOA'!J46)</f>
        <v/>
      </c>
      <c r="K46" s="8" t="str">
        <f>IF($D46="","",'XUAT HK1 KHOA'!K46+'XUAT HK2 KHOA'!K46)</f>
        <v/>
      </c>
      <c r="L46" s="8" t="str">
        <f>IF($D46="","",'XUAT HK1 KHOA'!L46+'XUAT HK2 KHOA'!L46)</f>
        <v/>
      </c>
      <c r="M46" s="8" t="str">
        <f>IF($D46="","",'XUAT HK1 KHOA'!M46+'XUAT HK2 KHOA'!M46)</f>
        <v/>
      </c>
      <c r="N46" s="21" t="str">
        <f t="shared" si="10"/>
        <v/>
      </c>
      <c r="O46" s="8" t="str">
        <f>IF($D46="","",'XUAT HK1 KHOA'!O46+'XUAT HK2 KHOA'!O46)</f>
        <v/>
      </c>
      <c r="P46" s="8" t="str">
        <f>IF($D46="","",'XUAT HK1 KHOA'!P46+'XUAT HK2 KHOA'!P46)</f>
        <v/>
      </c>
      <c r="Q46" s="8" t="str">
        <f>IF($D46="","",'XUAT HK1 KHOA'!Q46+'XUAT HK2 KHOA'!Q46)</f>
        <v/>
      </c>
      <c r="R46" s="21" t="str">
        <f t="shared" si="11"/>
        <v/>
      </c>
      <c r="S46" s="8" t="str">
        <f>IF($D46="","",'XUAT HK1 KHOA'!S46+'XUAT HK2 KHOA'!S46)</f>
        <v/>
      </c>
      <c r="T46" s="8" t="str">
        <f>IF($D46="","",'XUAT HK1 KHOA'!T46+'XUAT HK2 KHOA'!T46)</f>
        <v/>
      </c>
      <c r="U46" s="8" t="str">
        <f>IF($D46="","",'XUAT HK1 KHOA'!U46+'XUAT HK2 KHOA'!U46)</f>
        <v/>
      </c>
      <c r="V46" s="21" t="str">
        <f t="shared" si="12"/>
        <v/>
      </c>
      <c r="W46" s="8" t="str">
        <f>IF($D46="","",'XUAT HK1 KHOA'!W46+'XUAT HK2 KHOA'!W46)</f>
        <v/>
      </c>
      <c r="X46" s="8" t="str">
        <f>IF($D46="","",'XUAT HK1 KHOA'!X46+'XUAT HK2 KHOA'!X46)</f>
        <v/>
      </c>
      <c r="Y46" s="21" t="str">
        <f t="shared" si="13"/>
        <v/>
      </c>
      <c r="Z46" s="8" t="str">
        <f>IF($D46="","",'XUAT HK1 KHOA'!Z46+'XUAT HK2 KHOA'!Z46)</f>
        <v/>
      </c>
      <c r="AA46" s="8" t="str">
        <f>IF($D46="","",'XUAT HK1 KHOA'!AA46+'XUAT HK2 KHOA'!AA46)</f>
        <v/>
      </c>
      <c r="AB46" s="21" t="str">
        <f t="shared" si="14"/>
        <v/>
      </c>
      <c r="AC46" s="8" t="str">
        <f>IF($D46="","",'XUAT HK1 KHOA'!AC46+'XUAT HK2 KHOA'!AC46)</f>
        <v/>
      </c>
      <c r="AD46" s="8" t="str">
        <f>IF($D46="","",'XUAT HK1 KHOA'!AD46+'XUAT HK2 KHOA'!AD46)</f>
        <v/>
      </c>
      <c r="AE46" s="21" t="str">
        <f t="shared" si="15"/>
        <v/>
      </c>
      <c r="AF46" s="8" t="str">
        <f>IF($D46="","",'XUAT HK1 KHOA'!AF46+'XUAT HK2 KHOA'!AF46)</f>
        <v/>
      </c>
      <c r="AG46" s="8" t="str">
        <f>IF($D46="","",'XUAT HK1 KHOA'!AG46+'XUAT HK2 KHOA'!AG46)</f>
        <v/>
      </c>
      <c r="AH46" s="64" t="str">
        <f t="shared" si="16"/>
        <v/>
      </c>
      <c r="AI46" s="14" t="str">
        <f t="shared" si="17"/>
        <v/>
      </c>
    </row>
    <row r="47" spans="1:35">
      <c r="A47" s="55" t="str">
        <f>IF(D47="","",SUBTOTAL(3,$D$4:$D47))</f>
        <v/>
      </c>
      <c r="B47" s="46" t="str">
        <f>IF('XUAT HK1 KHOA'!B47="","",'XUAT HK1 KHOA'!B47)</f>
        <v/>
      </c>
      <c r="C47" s="46" t="str">
        <f>IF('XUAT HK1 KHOA'!C47="","",'XUAT HK1 KHOA'!C47)</f>
        <v/>
      </c>
      <c r="D47" s="46" t="str">
        <f>IF('XUAT HK1 KHOA'!D47="","",'XUAT HK1 KHOA'!D47)</f>
        <v/>
      </c>
      <c r="E47" s="8" t="str">
        <f>IF($D47="","",'XUAT HK1 KHOA'!E47+'XUAT HK2 KHOA'!E47)</f>
        <v/>
      </c>
      <c r="F47" s="8" t="str">
        <f>IF($D47="","",'XUAT HK1 KHOA'!F47+'XUAT HK2 KHOA'!F47)</f>
        <v/>
      </c>
      <c r="G47" s="8" t="str">
        <f>IF($D47="","",'XUAT HK1 KHOA'!G47+'XUAT HK2 KHOA'!G47)</f>
        <v/>
      </c>
      <c r="H47" s="8" t="str">
        <f>IF($D47="","",'XUAT HK1 KHOA'!H47+'XUAT HK2 KHOA'!H47)</f>
        <v/>
      </c>
      <c r="I47" s="76" t="str">
        <f t="shared" si="9"/>
        <v/>
      </c>
      <c r="J47" s="8" t="str">
        <f>IF($D47="","",'XUAT HK1 KHOA'!J47+'XUAT HK2 KHOA'!J47)</f>
        <v/>
      </c>
      <c r="K47" s="8" t="str">
        <f>IF($D47="","",'XUAT HK1 KHOA'!K47+'XUAT HK2 KHOA'!K47)</f>
        <v/>
      </c>
      <c r="L47" s="8" t="str">
        <f>IF($D47="","",'XUAT HK1 KHOA'!L47+'XUAT HK2 KHOA'!L47)</f>
        <v/>
      </c>
      <c r="M47" s="8" t="str">
        <f>IF($D47="","",'XUAT HK1 KHOA'!M47+'XUAT HK2 KHOA'!M47)</f>
        <v/>
      </c>
      <c r="N47" s="21" t="str">
        <f t="shared" si="10"/>
        <v/>
      </c>
      <c r="O47" s="8" t="str">
        <f>IF($D47="","",'XUAT HK1 KHOA'!O47+'XUAT HK2 KHOA'!O47)</f>
        <v/>
      </c>
      <c r="P47" s="8" t="str">
        <f>IF($D47="","",'XUAT HK1 KHOA'!P47+'XUAT HK2 KHOA'!P47)</f>
        <v/>
      </c>
      <c r="Q47" s="8" t="str">
        <f>IF($D47="","",'XUAT HK1 KHOA'!Q47+'XUAT HK2 KHOA'!Q47)</f>
        <v/>
      </c>
      <c r="R47" s="21" t="str">
        <f t="shared" si="11"/>
        <v/>
      </c>
      <c r="S47" s="8" t="str">
        <f>IF($D47="","",'XUAT HK1 KHOA'!S47+'XUAT HK2 KHOA'!S47)</f>
        <v/>
      </c>
      <c r="T47" s="8" t="str">
        <f>IF($D47="","",'XUAT HK1 KHOA'!T47+'XUAT HK2 KHOA'!T47)</f>
        <v/>
      </c>
      <c r="U47" s="8" t="str">
        <f>IF($D47="","",'XUAT HK1 KHOA'!U47+'XUAT HK2 KHOA'!U47)</f>
        <v/>
      </c>
      <c r="V47" s="21" t="str">
        <f t="shared" si="12"/>
        <v/>
      </c>
      <c r="W47" s="8" t="str">
        <f>IF($D47="","",'XUAT HK1 KHOA'!W47+'XUAT HK2 KHOA'!W47)</f>
        <v/>
      </c>
      <c r="X47" s="8" t="str">
        <f>IF($D47="","",'XUAT HK1 KHOA'!X47+'XUAT HK2 KHOA'!X47)</f>
        <v/>
      </c>
      <c r="Y47" s="21" t="str">
        <f t="shared" si="13"/>
        <v/>
      </c>
      <c r="Z47" s="8" t="str">
        <f>IF($D47="","",'XUAT HK1 KHOA'!Z47+'XUAT HK2 KHOA'!Z47)</f>
        <v/>
      </c>
      <c r="AA47" s="8" t="str">
        <f>IF($D47="","",'XUAT HK1 KHOA'!AA47+'XUAT HK2 KHOA'!AA47)</f>
        <v/>
      </c>
      <c r="AB47" s="21" t="str">
        <f t="shared" si="14"/>
        <v/>
      </c>
      <c r="AC47" s="8" t="str">
        <f>IF($D47="","",'XUAT HK1 KHOA'!AC47+'XUAT HK2 KHOA'!AC47)</f>
        <v/>
      </c>
      <c r="AD47" s="8" t="str">
        <f>IF($D47="","",'XUAT HK1 KHOA'!AD47+'XUAT HK2 KHOA'!AD47)</f>
        <v/>
      </c>
      <c r="AE47" s="21" t="str">
        <f t="shared" si="15"/>
        <v/>
      </c>
      <c r="AF47" s="8" t="str">
        <f>IF($D47="","",'XUAT HK1 KHOA'!AF47+'XUAT HK2 KHOA'!AF47)</f>
        <v/>
      </c>
      <c r="AG47" s="8" t="str">
        <f>IF($D47="","",'XUAT HK1 KHOA'!AG47+'XUAT HK2 KHOA'!AG47)</f>
        <v/>
      </c>
      <c r="AH47" s="64" t="str">
        <f t="shared" si="16"/>
        <v/>
      </c>
      <c r="AI47" s="14" t="str">
        <f t="shared" si="17"/>
        <v/>
      </c>
    </row>
    <row r="48" spans="1:35">
      <c r="A48" s="55" t="str">
        <f>IF(D48="","",SUBTOTAL(3,$D$4:$D48))</f>
        <v/>
      </c>
      <c r="B48" s="46" t="str">
        <f>IF('XUAT HK1 KHOA'!B48="","",'XUAT HK1 KHOA'!B48)</f>
        <v/>
      </c>
      <c r="C48" s="46" t="str">
        <f>IF('XUAT HK1 KHOA'!C48="","",'XUAT HK1 KHOA'!C48)</f>
        <v/>
      </c>
      <c r="D48" s="46" t="str">
        <f>IF('XUAT HK1 KHOA'!D48="","",'XUAT HK1 KHOA'!D48)</f>
        <v/>
      </c>
      <c r="E48" s="8" t="str">
        <f>IF($D48="","",'XUAT HK1 KHOA'!E48+'XUAT HK2 KHOA'!E48)</f>
        <v/>
      </c>
      <c r="F48" s="8" t="str">
        <f>IF($D48="","",'XUAT HK1 KHOA'!F48+'XUAT HK2 KHOA'!F48)</f>
        <v/>
      </c>
      <c r="G48" s="8" t="str">
        <f>IF($D48="","",'XUAT HK1 KHOA'!G48+'XUAT HK2 KHOA'!G48)</f>
        <v/>
      </c>
      <c r="H48" s="8" t="str">
        <f>IF($D48="","",'XUAT HK1 KHOA'!H48+'XUAT HK2 KHOA'!H48)</f>
        <v/>
      </c>
      <c r="I48" s="76" t="str">
        <f t="shared" si="9"/>
        <v/>
      </c>
      <c r="J48" s="8" t="str">
        <f>IF($D48="","",'XUAT HK1 KHOA'!J48+'XUAT HK2 KHOA'!J48)</f>
        <v/>
      </c>
      <c r="K48" s="8" t="str">
        <f>IF($D48="","",'XUAT HK1 KHOA'!K48+'XUAT HK2 KHOA'!K48)</f>
        <v/>
      </c>
      <c r="L48" s="8" t="str">
        <f>IF($D48="","",'XUAT HK1 KHOA'!L48+'XUAT HK2 KHOA'!L48)</f>
        <v/>
      </c>
      <c r="M48" s="8" t="str">
        <f>IF($D48="","",'XUAT HK1 KHOA'!M48+'XUAT HK2 KHOA'!M48)</f>
        <v/>
      </c>
      <c r="N48" s="21" t="str">
        <f t="shared" si="10"/>
        <v/>
      </c>
      <c r="O48" s="8" t="str">
        <f>IF($D48="","",'XUAT HK1 KHOA'!O48+'XUAT HK2 KHOA'!O48)</f>
        <v/>
      </c>
      <c r="P48" s="8" t="str">
        <f>IF($D48="","",'XUAT HK1 KHOA'!P48+'XUAT HK2 KHOA'!P48)</f>
        <v/>
      </c>
      <c r="Q48" s="8" t="str">
        <f>IF($D48="","",'XUAT HK1 KHOA'!Q48+'XUAT HK2 KHOA'!Q48)</f>
        <v/>
      </c>
      <c r="R48" s="21" t="str">
        <f t="shared" si="11"/>
        <v/>
      </c>
      <c r="S48" s="8" t="str">
        <f>IF($D48="","",'XUAT HK1 KHOA'!S48+'XUAT HK2 KHOA'!S48)</f>
        <v/>
      </c>
      <c r="T48" s="8" t="str">
        <f>IF($D48="","",'XUAT HK1 KHOA'!T48+'XUAT HK2 KHOA'!T48)</f>
        <v/>
      </c>
      <c r="U48" s="8" t="str">
        <f>IF($D48="","",'XUAT HK1 KHOA'!U48+'XUAT HK2 KHOA'!U48)</f>
        <v/>
      </c>
      <c r="V48" s="21" t="str">
        <f t="shared" si="12"/>
        <v/>
      </c>
      <c r="W48" s="8" t="str">
        <f>IF($D48="","",'XUAT HK1 KHOA'!W48+'XUAT HK2 KHOA'!W48)</f>
        <v/>
      </c>
      <c r="X48" s="8" t="str">
        <f>IF($D48="","",'XUAT HK1 KHOA'!X48+'XUAT HK2 KHOA'!X48)</f>
        <v/>
      </c>
      <c r="Y48" s="21" t="str">
        <f t="shared" si="13"/>
        <v/>
      </c>
      <c r="Z48" s="8" t="str">
        <f>IF($D48="","",'XUAT HK1 KHOA'!Z48+'XUAT HK2 KHOA'!Z48)</f>
        <v/>
      </c>
      <c r="AA48" s="8" t="str">
        <f>IF($D48="","",'XUAT HK1 KHOA'!AA48+'XUAT HK2 KHOA'!AA48)</f>
        <v/>
      </c>
      <c r="AB48" s="21" t="str">
        <f t="shared" si="14"/>
        <v/>
      </c>
      <c r="AC48" s="8" t="str">
        <f>IF($D48="","",'XUAT HK1 KHOA'!AC48+'XUAT HK2 KHOA'!AC48)</f>
        <v/>
      </c>
      <c r="AD48" s="8" t="str">
        <f>IF($D48="","",'XUAT HK1 KHOA'!AD48+'XUAT HK2 KHOA'!AD48)</f>
        <v/>
      </c>
      <c r="AE48" s="21" t="str">
        <f t="shared" si="15"/>
        <v/>
      </c>
      <c r="AF48" s="8" t="str">
        <f>IF($D48="","",'XUAT HK1 KHOA'!AF48+'XUAT HK2 KHOA'!AF48)</f>
        <v/>
      </c>
      <c r="AG48" s="8" t="str">
        <f>IF($D48="","",'XUAT HK1 KHOA'!AG48+'XUAT HK2 KHOA'!AG48)</f>
        <v/>
      </c>
      <c r="AH48" s="64" t="str">
        <f t="shared" si="16"/>
        <v/>
      </c>
      <c r="AI48" s="14" t="str">
        <f t="shared" si="17"/>
        <v/>
      </c>
    </row>
    <row r="49" spans="1:35">
      <c r="A49" s="55" t="str">
        <f>IF(D49="","",SUBTOTAL(3,$D$4:$D49))</f>
        <v/>
      </c>
      <c r="B49" s="46" t="str">
        <f>IF('XUAT HK1 KHOA'!B49="","",'XUAT HK1 KHOA'!B49)</f>
        <v/>
      </c>
      <c r="C49" s="46" t="str">
        <f>IF('XUAT HK1 KHOA'!C49="","",'XUAT HK1 KHOA'!C49)</f>
        <v/>
      </c>
      <c r="D49" s="46" t="str">
        <f>IF('XUAT HK1 KHOA'!D49="","",'XUAT HK1 KHOA'!D49)</f>
        <v/>
      </c>
      <c r="E49" s="8" t="str">
        <f>IF($D49="","",'XUAT HK1 KHOA'!E49+'XUAT HK2 KHOA'!E49)</f>
        <v/>
      </c>
      <c r="F49" s="8" t="str">
        <f>IF($D49="","",'XUAT HK1 KHOA'!F49+'XUAT HK2 KHOA'!F49)</f>
        <v/>
      </c>
      <c r="G49" s="8" t="str">
        <f>IF($D49="","",'XUAT HK1 KHOA'!G49+'XUAT HK2 KHOA'!G49)</f>
        <v/>
      </c>
      <c r="H49" s="8" t="str">
        <f>IF($D49="","",'XUAT HK1 KHOA'!H49+'XUAT HK2 KHOA'!H49)</f>
        <v/>
      </c>
      <c r="I49" s="76" t="str">
        <f t="shared" si="9"/>
        <v/>
      </c>
      <c r="J49" s="8" t="str">
        <f>IF($D49="","",'XUAT HK1 KHOA'!J49+'XUAT HK2 KHOA'!J49)</f>
        <v/>
      </c>
      <c r="K49" s="8" t="str">
        <f>IF($D49="","",'XUAT HK1 KHOA'!K49+'XUAT HK2 KHOA'!K49)</f>
        <v/>
      </c>
      <c r="L49" s="8" t="str">
        <f>IF($D49="","",'XUAT HK1 KHOA'!L49+'XUAT HK2 KHOA'!L49)</f>
        <v/>
      </c>
      <c r="M49" s="8" t="str">
        <f>IF($D49="","",'XUAT HK1 KHOA'!M49+'XUAT HK2 KHOA'!M49)</f>
        <v/>
      </c>
      <c r="N49" s="21" t="str">
        <f t="shared" si="10"/>
        <v/>
      </c>
      <c r="O49" s="8" t="str">
        <f>IF($D49="","",'XUAT HK1 KHOA'!O49+'XUAT HK2 KHOA'!O49)</f>
        <v/>
      </c>
      <c r="P49" s="8" t="str">
        <f>IF($D49="","",'XUAT HK1 KHOA'!P49+'XUAT HK2 KHOA'!P49)</f>
        <v/>
      </c>
      <c r="Q49" s="8" t="str">
        <f>IF($D49="","",'XUAT HK1 KHOA'!Q49+'XUAT HK2 KHOA'!Q49)</f>
        <v/>
      </c>
      <c r="R49" s="21" t="str">
        <f t="shared" si="11"/>
        <v/>
      </c>
      <c r="S49" s="8" t="str">
        <f>IF($D49="","",'XUAT HK1 KHOA'!S49+'XUAT HK2 KHOA'!S49)</f>
        <v/>
      </c>
      <c r="T49" s="8" t="str">
        <f>IF($D49="","",'XUAT HK1 KHOA'!T49+'XUAT HK2 KHOA'!T49)</f>
        <v/>
      </c>
      <c r="U49" s="8" t="str">
        <f>IF($D49="","",'XUAT HK1 KHOA'!U49+'XUAT HK2 KHOA'!U49)</f>
        <v/>
      </c>
      <c r="V49" s="21" t="str">
        <f t="shared" si="12"/>
        <v/>
      </c>
      <c r="W49" s="8" t="str">
        <f>IF($D49="","",'XUAT HK1 KHOA'!W49+'XUAT HK2 KHOA'!W49)</f>
        <v/>
      </c>
      <c r="X49" s="8" t="str">
        <f>IF($D49="","",'XUAT HK1 KHOA'!X49+'XUAT HK2 KHOA'!X49)</f>
        <v/>
      </c>
      <c r="Y49" s="21" t="str">
        <f t="shared" si="13"/>
        <v/>
      </c>
      <c r="Z49" s="8" t="str">
        <f>IF($D49="","",'XUAT HK1 KHOA'!Z49+'XUAT HK2 KHOA'!Z49)</f>
        <v/>
      </c>
      <c r="AA49" s="8" t="str">
        <f>IF($D49="","",'XUAT HK1 KHOA'!AA49+'XUAT HK2 KHOA'!AA49)</f>
        <v/>
      </c>
      <c r="AB49" s="21" t="str">
        <f t="shared" si="14"/>
        <v/>
      </c>
      <c r="AC49" s="8" t="str">
        <f>IF($D49="","",'XUAT HK1 KHOA'!AC49+'XUAT HK2 KHOA'!AC49)</f>
        <v/>
      </c>
      <c r="AD49" s="8" t="str">
        <f>IF($D49="","",'XUAT HK1 KHOA'!AD49+'XUAT HK2 KHOA'!AD49)</f>
        <v/>
      </c>
      <c r="AE49" s="21" t="str">
        <f t="shared" si="15"/>
        <v/>
      </c>
      <c r="AF49" s="8" t="str">
        <f>IF($D49="","",'XUAT HK1 KHOA'!AF49+'XUAT HK2 KHOA'!AF49)</f>
        <v/>
      </c>
      <c r="AG49" s="8" t="str">
        <f>IF($D49="","",'XUAT HK1 KHOA'!AG49+'XUAT HK2 KHOA'!AG49)</f>
        <v/>
      </c>
      <c r="AH49" s="64" t="str">
        <f t="shared" si="16"/>
        <v/>
      </c>
      <c r="AI49" s="14" t="str">
        <f t="shared" si="17"/>
        <v/>
      </c>
    </row>
    <row r="50" spans="1:35">
      <c r="A50" s="55" t="str">
        <f>IF(D50="","",SUBTOTAL(3,$D$4:$D50))</f>
        <v/>
      </c>
      <c r="B50" s="46" t="str">
        <f>IF('XUAT HK1 KHOA'!B50="","",'XUAT HK1 KHOA'!B50)</f>
        <v/>
      </c>
      <c r="C50" s="46" t="str">
        <f>IF('XUAT HK1 KHOA'!C50="","",'XUAT HK1 KHOA'!C50)</f>
        <v/>
      </c>
      <c r="D50" s="46" t="str">
        <f>IF('XUAT HK1 KHOA'!D50="","",'XUAT HK1 KHOA'!D50)</f>
        <v/>
      </c>
      <c r="E50" s="8" t="str">
        <f>IF($D50="","",'XUAT HK1 KHOA'!E50+'XUAT HK2 KHOA'!E50)</f>
        <v/>
      </c>
      <c r="F50" s="8" t="str">
        <f>IF($D50="","",'XUAT HK1 KHOA'!F50+'XUAT HK2 KHOA'!F50)</f>
        <v/>
      </c>
      <c r="G50" s="8" t="str">
        <f>IF($D50="","",'XUAT HK1 KHOA'!G50+'XUAT HK2 KHOA'!G50)</f>
        <v/>
      </c>
      <c r="H50" s="8" t="str">
        <f>IF($D50="","",'XUAT HK1 KHOA'!H50+'XUAT HK2 KHOA'!H50)</f>
        <v/>
      </c>
      <c r="I50" s="76" t="str">
        <f t="shared" si="9"/>
        <v/>
      </c>
      <c r="J50" s="8" t="str">
        <f>IF($D50="","",'XUAT HK1 KHOA'!J50+'XUAT HK2 KHOA'!J50)</f>
        <v/>
      </c>
      <c r="K50" s="8" t="str">
        <f>IF($D50="","",'XUAT HK1 KHOA'!K50+'XUAT HK2 KHOA'!K50)</f>
        <v/>
      </c>
      <c r="L50" s="8" t="str">
        <f>IF($D50="","",'XUAT HK1 KHOA'!L50+'XUAT HK2 KHOA'!L50)</f>
        <v/>
      </c>
      <c r="M50" s="8" t="str">
        <f>IF($D50="","",'XUAT HK1 KHOA'!M50+'XUAT HK2 KHOA'!M50)</f>
        <v/>
      </c>
      <c r="N50" s="21" t="str">
        <f t="shared" si="10"/>
        <v/>
      </c>
      <c r="O50" s="8" t="str">
        <f>IF($D50="","",'XUAT HK1 KHOA'!O50+'XUAT HK2 KHOA'!O50)</f>
        <v/>
      </c>
      <c r="P50" s="8" t="str">
        <f>IF($D50="","",'XUAT HK1 KHOA'!P50+'XUAT HK2 KHOA'!P50)</f>
        <v/>
      </c>
      <c r="Q50" s="8" t="str">
        <f>IF($D50="","",'XUAT HK1 KHOA'!Q50+'XUAT HK2 KHOA'!Q50)</f>
        <v/>
      </c>
      <c r="R50" s="21" t="str">
        <f t="shared" si="11"/>
        <v/>
      </c>
      <c r="S50" s="8" t="str">
        <f>IF($D50="","",'XUAT HK1 KHOA'!S50+'XUAT HK2 KHOA'!S50)</f>
        <v/>
      </c>
      <c r="T50" s="8" t="str">
        <f>IF($D50="","",'XUAT HK1 KHOA'!T50+'XUAT HK2 KHOA'!T50)</f>
        <v/>
      </c>
      <c r="U50" s="8" t="str">
        <f>IF($D50="","",'XUAT HK1 KHOA'!U50+'XUAT HK2 KHOA'!U50)</f>
        <v/>
      </c>
      <c r="V50" s="21" t="str">
        <f t="shared" si="12"/>
        <v/>
      </c>
      <c r="W50" s="8" t="str">
        <f>IF($D50="","",'XUAT HK1 KHOA'!W50+'XUAT HK2 KHOA'!W50)</f>
        <v/>
      </c>
      <c r="X50" s="8" t="str">
        <f>IF($D50="","",'XUAT HK1 KHOA'!X50+'XUAT HK2 KHOA'!X50)</f>
        <v/>
      </c>
      <c r="Y50" s="21" t="str">
        <f t="shared" si="13"/>
        <v/>
      </c>
      <c r="Z50" s="8" t="str">
        <f>IF($D50="","",'XUAT HK1 KHOA'!Z50+'XUAT HK2 KHOA'!Z50)</f>
        <v/>
      </c>
      <c r="AA50" s="8" t="str">
        <f>IF($D50="","",'XUAT HK1 KHOA'!AA50+'XUAT HK2 KHOA'!AA50)</f>
        <v/>
      </c>
      <c r="AB50" s="21" t="str">
        <f t="shared" si="14"/>
        <v/>
      </c>
      <c r="AC50" s="8" t="str">
        <f>IF($D50="","",'XUAT HK1 KHOA'!AC50+'XUAT HK2 KHOA'!AC50)</f>
        <v/>
      </c>
      <c r="AD50" s="8" t="str">
        <f>IF($D50="","",'XUAT HK1 KHOA'!AD50+'XUAT HK2 KHOA'!AD50)</f>
        <v/>
      </c>
      <c r="AE50" s="21" t="str">
        <f t="shared" si="15"/>
        <v/>
      </c>
      <c r="AF50" s="8" t="str">
        <f>IF($D50="","",'XUAT HK1 KHOA'!AF50+'XUAT HK2 KHOA'!AF50)</f>
        <v/>
      </c>
      <c r="AG50" s="8" t="str">
        <f>IF($D50="","",'XUAT HK1 KHOA'!AG50+'XUAT HK2 KHOA'!AG50)</f>
        <v/>
      </c>
      <c r="AH50" s="64" t="str">
        <f t="shared" si="16"/>
        <v/>
      </c>
      <c r="AI50" s="14" t="str">
        <f t="shared" si="17"/>
        <v/>
      </c>
    </row>
    <row r="51" spans="1:35">
      <c r="A51" s="55" t="str">
        <f>IF(D51="","",SUBTOTAL(3,$D$4:$D51))</f>
        <v/>
      </c>
      <c r="B51" s="46" t="str">
        <f>IF('XUAT HK1 KHOA'!B51="","",'XUAT HK1 KHOA'!B51)</f>
        <v/>
      </c>
      <c r="C51" s="46" t="str">
        <f>IF('XUAT HK1 KHOA'!C51="","",'XUAT HK1 KHOA'!C51)</f>
        <v/>
      </c>
      <c r="D51" s="46" t="str">
        <f>IF('XUAT HK1 KHOA'!D51="","",'XUAT HK1 KHOA'!D51)</f>
        <v/>
      </c>
      <c r="E51" s="8" t="str">
        <f>IF($D51="","",'XUAT HK1 KHOA'!E51+'XUAT HK2 KHOA'!E51)</f>
        <v/>
      </c>
      <c r="F51" s="8" t="str">
        <f>IF($D51="","",'XUAT HK1 KHOA'!F51+'XUAT HK2 KHOA'!F51)</f>
        <v/>
      </c>
      <c r="G51" s="8" t="str">
        <f>IF($D51="","",'XUAT HK1 KHOA'!G51+'XUAT HK2 KHOA'!G51)</f>
        <v/>
      </c>
      <c r="H51" s="8" t="str">
        <f>IF($D51="","",'XUAT HK1 KHOA'!H51+'XUAT HK2 KHOA'!H51)</f>
        <v/>
      </c>
      <c r="I51" s="76" t="str">
        <f t="shared" si="9"/>
        <v/>
      </c>
      <c r="J51" s="8" t="str">
        <f>IF($D51="","",'XUAT HK1 KHOA'!J51+'XUAT HK2 KHOA'!J51)</f>
        <v/>
      </c>
      <c r="K51" s="8" t="str">
        <f>IF($D51="","",'XUAT HK1 KHOA'!K51+'XUAT HK2 KHOA'!K51)</f>
        <v/>
      </c>
      <c r="L51" s="8" t="str">
        <f>IF($D51="","",'XUAT HK1 KHOA'!L51+'XUAT HK2 KHOA'!L51)</f>
        <v/>
      </c>
      <c r="M51" s="8" t="str">
        <f>IF($D51="","",'XUAT HK1 KHOA'!M51+'XUAT HK2 KHOA'!M51)</f>
        <v/>
      </c>
      <c r="N51" s="21" t="str">
        <f t="shared" si="10"/>
        <v/>
      </c>
      <c r="O51" s="8" t="str">
        <f>IF($D51="","",'XUAT HK1 KHOA'!O51+'XUAT HK2 KHOA'!O51)</f>
        <v/>
      </c>
      <c r="P51" s="8" t="str">
        <f>IF($D51="","",'XUAT HK1 KHOA'!P51+'XUAT HK2 KHOA'!P51)</f>
        <v/>
      </c>
      <c r="Q51" s="8" t="str">
        <f>IF($D51="","",'XUAT HK1 KHOA'!Q51+'XUAT HK2 KHOA'!Q51)</f>
        <v/>
      </c>
      <c r="R51" s="21" t="str">
        <f t="shared" si="11"/>
        <v/>
      </c>
      <c r="S51" s="8" t="str">
        <f>IF($D51="","",'XUAT HK1 KHOA'!S51+'XUAT HK2 KHOA'!S51)</f>
        <v/>
      </c>
      <c r="T51" s="8" t="str">
        <f>IF($D51="","",'XUAT HK1 KHOA'!T51+'XUAT HK2 KHOA'!T51)</f>
        <v/>
      </c>
      <c r="U51" s="8" t="str">
        <f>IF($D51="","",'XUAT HK1 KHOA'!U51+'XUAT HK2 KHOA'!U51)</f>
        <v/>
      </c>
      <c r="V51" s="21" t="str">
        <f t="shared" si="12"/>
        <v/>
      </c>
      <c r="W51" s="8" t="str">
        <f>IF($D51="","",'XUAT HK1 KHOA'!W51+'XUAT HK2 KHOA'!W51)</f>
        <v/>
      </c>
      <c r="X51" s="8" t="str">
        <f>IF($D51="","",'XUAT HK1 KHOA'!X51+'XUAT HK2 KHOA'!X51)</f>
        <v/>
      </c>
      <c r="Y51" s="21" t="str">
        <f t="shared" si="13"/>
        <v/>
      </c>
      <c r="Z51" s="8" t="str">
        <f>IF($D51="","",'XUAT HK1 KHOA'!Z51+'XUAT HK2 KHOA'!Z51)</f>
        <v/>
      </c>
      <c r="AA51" s="8" t="str">
        <f>IF($D51="","",'XUAT HK1 KHOA'!AA51+'XUAT HK2 KHOA'!AA51)</f>
        <v/>
      </c>
      <c r="AB51" s="21" t="str">
        <f t="shared" si="14"/>
        <v/>
      </c>
      <c r="AC51" s="8" t="str">
        <f>IF($D51="","",'XUAT HK1 KHOA'!AC51+'XUAT HK2 KHOA'!AC51)</f>
        <v/>
      </c>
      <c r="AD51" s="8" t="str">
        <f>IF($D51="","",'XUAT HK1 KHOA'!AD51+'XUAT HK2 KHOA'!AD51)</f>
        <v/>
      </c>
      <c r="AE51" s="21" t="str">
        <f t="shared" si="15"/>
        <v/>
      </c>
      <c r="AF51" s="8" t="str">
        <f>IF($D51="","",'XUAT HK1 KHOA'!AF51+'XUAT HK2 KHOA'!AF51)</f>
        <v/>
      </c>
      <c r="AG51" s="8" t="str">
        <f>IF($D51="","",'XUAT HK1 KHOA'!AG51+'XUAT HK2 KHOA'!AG51)</f>
        <v/>
      </c>
      <c r="AH51" s="64" t="str">
        <f t="shared" si="16"/>
        <v/>
      </c>
      <c r="AI51" s="14" t="str">
        <f t="shared" si="17"/>
        <v/>
      </c>
    </row>
    <row r="52" spans="1:35">
      <c r="A52" s="55" t="str">
        <f>IF(D52="","",SUBTOTAL(3,$D$4:$D52))</f>
        <v/>
      </c>
      <c r="B52" s="46" t="str">
        <f>IF('XUAT HK1 KHOA'!B52="","",'XUAT HK1 KHOA'!B52)</f>
        <v/>
      </c>
      <c r="C52" s="46" t="str">
        <f>IF('XUAT HK1 KHOA'!C52="","",'XUAT HK1 KHOA'!C52)</f>
        <v/>
      </c>
      <c r="D52" s="46" t="str">
        <f>IF('XUAT HK1 KHOA'!D52="","",'XUAT HK1 KHOA'!D52)</f>
        <v/>
      </c>
      <c r="E52" s="8" t="str">
        <f>IF($D52="","",'XUAT HK1 KHOA'!E52+'XUAT HK2 KHOA'!E52)</f>
        <v/>
      </c>
      <c r="F52" s="8" t="str">
        <f>IF($D52="","",'XUAT HK1 KHOA'!F52+'XUAT HK2 KHOA'!F52)</f>
        <v/>
      </c>
      <c r="G52" s="8" t="str">
        <f>IF($D52="","",'XUAT HK1 KHOA'!G52+'XUAT HK2 KHOA'!G52)</f>
        <v/>
      </c>
      <c r="H52" s="8" t="str">
        <f>IF($D52="","",'XUAT HK1 KHOA'!H52+'XUAT HK2 KHOA'!H52)</f>
        <v/>
      </c>
      <c r="I52" s="76" t="str">
        <f t="shared" si="9"/>
        <v/>
      </c>
      <c r="J52" s="8" t="str">
        <f>IF($D52="","",'XUAT HK1 KHOA'!J52+'XUAT HK2 KHOA'!J52)</f>
        <v/>
      </c>
      <c r="K52" s="8" t="str">
        <f>IF($D52="","",'XUAT HK1 KHOA'!K52+'XUAT HK2 KHOA'!K52)</f>
        <v/>
      </c>
      <c r="L52" s="8" t="str">
        <f>IF($D52="","",'XUAT HK1 KHOA'!L52+'XUAT HK2 KHOA'!L52)</f>
        <v/>
      </c>
      <c r="M52" s="8" t="str">
        <f>IF($D52="","",'XUAT HK1 KHOA'!M52+'XUAT HK2 KHOA'!M52)</f>
        <v/>
      </c>
      <c r="N52" s="21" t="str">
        <f t="shared" si="10"/>
        <v/>
      </c>
      <c r="O52" s="8" t="str">
        <f>IF($D52="","",'XUAT HK1 KHOA'!O52+'XUAT HK2 KHOA'!O52)</f>
        <v/>
      </c>
      <c r="P52" s="8" t="str">
        <f>IF($D52="","",'XUAT HK1 KHOA'!P52+'XUAT HK2 KHOA'!P52)</f>
        <v/>
      </c>
      <c r="Q52" s="8" t="str">
        <f>IF($D52="","",'XUAT HK1 KHOA'!Q52+'XUAT HK2 KHOA'!Q52)</f>
        <v/>
      </c>
      <c r="R52" s="21" t="str">
        <f t="shared" si="11"/>
        <v/>
      </c>
      <c r="S52" s="8" t="str">
        <f>IF($D52="","",'XUAT HK1 KHOA'!S52+'XUAT HK2 KHOA'!S52)</f>
        <v/>
      </c>
      <c r="T52" s="8" t="str">
        <f>IF($D52="","",'XUAT HK1 KHOA'!T52+'XUAT HK2 KHOA'!T52)</f>
        <v/>
      </c>
      <c r="U52" s="8" t="str">
        <f>IF($D52="","",'XUAT HK1 KHOA'!U52+'XUAT HK2 KHOA'!U52)</f>
        <v/>
      </c>
      <c r="V52" s="21" t="str">
        <f t="shared" si="12"/>
        <v/>
      </c>
      <c r="W52" s="8" t="str">
        <f>IF($D52="","",'XUAT HK1 KHOA'!W52+'XUAT HK2 KHOA'!W52)</f>
        <v/>
      </c>
      <c r="X52" s="8" t="str">
        <f>IF($D52="","",'XUAT HK1 KHOA'!X52+'XUAT HK2 KHOA'!X52)</f>
        <v/>
      </c>
      <c r="Y52" s="21" t="str">
        <f t="shared" si="13"/>
        <v/>
      </c>
      <c r="Z52" s="8" t="str">
        <f>IF($D52="","",'XUAT HK1 KHOA'!Z52+'XUAT HK2 KHOA'!Z52)</f>
        <v/>
      </c>
      <c r="AA52" s="8" t="str">
        <f>IF($D52="","",'XUAT HK1 KHOA'!AA52+'XUAT HK2 KHOA'!AA52)</f>
        <v/>
      </c>
      <c r="AB52" s="21" t="str">
        <f t="shared" si="14"/>
        <v/>
      </c>
      <c r="AC52" s="8" t="str">
        <f>IF($D52="","",'XUAT HK1 KHOA'!AC52+'XUAT HK2 KHOA'!AC52)</f>
        <v/>
      </c>
      <c r="AD52" s="8" t="str">
        <f>IF($D52="","",'XUAT HK1 KHOA'!AD52+'XUAT HK2 KHOA'!AD52)</f>
        <v/>
      </c>
      <c r="AE52" s="21" t="str">
        <f t="shared" si="15"/>
        <v/>
      </c>
      <c r="AF52" s="8" t="str">
        <f>IF($D52="","",'XUAT HK1 KHOA'!AF52+'XUAT HK2 KHOA'!AF52)</f>
        <v/>
      </c>
      <c r="AG52" s="8" t="str">
        <f>IF($D52="","",'XUAT HK1 KHOA'!AG52+'XUAT HK2 KHOA'!AG52)</f>
        <v/>
      </c>
      <c r="AH52" s="64" t="str">
        <f t="shared" si="16"/>
        <v/>
      </c>
      <c r="AI52" s="14" t="str">
        <f t="shared" si="17"/>
        <v/>
      </c>
    </row>
    <row r="53" spans="1:35">
      <c r="A53" s="55" t="str">
        <f>IF(D53="","",SUBTOTAL(3,$D$4:$D53))</f>
        <v/>
      </c>
      <c r="B53" s="46" t="str">
        <f>IF('XUAT HK1 KHOA'!B53="","",'XUAT HK1 KHOA'!B53)</f>
        <v/>
      </c>
      <c r="C53" s="46" t="str">
        <f>IF('XUAT HK1 KHOA'!C53="","",'XUAT HK1 KHOA'!C53)</f>
        <v/>
      </c>
      <c r="D53" s="46" t="str">
        <f>IF('XUAT HK1 KHOA'!D53="","",'XUAT HK1 KHOA'!D53)</f>
        <v/>
      </c>
      <c r="E53" s="8" t="str">
        <f>IF($D53="","",'XUAT HK1 KHOA'!E53+'XUAT HK2 KHOA'!E53)</f>
        <v/>
      </c>
      <c r="F53" s="8" t="str">
        <f>IF($D53="","",'XUAT HK1 KHOA'!F53+'XUAT HK2 KHOA'!F53)</f>
        <v/>
      </c>
      <c r="G53" s="8" t="str">
        <f>IF($D53="","",'XUAT HK1 KHOA'!G53+'XUAT HK2 KHOA'!G53)</f>
        <v/>
      </c>
      <c r="H53" s="8" t="str">
        <f>IF($D53="","",'XUAT HK1 KHOA'!H53+'XUAT HK2 KHOA'!H53)</f>
        <v/>
      </c>
      <c r="I53" s="76" t="str">
        <f t="shared" si="9"/>
        <v/>
      </c>
      <c r="J53" s="8" t="str">
        <f>IF($D53="","",'XUAT HK1 KHOA'!J53+'XUAT HK2 KHOA'!J53)</f>
        <v/>
      </c>
      <c r="K53" s="8" t="str">
        <f>IF($D53="","",'XUAT HK1 KHOA'!K53+'XUAT HK2 KHOA'!K53)</f>
        <v/>
      </c>
      <c r="L53" s="8" t="str">
        <f>IF($D53="","",'XUAT HK1 KHOA'!L53+'XUAT HK2 KHOA'!L53)</f>
        <v/>
      </c>
      <c r="M53" s="8" t="str">
        <f>IF($D53="","",'XUAT HK1 KHOA'!M53+'XUAT HK2 KHOA'!M53)</f>
        <v/>
      </c>
      <c r="N53" s="21" t="str">
        <f t="shared" si="10"/>
        <v/>
      </c>
      <c r="O53" s="8" t="str">
        <f>IF($D53="","",'XUAT HK1 KHOA'!O53+'XUAT HK2 KHOA'!O53)</f>
        <v/>
      </c>
      <c r="P53" s="8" t="str">
        <f>IF($D53="","",'XUAT HK1 KHOA'!P53+'XUAT HK2 KHOA'!P53)</f>
        <v/>
      </c>
      <c r="Q53" s="8" t="str">
        <f>IF($D53="","",'XUAT HK1 KHOA'!Q53+'XUAT HK2 KHOA'!Q53)</f>
        <v/>
      </c>
      <c r="R53" s="21" t="str">
        <f t="shared" si="11"/>
        <v/>
      </c>
      <c r="S53" s="8" t="str">
        <f>IF($D53="","",'XUAT HK1 KHOA'!S53+'XUAT HK2 KHOA'!S53)</f>
        <v/>
      </c>
      <c r="T53" s="8" t="str">
        <f>IF($D53="","",'XUAT HK1 KHOA'!T53+'XUAT HK2 KHOA'!T53)</f>
        <v/>
      </c>
      <c r="U53" s="8" t="str">
        <f>IF($D53="","",'XUAT HK1 KHOA'!U53+'XUAT HK2 KHOA'!U53)</f>
        <v/>
      </c>
      <c r="V53" s="21" t="str">
        <f t="shared" si="12"/>
        <v/>
      </c>
      <c r="W53" s="8" t="str">
        <f>IF($D53="","",'XUAT HK1 KHOA'!W53+'XUAT HK2 KHOA'!W53)</f>
        <v/>
      </c>
      <c r="X53" s="8" t="str">
        <f>IF($D53="","",'XUAT HK1 KHOA'!X53+'XUAT HK2 KHOA'!X53)</f>
        <v/>
      </c>
      <c r="Y53" s="21" t="str">
        <f t="shared" si="13"/>
        <v/>
      </c>
      <c r="Z53" s="8" t="str">
        <f>IF($D53="","",'XUAT HK1 KHOA'!Z53+'XUAT HK2 KHOA'!Z53)</f>
        <v/>
      </c>
      <c r="AA53" s="8" t="str">
        <f>IF($D53="","",'XUAT HK1 KHOA'!AA53+'XUAT HK2 KHOA'!AA53)</f>
        <v/>
      </c>
      <c r="AB53" s="21" t="str">
        <f t="shared" si="14"/>
        <v/>
      </c>
      <c r="AC53" s="8" t="str">
        <f>IF($D53="","",'XUAT HK1 KHOA'!AC53+'XUAT HK2 KHOA'!AC53)</f>
        <v/>
      </c>
      <c r="AD53" s="8" t="str">
        <f>IF($D53="","",'XUAT HK1 KHOA'!AD53+'XUAT HK2 KHOA'!AD53)</f>
        <v/>
      </c>
      <c r="AE53" s="21" t="str">
        <f t="shared" si="15"/>
        <v/>
      </c>
      <c r="AF53" s="8" t="str">
        <f>IF($D53="","",'XUAT HK1 KHOA'!AF53+'XUAT HK2 KHOA'!AF53)</f>
        <v/>
      </c>
      <c r="AG53" s="8" t="str">
        <f>IF($D53="","",'XUAT HK1 KHOA'!AG53+'XUAT HK2 KHOA'!AG53)</f>
        <v/>
      </c>
      <c r="AH53" s="64" t="str">
        <f t="shared" si="16"/>
        <v/>
      </c>
      <c r="AI53" s="14" t="str">
        <f t="shared" si="17"/>
        <v/>
      </c>
    </row>
    <row r="54" spans="1:35">
      <c r="A54" s="55" t="str">
        <f>IF(D54="","",SUBTOTAL(3,$D$4:$D54))</f>
        <v/>
      </c>
      <c r="B54" s="46" t="str">
        <f>IF('XUAT HK1 KHOA'!B54="","",'XUAT HK1 KHOA'!B54)</f>
        <v/>
      </c>
      <c r="C54" s="46" t="str">
        <f>IF('XUAT HK1 KHOA'!C54="","",'XUAT HK1 KHOA'!C54)</f>
        <v/>
      </c>
      <c r="D54" s="46" t="str">
        <f>IF('XUAT HK1 KHOA'!D54="","",'XUAT HK1 KHOA'!D54)</f>
        <v/>
      </c>
      <c r="E54" s="8" t="str">
        <f>IF($D54="","",'XUAT HK1 KHOA'!E54+'XUAT HK2 KHOA'!E54)</f>
        <v/>
      </c>
      <c r="F54" s="8" t="str">
        <f>IF($D54="","",'XUAT HK1 KHOA'!F54+'XUAT HK2 KHOA'!F54)</f>
        <v/>
      </c>
      <c r="G54" s="8" t="str">
        <f>IF($D54="","",'XUAT HK1 KHOA'!G54+'XUAT HK2 KHOA'!G54)</f>
        <v/>
      </c>
      <c r="H54" s="8" t="str">
        <f>IF($D54="","",'XUAT HK1 KHOA'!H54+'XUAT HK2 KHOA'!H54)</f>
        <v/>
      </c>
      <c r="I54" s="76" t="str">
        <f t="shared" si="9"/>
        <v/>
      </c>
      <c r="J54" s="8" t="str">
        <f>IF($D54="","",'XUAT HK1 KHOA'!J54+'XUAT HK2 KHOA'!J54)</f>
        <v/>
      </c>
      <c r="K54" s="8" t="str">
        <f>IF($D54="","",'XUAT HK1 KHOA'!K54+'XUAT HK2 KHOA'!K54)</f>
        <v/>
      </c>
      <c r="L54" s="8" t="str">
        <f>IF($D54="","",'XUAT HK1 KHOA'!L54+'XUAT HK2 KHOA'!L54)</f>
        <v/>
      </c>
      <c r="M54" s="8" t="str">
        <f>IF($D54="","",'XUAT HK1 KHOA'!M54+'XUAT HK2 KHOA'!M54)</f>
        <v/>
      </c>
      <c r="N54" s="21" t="str">
        <f t="shared" si="10"/>
        <v/>
      </c>
      <c r="O54" s="8" t="str">
        <f>IF($D54="","",'XUAT HK1 KHOA'!O54+'XUAT HK2 KHOA'!O54)</f>
        <v/>
      </c>
      <c r="P54" s="8" t="str">
        <f>IF($D54="","",'XUAT HK1 KHOA'!P54+'XUAT HK2 KHOA'!P54)</f>
        <v/>
      </c>
      <c r="Q54" s="8" t="str">
        <f>IF($D54="","",'XUAT HK1 KHOA'!Q54+'XUAT HK2 KHOA'!Q54)</f>
        <v/>
      </c>
      <c r="R54" s="21" t="str">
        <f t="shared" si="11"/>
        <v/>
      </c>
      <c r="S54" s="8" t="str">
        <f>IF($D54="","",'XUAT HK1 KHOA'!S54+'XUAT HK2 KHOA'!S54)</f>
        <v/>
      </c>
      <c r="T54" s="8" t="str">
        <f>IF($D54="","",'XUAT HK1 KHOA'!T54+'XUAT HK2 KHOA'!T54)</f>
        <v/>
      </c>
      <c r="U54" s="8" t="str">
        <f>IF($D54="","",'XUAT HK1 KHOA'!U54+'XUAT HK2 KHOA'!U54)</f>
        <v/>
      </c>
      <c r="V54" s="21" t="str">
        <f t="shared" si="12"/>
        <v/>
      </c>
      <c r="W54" s="8" t="str">
        <f>IF($D54="","",'XUAT HK1 KHOA'!W54+'XUAT HK2 KHOA'!W54)</f>
        <v/>
      </c>
      <c r="X54" s="8" t="str">
        <f>IF($D54="","",'XUAT HK1 KHOA'!X54+'XUAT HK2 KHOA'!X54)</f>
        <v/>
      </c>
      <c r="Y54" s="21" t="str">
        <f t="shared" si="13"/>
        <v/>
      </c>
      <c r="Z54" s="8" t="str">
        <f>IF($D54="","",'XUAT HK1 KHOA'!Z54+'XUAT HK2 KHOA'!Z54)</f>
        <v/>
      </c>
      <c r="AA54" s="8" t="str">
        <f>IF($D54="","",'XUAT HK1 KHOA'!AA54+'XUAT HK2 KHOA'!AA54)</f>
        <v/>
      </c>
      <c r="AB54" s="21" t="str">
        <f t="shared" si="14"/>
        <v/>
      </c>
      <c r="AC54" s="8" t="str">
        <f>IF($D54="","",'XUAT HK1 KHOA'!AC54+'XUAT HK2 KHOA'!AC54)</f>
        <v/>
      </c>
      <c r="AD54" s="8" t="str">
        <f>IF($D54="","",'XUAT HK1 KHOA'!AD54+'XUAT HK2 KHOA'!AD54)</f>
        <v/>
      </c>
      <c r="AE54" s="21" t="str">
        <f t="shared" si="15"/>
        <v/>
      </c>
      <c r="AF54" s="8" t="str">
        <f>IF($D54="","",'XUAT HK1 KHOA'!AF54+'XUAT HK2 KHOA'!AF54)</f>
        <v/>
      </c>
      <c r="AG54" s="8" t="str">
        <f>IF($D54="","",'XUAT HK1 KHOA'!AG54+'XUAT HK2 KHOA'!AG54)</f>
        <v/>
      </c>
      <c r="AH54" s="64" t="str">
        <f t="shared" si="16"/>
        <v/>
      </c>
      <c r="AI54" s="14" t="str">
        <f t="shared" si="17"/>
        <v/>
      </c>
    </row>
    <row r="55" spans="1:35">
      <c r="A55" s="55" t="str">
        <f>IF(D55="","",SUBTOTAL(3,$D$4:$D55))</f>
        <v/>
      </c>
      <c r="B55" s="46" t="str">
        <f>IF('XUAT HK1 KHOA'!B55="","",'XUAT HK1 KHOA'!B55)</f>
        <v/>
      </c>
      <c r="C55" s="46" t="str">
        <f>IF('XUAT HK1 KHOA'!C55="","",'XUAT HK1 KHOA'!C55)</f>
        <v/>
      </c>
      <c r="D55" s="46" t="str">
        <f>IF('XUAT HK1 KHOA'!D55="","",'XUAT HK1 KHOA'!D55)</f>
        <v/>
      </c>
      <c r="E55" s="8" t="str">
        <f>IF($D55="","",'XUAT HK1 KHOA'!E55+'XUAT HK2 KHOA'!E55)</f>
        <v/>
      </c>
      <c r="F55" s="8" t="str">
        <f>IF($D55="","",'XUAT HK1 KHOA'!F55+'XUAT HK2 KHOA'!F55)</f>
        <v/>
      </c>
      <c r="G55" s="8" t="str">
        <f>IF($D55="","",'XUAT HK1 KHOA'!G55+'XUAT HK2 KHOA'!G55)</f>
        <v/>
      </c>
      <c r="H55" s="8" t="str">
        <f>IF($D55="","",'XUAT HK1 KHOA'!H55+'XUAT HK2 KHOA'!H55)</f>
        <v/>
      </c>
      <c r="I55" s="76" t="str">
        <f t="shared" si="9"/>
        <v/>
      </c>
      <c r="J55" s="8" t="str">
        <f>IF($D55="","",'XUAT HK1 KHOA'!J55+'XUAT HK2 KHOA'!J55)</f>
        <v/>
      </c>
      <c r="K55" s="8" t="str">
        <f>IF($D55="","",'XUAT HK1 KHOA'!K55+'XUAT HK2 KHOA'!K55)</f>
        <v/>
      </c>
      <c r="L55" s="8" t="str">
        <f>IF($D55="","",'XUAT HK1 KHOA'!L55+'XUAT HK2 KHOA'!L55)</f>
        <v/>
      </c>
      <c r="M55" s="8" t="str">
        <f>IF($D55="","",'XUAT HK1 KHOA'!M55+'XUAT HK2 KHOA'!M55)</f>
        <v/>
      </c>
      <c r="N55" s="21" t="str">
        <f t="shared" si="10"/>
        <v/>
      </c>
      <c r="O55" s="8" t="str">
        <f>IF($D55="","",'XUAT HK1 KHOA'!O55+'XUAT HK2 KHOA'!O55)</f>
        <v/>
      </c>
      <c r="P55" s="8" t="str">
        <f>IF($D55="","",'XUAT HK1 KHOA'!P55+'XUAT HK2 KHOA'!P55)</f>
        <v/>
      </c>
      <c r="Q55" s="8" t="str">
        <f>IF($D55="","",'XUAT HK1 KHOA'!Q55+'XUAT HK2 KHOA'!Q55)</f>
        <v/>
      </c>
      <c r="R55" s="21" t="str">
        <f t="shared" si="11"/>
        <v/>
      </c>
      <c r="S55" s="8" t="str">
        <f>IF($D55="","",'XUAT HK1 KHOA'!S55+'XUAT HK2 KHOA'!S55)</f>
        <v/>
      </c>
      <c r="T55" s="8" t="str">
        <f>IF($D55="","",'XUAT HK1 KHOA'!T55+'XUAT HK2 KHOA'!T55)</f>
        <v/>
      </c>
      <c r="U55" s="8" t="str">
        <f>IF($D55="","",'XUAT HK1 KHOA'!U55+'XUAT HK2 KHOA'!U55)</f>
        <v/>
      </c>
      <c r="V55" s="21" t="str">
        <f t="shared" si="12"/>
        <v/>
      </c>
      <c r="W55" s="8" t="str">
        <f>IF($D55="","",'XUAT HK1 KHOA'!W55+'XUAT HK2 KHOA'!W55)</f>
        <v/>
      </c>
      <c r="X55" s="8" t="str">
        <f>IF($D55="","",'XUAT HK1 KHOA'!X55+'XUAT HK2 KHOA'!X55)</f>
        <v/>
      </c>
      <c r="Y55" s="21" t="str">
        <f t="shared" si="13"/>
        <v/>
      </c>
      <c r="Z55" s="8" t="str">
        <f>IF($D55="","",'XUAT HK1 KHOA'!Z55+'XUAT HK2 KHOA'!Z55)</f>
        <v/>
      </c>
      <c r="AA55" s="8" t="str">
        <f>IF($D55="","",'XUAT HK1 KHOA'!AA55+'XUAT HK2 KHOA'!AA55)</f>
        <v/>
      </c>
      <c r="AB55" s="21" t="str">
        <f t="shared" si="14"/>
        <v/>
      </c>
      <c r="AC55" s="8" t="str">
        <f>IF($D55="","",'XUAT HK1 KHOA'!AC55+'XUAT HK2 KHOA'!AC55)</f>
        <v/>
      </c>
      <c r="AD55" s="8" t="str">
        <f>IF($D55="","",'XUAT HK1 KHOA'!AD55+'XUAT HK2 KHOA'!AD55)</f>
        <v/>
      </c>
      <c r="AE55" s="21" t="str">
        <f t="shared" si="15"/>
        <v/>
      </c>
      <c r="AF55" s="8" t="str">
        <f>IF($D55="","",'XUAT HK1 KHOA'!AF55+'XUAT HK2 KHOA'!AF55)</f>
        <v/>
      </c>
      <c r="AG55" s="8" t="str">
        <f>IF($D55="","",'XUAT HK1 KHOA'!AG55+'XUAT HK2 KHOA'!AG55)</f>
        <v/>
      </c>
      <c r="AH55" s="64" t="str">
        <f t="shared" si="16"/>
        <v/>
      </c>
      <c r="AI55" s="14" t="str">
        <f t="shared" si="17"/>
        <v/>
      </c>
    </row>
    <row r="56" spans="1:35">
      <c r="A56" s="55" t="str">
        <f>IF(D56="","",SUBTOTAL(3,$D$4:$D56))</f>
        <v/>
      </c>
      <c r="B56" s="46" t="str">
        <f>IF('XUAT HK1 KHOA'!B56="","",'XUAT HK1 KHOA'!B56)</f>
        <v/>
      </c>
      <c r="C56" s="46" t="str">
        <f>IF('XUAT HK1 KHOA'!C56="","",'XUAT HK1 KHOA'!C56)</f>
        <v/>
      </c>
      <c r="D56" s="46" t="str">
        <f>IF('XUAT HK1 KHOA'!D56="","",'XUAT HK1 KHOA'!D56)</f>
        <v/>
      </c>
      <c r="E56" s="8" t="str">
        <f>IF($D56="","",'XUAT HK1 KHOA'!E56+'XUAT HK2 KHOA'!E56)</f>
        <v/>
      </c>
      <c r="F56" s="8" t="str">
        <f>IF($D56="","",'XUAT HK1 KHOA'!F56+'XUAT HK2 KHOA'!F56)</f>
        <v/>
      </c>
      <c r="G56" s="8" t="str">
        <f>IF($D56="","",'XUAT HK1 KHOA'!G56+'XUAT HK2 KHOA'!G56)</f>
        <v/>
      </c>
      <c r="H56" s="8" t="str">
        <f>IF($D56="","",'XUAT HK1 KHOA'!H56+'XUAT HK2 KHOA'!H56)</f>
        <v/>
      </c>
      <c r="I56" s="76" t="str">
        <f t="shared" si="9"/>
        <v/>
      </c>
      <c r="J56" s="8" t="str">
        <f>IF($D56="","",'XUAT HK1 KHOA'!J56+'XUAT HK2 KHOA'!J56)</f>
        <v/>
      </c>
      <c r="K56" s="8" t="str">
        <f>IF($D56="","",'XUAT HK1 KHOA'!K56+'XUAT HK2 KHOA'!K56)</f>
        <v/>
      </c>
      <c r="L56" s="8" t="str">
        <f>IF($D56="","",'XUAT HK1 KHOA'!L56+'XUAT HK2 KHOA'!L56)</f>
        <v/>
      </c>
      <c r="M56" s="8" t="str">
        <f>IF($D56="","",'XUAT HK1 KHOA'!M56+'XUAT HK2 KHOA'!M56)</f>
        <v/>
      </c>
      <c r="N56" s="21" t="str">
        <f t="shared" si="10"/>
        <v/>
      </c>
      <c r="O56" s="8" t="str">
        <f>IF($D56="","",'XUAT HK1 KHOA'!O56+'XUAT HK2 KHOA'!O56)</f>
        <v/>
      </c>
      <c r="P56" s="8" t="str">
        <f>IF($D56="","",'XUAT HK1 KHOA'!P56+'XUAT HK2 KHOA'!P56)</f>
        <v/>
      </c>
      <c r="Q56" s="8" t="str">
        <f>IF($D56="","",'XUAT HK1 KHOA'!Q56+'XUAT HK2 KHOA'!Q56)</f>
        <v/>
      </c>
      <c r="R56" s="21" t="str">
        <f t="shared" si="11"/>
        <v/>
      </c>
      <c r="S56" s="8" t="str">
        <f>IF($D56="","",'XUAT HK1 KHOA'!S56+'XUAT HK2 KHOA'!S56)</f>
        <v/>
      </c>
      <c r="T56" s="8" t="str">
        <f>IF($D56="","",'XUAT HK1 KHOA'!T56+'XUAT HK2 KHOA'!T56)</f>
        <v/>
      </c>
      <c r="U56" s="8" t="str">
        <f>IF($D56="","",'XUAT HK1 KHOA'!U56+'XUAT HK2 KHOA'!U56)</f>
        <v/>
      </c>
      <c r="V56" s="21" t="str">
        <f t="shared" si="12"/>
        <v/>
      </c>
      <c r="W56" s="8" t="str">
        <f>IF($D56="","",'XUAT HK1 KHOA'!W56+'XUAT HK2 KHOA'!W56)</f>
        <v/>
      </c>
      <c r="X56" s="8" t="str">
        <f>IF($D56="","",'XUAT HK1 KHOA'!X56+'XUAT HK2 KHOA'!X56)</f>
        <v/>
      </c>
      <c r="Y56" s="21" t="str">
        <f t="shared" si="13"/>
        <v/>
      </c>
      <c r="Z56" s="8" t="str">
        <f>IF($D56="","",'XUAT HK1 KHOA'!Z56+'XUAT HK2 KHOA'!Z56)</f>
        <v/>
      </c>
      <c r="AA56" s="8" t="str">
        <f>IF($D56="","",'XUAT HK1 KHOA'!AA56+'XUAT HK2 KHOA'!AA56)</f>
        <v/>
      </c>
      <c r="AB56" s="21" t="str">
        <f t="shared" si="14"/>
        <v/>
      </c>
      <c r="AC56" s="8" t="str">
        <f>IF($D56="","",'XUAT HK1 KHOA'!AC56+'XUAT HK2 KHOA'!AC56)</f>
        <v/>
      </c>
      <c r="AD56" s="8" t="str">
        <f>IF($D56="","",'XUAT HK1 KHOA'!AD56+'XUAT HK2 KHOA'!AD56)</f>
        <v/>
      </c>
      <c r="AE56" s="21" t="str">
        <f t="shared" si="15"/>
        <v/>
      </c>
      <c r="AF56" s="8" t="str">
        <f>IF($D56="","",'XUAT HK1 KHOA'!AF56+'XUAT HK2 KHOA'!AF56)</f>
        <v/>
      </c>
      <c r="AG56" s="8" t="str">
        <f>IF($D56="","",'XUAT HK1 KHOA'!AG56+'XUAT HK2 KHOA'!AG56)</f>
        <v/>
      </c>
      <c r="AH56" s="64" t="str">
        <f t="shared" si="16"/>
        <v/>
      </c>
      <c r="AI56" s="14" t="str">
        <f t="shared" si="17"/>
        <v/>
      </c>
    </row>
    <row r="57" spans="1:35">
      <c r="A57" s="55" t="str">
        <f>IF(D57="","",SUBTOTAL(3,$D$4:$D57))</f>
        <v/>
      </c>
      <c r="B57" s="46" t="str">
        <f>IF('XUAT HK1 KHOA'!B57="","",'XUAT HK1 KHOA'!B57)</f>
        <v/>
      </c>
      <c r="C57" s="46" t="str">
        <f>IF('XUAT HK1 KHOA'!C57="","",'XUAT HK1 KHOA'!C57)</f>
        <v/>
      </c>
      <c r="D57" s="46" t="str">
        <f>IF('XUAT HK1 KHOA'!D57="","",'XUAT HK1 KHOA'!D57)</f>
        <v/>
      </c>
      <c r="E57" s="8" t="str">
        <f>IF($D57="","",'XUAT HK1 KHOA'!E57+'XUAT HK2 KHOA'!E57)</f>
        <v/>
      </c>
      <c r="F57" s="8" t="str">
        <f>IF($D57="","",'XUAT HK1 KHOA'!F57+'XUAT HK2 KHOA'!F57)</f>
        <v/>
      </c>
      <c r="G57" s="8" t="str">
        <f>IF($D57="","",'XUAT HK1 KHOA'!G57+'XUAT HK2 KHOA'!G57)</f>
        <v/>
      </c>
      <c r="H57" s="8" t="str">
        <f>IF($D57="","",'XUAT HK1 KHOA'!H57+'XUAT HK2 KHOA'!H57)</f>
        <v/>
      </c>
      <c r="I57" s="76" t="str">
        <f t="shared" si="9"/>
        <v/>
      </c>
      <c r="J57" s="8" t="str">
        <f>IF($D57="","",'XUAT HK1 KHOA'!J57+'XUAT HK2 KHOA'!J57)</f>
        <v/>
      </c>
      <c r="K57" s="8" t="str">
        <f>IF($D57="","",'XUAT HK1 KHOA'!K57+'XUAT HK2 KHOA'!K57)</f>
        <v/>
      </c>
      <c r="L57" s="8" t="str">
        <f>IF($D57="","",'XUAT HK1 KHOA'!L57+'XUAT HK2 KHOA'!L57)</f>
        <v/>
      </c>
      <c r="M57" s="8" t="str">
        <f>IF($D57="","",'XUAT HK1 KHOA'!M57+'XUAT HK2 KHOA'!M57)</f>
        <v/>
      </c>
      <c r="N57" s="21" t="str">
        <f t="shared" si="10"/>
        <v/>
      </c>
      <c r="O57" s="8" t="str">
        <f>IF($D57="","",'XUAT HK1 KHOA'!O57+'XUAT HK2 KHOA'!O57)</f>
        <v/>
      </c>
      <c r="P57" s="8" t="str">
        <f>IF($D57="","",'XUAT HK1 KHOA'!P57+'XUAT HK2 KHOA'!P57)</f>
        <v/>
      </c>
      <c r="Q57" s="8" t="str">
        <f>IF($D57="","",'XUAT HK1 KHOA'!Q57+'XUAT HK2 KHOA'!Q57)</f>
        <v/>
      </c>
      <c r="R57" s="21" t="str">
        <f t="shared" si="11"/>
        <v/>
      </c>
      <c r="S57" s="8" t="str">
        <f>IF($D57="","",'XUAT HK1 KHOA'!S57+'XUAT HK2 KHOA'!S57)</f>
        <v/>
      </c>
      <c r="T57" s="8" t="str">
        <f>IF($D57="","",'XUAT HK1 KHOA'!T57+'XUAT HK2 KHOA'!T57)</f>
        <v/>
      </c>
      <c r="U57" s="8" t="str">
        <f>IF($D57="","",'XUAT HK1 KHOA'!U57+'XUAT HK2 KHOA'!U57)</f>
        <v/>
      </c>
      <c r="V57" s="21" t="str">
        <f t="shared" si="12"/>
        <v/>
      </c>
      <c r="W57" s="8" t="str">
        <f>IF($D57="","",'XUAT HK1 KHOA'!W57+'XUAT HK2 KHOA'!W57)</f>
        <v/>
      </c>
      <c r="X57" s="8" t="str">
        <f>IF($D57="","",'XUAT HK1 KHOA'!X57+'XUAT HK2 KHOA'!X57)</f>
        <v/>
      </c>
      <c r="Y57" s="21" t="str">
        <f t="shared" si="13"/>
        <v/>
      </c>
      <c r="Z57" s="8" t="str">
        <f>IF($D57="","",'XUAT HK1 KHOA'!Z57+'XUAT HK2 KHOA'!Z57)</f>
        <v/>
      </c>
      <c r="AA57" s="8" t="str">
        <f>IF($D57="","",'XUAT HK1 KHOA'!AA57+'XUAT HK2 KHOA'!AA57)</f>
        <v/>
      </c>
      <c r="AB57" s="21" t="str">
        <f t="shared" si="14"/>
        <v/>
      </c>
      <c r="AC57" s="8" t="str">
        <f>IF($D57="","",'XUAT HK1 KHOA'!AC57+'XUAT HK2 KHOA'!AC57)</f>
        <v/>
      </c>
      <c r="AD57" s="8" t="str">
        <f>IF($D57="","",'XUAT HK1 KHOA'!AD57+'XUAT HK2 KHOA'!AD57)</f>
        <v/>
      </c>
      <c r="AE57" s="21" t="str">
        <f t="shared" si="15"/>
        <v/>
      </c>
      <c r="AF57" s="8" t="str">
        <f>IF($D57="","",'XUAT HK1 KHOA'!AF57+'XUAT HK2 KHOA'!AF57)</f>
        <v/>
      </c>
      <c r="AG57" s="8" t="str">
        <f>IF($D57="","",'XUAT HK1 KHOA'!AG57+'XUAT HK2 KHOA'!AG57)</f>
        <v/>
      </c>
      <c r="AH57" s="64" t="str">
        <f t="shared" si="16"/>
        <v/>
      </c>
      <c r="AI57" s="14" t="str">
        <f t="shared" si="17"/>
        <v/>
      </c>
    </row>
    <row r="58" spans="1:35">
      <c r="A58" s="55" t="str">
        <f>IF(D58="","",SUBTOTAL(3,$D$4:$D58))</f>
        <v/>
      </c>
      <c r="B58" s="46" t="str">
        <f>IF('XUAT HK1 KHOA'!B58="","",'XUAT HK1 KHOA'!B58)</f>
        <v/>
      </c>
      <c r="C58" s="46" t="str">
        <f>IF('XUAT HK1 KHOA'!C58="","",'XUAT HK1 KHOA'!C58)</f>
        <v/>
      </c>
      <c r="D58" s="46" t="str">
        <f>IF('XUAT HK1 KHOA'!D58="","",'XUAT HK1 KHOA'!D58)</f>
        <v/>
      </c>
      <c r="E58" s="8" t="str">
        <f>IF($D58="","",'XUAT HK1 KHOA'!E58+'XUAT HK2 KHOA'!E58)</f>
        <v/>
      </c>
      <c r="F58" s="8" t="str">
        <f>IF($D58="","",'XUAT HK1 KHOA'!F58+'XUAT HK2 KHOA'!F58)</f>
        <v/>
      </c>
      <c r="G58" s="8" t="str">
        <f>IF($D58="","",'XUAT HK1 KHOA'!G58+'XUAT HK2 KHOA'!G58)</f>
        <v/>
      </c>
      <c r="H58" s="8" t="str">
        <f>IF($D58="","",'XUAT HK1 KHOA'!H58+'XUAT HK2 KHOA'!H58)</f>
        <v/>
      </c>
      <c r="I58" s="76" t="str">
        <f t="shared" si="9"/>
        <v/>
      </c>
      <c r="J58" s="8" t="str">
        <f>IF($D58="","",'XUAT HK1 KHOA'!J58+'XUAT HK2 KHOA'!J58)</f>
        <v/>
      </c>
      <c r="K58" s="8" t="str">
        <f>IF($D58="","",'XUAT HK1 KHOA'!K58+'XUAT HK2 KHOA'!K58)</f>
        <v/>
      </c>
      <c r="L58" s="8" t="str">
        <f>IF($D58="","",'XUAT HK1 KHOA'!L58+'XUAT HK2 KHOA'!L58)</f>
        <v/>
      </c>
      <c r="M58" s="8" t="str">
        <f>IF($D58="","",'XUAT HK1 KHOA'!M58+'XUAT HK2 KHOA'!M58)</f>
        <v/>
      </c>
      <c r="N58" s="21" t="str">
        <f t="shared" si="10"/>
        <v/>
      </c>
      <c r="O58" s="8" t="str">
        <f>IF($D58="","",'XUAT HK1 KHOA'!O58+'XUAT HK2 KHOA'!O58)</f>
        <v/>
      </c>
      <c r="P58" s="8" t="str">
        <f>IF($D58="","",'XUAT HK1 KHOA'!P58+'XUAT HK2 KHOA'!P58)</f>
        <v/>
      </c>
      <c r="Q58" s="8" t="str">
        <f>IF($D58="","",'XUAT HK1 KHOA'!Q58+'XUAT HK2 KHOA'!Q58)</f>
        <v/>
      </c>
      <c r="R58" s="21" t="str">
        <f t="shared" si="11"/>
        <v/>
      </c>
      <c r="S58" s="8" t="str">
        <f>IF($D58="","",'XUAT HK1 KHOA'!S58+'XUAT HK2 KHOA'!S58)</f>
        <v/>
      </c>
      <c r="T58" s="8" t="str">
        <f>IF($D58="","",'XUAT HK1 KHOA'!T58+'XUAT HK2 KHOA'!T58)</f>
        <v/>
      </c>
      <c r="U58" s="8" t="str">
        <f>IF($D58="","",'XUAT HK1 KHOA'!U58+'XUAT HK2 KHOA'!U58)</f>
        <v/>
      </c>
      <c r="V58" s="21" t="str">
        <f t="shared" si="12"/>
        <v/>
      </c>
      <c r="W58" s="8" t="str">
        <f>IF($D58="","",'XUAT HK1 KHOA'!W58+'XUAT HK2 KHOA'!W58)</f>
        <v/>
      </c>
      <c r="X58" s="8" t="str">
        <f>IF($D58="","",'XUAT HK1 KHOA'!X58+'XUAT HK2 KHOA'!X58)</f>
        <v/>
      </c>
      <c r="Y58" s="21" t="str">
        <f t="shared" si="13"/>
        <v/>
      </c>
      <c r="Z58" s="8" t="str">
        <f>IF($D58="","",'XUAT HK1 KHOA'!Z58+'XUAT HK2 KHOA'!Z58)</f>
        <v/>
      </c>
      <c r="AA58" s="8" t="str">
        <f>IF($D58="","",'XUAT HK1 KHOA'!AA58+'XUAT HK2 KHOA'!AA58)</f>
        <v/>
      </c>
      <c r="AB58" s="21" t="str">
        <f t="shared" si="14"/>
        <v/>
      </c>
      <c r="AC58" s="8" t="str">
        <f>IF($D58="","",'XUAT HK1 KHOA'!AC58+'XUAT HK2 KHOA'!AC58)</f>
        <v/>
      </c>
      <c r="AD58" s="8" t="str">
        <f>IF($D58="","",'XUAT HK1 KHOA'!AD58+'XUAT HK2 KHOA'!AD58)</f>
        <v/>
      </c>
      <c r="AE58" s="21" t="str">
        <f t="shared" si="15"/>
        <v/>
      </c>
      <c r="AF58" s="8" t="str">
        <f>IF($D58="","",'XUAT HK1 KHOA'!AF58+'XUAT HK2 KHOA'!AF58)</f>
        <v/>
      </c>
      <c r="AG58" s="8" t="str">
        <f>IF($D58="","",'XUAT HK1 KHOA'!AG58+'XUAT HK2 KHOA'!AG58)</f>
        <v/>
      </c>
      <c r="AH58" s="64" t="str">
        <f t="shared" si="16"/>
        <v/>
      </c>
      <c r="AI58" s="14" t="str">
        <f t="shared" si="17"/>
        <v/>
      </c>
    </row>
    <row r="59" spans="1:35">
      <c r="A59" s="55" t="str">
        <f>IF(D59="","",SUBTOTAL(3,$D$4:$D59))</f>
        <v/>
      </c>
      <c r="B59" s="46" t="str">
        <f>IF('XUAT HK1 KHOA'!B59="","",'XUAT HK1 KHOA'!B59)</f>
        <v/>
      </c>
      <c r="C59" s="46" t="str">
        <f>IF('XUAT HK1 KHOA'!C59="","",'XUAT HK1 KHOA'!C59)</f>
        <v/>
      </c>
      <c r="D59" s="46" t="str">
        <f>IF('XUAT HK1 KHOA'!D59="","",'XUAT HK1 KHOA'!D59)</f>
        <v/>
      </c>
      <c r="E59" s="8" t="str">
        <f>IF($D59="","",'XUAT HK1 KHOA'!E59+'XUAT HK2 KHOA'!E59)</f>
        <v/>
      </c>
      <c r="F59" s="8" t="str">
        <f>IF($D59="","",'XUAT HK1 KHOA'!F59+'XUAT HK2 KHOA'!F59)</f>
        <v/>
      </c>
      <c r="G59" s="8" t="str">
        <f>IF($D59="","",'XUAT HK1 KHOA'!G59+'XUAT HK2 KHOA'!G59)</f>
        <v/>
      </c>
      <c r="H59" s="8" t="str">
        <f>IF($D59="","",'XUAT HK1 KHOA'!H59+'XUAT HK2 KHOA'!H59)</f>
        <v/>
      </c>
      <c r="I59" s="76" t="str">
        <f t="shared" si="9"/>
        <v/>
      </c>
      <c r="J59" s="8" t="str">
        <f>IF($D59="","",'XUAT HK1 KHOA'!J59+'XUAT HK2 KHOA'!J59)</f>
        <v/>
      </c>
      <c r="K59" s="8" t="str">
        <f>IF($D59="","",'XUAT HK1 KHOA'!K59+'XUAT HK2 KHOA'!K59)</f>
        <v/>
      </c>
      <c r="L59" s="8" t="str">
        <f>IF($D59="","",'XUAT HK1 KHOA'!L59+'XUAT HK2 KHOA'!L59)</f>
        <v/>
      </c>
      <c r="M59" s="8" t="str">
        <f>IF($D59="","",'XUAT HK1 KHOA'!M59+'XUAT HK2 KHOA'!M59)</f>
        <v/>
      </c>
      <c r="N59" s="21" t="str">
        <f t="shared" si="10"/>
        <v/>
      </c>
      <c r="O59" s="8" t="str">
        <f>IF($D59="","",'XUAT HK1 KHOA'!O59+'XUAT HK2 KHOA'!O59)</f>
        <v/>
      </c>
      <c r="P59" s="8" t="str">
        <f>IF($D59="","",'XUAT HK1 KHOA'!P59+'XUAT HK2 KHOA'!P59)</f>
        <v/>
      </c>
      <c r="Q59" s="8" t="str">
        <f>IF($D59="","",'XUAT HK1 KHOA'!Q59+'XUAT HK2 KHOA'!Q59)</f>
        <v/>
      </c>
      <c r="R59" s="21" t="str">
        <f t="shared" si="11"/>
        <v/>
      </c>
      <c r="S59" s="8" t="str">
        <f>IF($D59="","",'XUAT HK1 KHOA'!S59+'XUAT HK2 KHOA'!S59)</f>
        <v/>
      </c>
      <c r="T59" s="8" t="str">
        <f>IF($D59="","",'XUAT HK1 KHOA'!T59+'XUAT HK2 KHOA'!T59)</f>
        <v/>
      </c>
      <c r="U59" s="8" t="str">
        <f>IF($D59="","",'XUAT HK1 KHOA'!U59+'XUAT HK2 KHOA'!U59)</f>
        <v/>
      </c>
      <c r="V59" s="21" t="str">
        <f t="shared" si="12"/>
        <v/>
      </c>
      <c r="W59" s="8" t="str">
        <f>IF($D59="","",'XUAT HK1 KHOA'!W59+'XUAT HK2 KHOA'!W59)</f>
        <v/>
      </c>
      <c r="X59" s="8" t="str">
        <f>IF($D59="","",'XUAT HK1 KHOA'!X59+'XUAT HK2 KHOA'!X59)</f>
        <v/>
      </c>
      <c r="Y59" s="21" t="str">
        <f t="shared" si="13"/>
        <v/>
      </c>
      <c r="Z59" s="8" t="str">
        <f>IF($D59="","",'XUAT HK1 KHOA'!Z59+'XUAT HK2 KHOA'!Z59)</f>
        <v/>
      </c>
      <c r="AA59" s="8" t="str">
        <f>IF($D59="","",'XUAT HK1 KHOA'!AA59+'XUAT HK2 KHOA'!AA59)</f>
        <v/>
      </c>
      <c r="AB59" s="21" t="str">
        <f t="shared" si="14"/>
        <v/>
      </c>
      <c r="AC59" s="8" t="str">
        <f>IF($D59="","",'XUAT HK1 KHOA'!AC59+'XUAT HK2 KHOA'!AC59)</f>
        <v/>
      </c>
      <c r="AD59" s="8" t="str">
        <f>IF($D59="","",'XUAT HK1 KHOA'!AD59+'XUAT HK2 KHOA'!AD59)</f>
        <v/>
      </c>
      <c r="AE59" s="21" t="str">
        <f t="shared" si="15"/>
        <v/>
      </c>
      <c r="AF59" s="8" t="str">
        <f>IF($D59="","",'XUAT HK1 KHOA'!AF59+'XUAT HK2 KHOA'!AF59)</f>
        <v/>
      </c>
      <c r="AG59" s="8" t="str">
        <f>IF($D59="","",'XUAT HK1 KHOA'!AG59+'XUAT HK2 KHOA'!AG59)</f>
        <v/>
      </c>
      <c r="AH59" s="64" t="str">
        <f t="shared" si="16"/>
        <v/>
      </c>
      <c r="AI59" s="14" t="str">
        <f t="shared" si="17"/>
        <v/>
      </c>
    </row>
    <row r="60" spans="1:35">
      <c r="A60" s="55" t="str">
        <f>IF(D60="","",SUBTOTAL(3,$D$4:$D60))</f>
        <v/>
      </c>
      <c r="B60" s="46" t="str">
        <f>IF('XUAT HK1 KHOA'!B60="","",'XUAT HK1 KHOA'!B60)</f>
        <v/>
      </c>
      <c r="C60" s="46" t="str">
        <f>IF('XUAT HK1 KHOA'!C60="","",'XUAT HK1 KHOA'!C60)</f>
        <v/>
      </c>
      <c r="D60" s="46" t="str">
        <f>IF('XUAT HK1 KHOA'!D60="","",'XUAT HK1 KHOA'!D60)</f>
        <v/>
      </c>
      <c r="E60" s="8" t="str">
        <f>IF($D60="","",'XUAT HK1 KHOA'!E60+'XUAT HK2 KHOA'!E60)</f>
        <v/>
      </c>
      <c r="F60" s="8" t="str">
        <f>IF($D60="","",'XUAT HK1 KHOA'!F60+'XUAT HK2 KHOA'!F60)</f>
        <v/>
      </c>
      <c r="G60" s="8" t="str">
        <f>IF($D60="","",'XUAT HK1 KHOA'!G60+'XUAT HK2 KHOA'!G60)</f>
        <v/>
      </c>
      <c r="H60" s="8" t="str">
        <f>IF($D60="","",'XUAT HK1 KHOA'!H60+'XUAT HK2 KHOA'!H60)</f>
        <v/>
      </c>
      <c r="I60" s="76" t="str">
        <f t="shared" si="9"/>
        <v/>
      </c>
      <c r="J60" s="8" t="str">
        <f>IF($D60="","",'XUAT HK1 KHOA'!J60+'XUAT HK2 KHOA'!J60)</f>
        <v/>
      </c>
      <c r="K60" s="8" t="str">
        <f>IF($D60="","",'XUAT HK1 KHOA'!K60+'XUAT HK2 KHOA'!K60)</f>
        <v/>
      </c>
      <c r="L60" s="8" t="str">
        <f>IF($D60="","",'XUAT HK1 KHOA'!L60+'XUAT HK2 KHOA'!L60)</f>
        <v/>
      </c>
      <c r="M60" s="8" t="str">
        <f>IF($D60="","",'XUAT HK1 KHOA'!M60+'XUAT HK2 KHOA'!M60)</f>
        <v/>
      </c>
      <c r="N60" s="21" t="str">
        <f t="shared" si="10"/>
        <v/>
      </c>
      <c r="O60" s="8" t="str">
        <f>IF($D60="","",'XUAT HK1 KHOA'!O60+'XUAT HK2 KHOA'!O60)</f>
        <v/>
      </c>
      <c r="P60" s="8" t="str">
        <f>IF($D60="","",'XUAT HK1 KHOA'!P60+'XUAT HK2 KHOA'!P60)</f>
        <v/>
      </c>
      <c r="Q60" s="8" t="str">
        <f>IF($D60="","",'XUAT HK1 KHOA'!Q60+'XUAT HK2 KHOA'!Q60)</f>
        <v/>
      </c>
      <c r="R60" s="21" t="str">
        <f t="shared" si="11"/>
        <v/>
      </c>
      <c r="S60" s="8" t="str">
        <f>IF($D60="","",'XUAT HK1 KHOA'!S60+'XUAT HK2 KHOA'!S60)</f>
        <v/>
      </c>
      <c r="T60" s="8" t="str">
        <f>IF($D60="","",'XUAT HK1 KHOA'!T60+'XUAT HK2 KHOA'!T60)</f>
        <v/>
      </c>
      <c r="U60" s="8" t="str">
        <f>IF($D60="","",'XUAT HK1 KHOA'!U60+'XUAT HK2 KHOA'!U60)</f>
        <v/>
      </c>
      <c r="V60" s="21" t="str">
        <f t="shared" si="12"/>
        <v/>
      </c>
      <c r="W60" s="8" t="str">
        <f>IF($D60="","",'XUAT HK1 KHOA'!W60+'XUAT HK2 KHOA'!W60)</f>
        <v/>
      </c>
      <c r="X60" s="8" t="str">
        <f>IF($D60="","",'XUAT HK1 KHOA'!X60+'XUAT HK2 KHOA'!X60)</f>
        <v/>
      </c>
      <c r="Y60" s="21" t="str">
        <f t="shared" si="13"/>
        <v/>
      </c>
      <c r="Z60" s="8" t="str">
        <f>IF($D60="","",'XUAT HK1 KHOA'!Z60+'XUAT HK2 KHOA'!Z60)</f>
        <v/>
      </c>
      <c r="AA60" s="8" t="str">
        <f>IF($D60="","",'XUAT HK1 KHOA'!AA60+'XUAT HK2 KHOA'!AA60)</f>
        <v/>
      </c>
      <c r="AB60" s="21" t="str">
        <f t="shared" si="14"/>
        <v/>
      </c>
      <c r="AC60" s="8" t="str">
        <f>IF($D60="","",'XUAT HK1 KHOA'!AC60+'XUAT HK2 KHOA'!AC60)</f>
        <v/>
      </c>
      <c r="AD60" s="8" t="str">
        <f>IF($D60="","",'XUAT HK1 KHOA'!AD60+'XUAT HK2 KHOA'!AD60)</f>
        <v/>
      </c>
      <c r="AE60" s="21" t="str">
        <f t="shared" si="15"/>
        <v/>
      </c>
      <c r="AF60" s="8" t="str">
        <f>IF($D60="","",'XUAT HK1 KHOA'!AF60+'XUAT HK2 KHOA'!AF60)</f>
        <v/>
      </c>
      <c r="AG60" s="8" t="str">
        <f>IF($D60="","",'XUAT HK1 KHOA'!AG60+'XUAT HK2 KHOA'!AG60)</f>
        <v/>
      </c>
      <c r="AH60" s="64" t="str">
        <f t="shared" si="16"/>
        <v/>
      </c>
      <c r="AI60" s="14" t="str">
        <f t="shared" si="17"/>
        <v/>
      </c>
    </row>
    <row r="61" spans="1:35">
      <c r="A61" s="55" t="str">
        <f>IF(D61="","",SUBTOTAL(3,$D$4:$D61))</f>
        <v/>
      </c>
      <c r="B61" s="46" t="str">
        <f>IF('XUAT HK1 KHOA'!B61="","",'XUAT HK1 KHOA'!B61)</f>
        <v/>
      </c>
      <c r="C61" s="46" t="str">
        <f>IF('XUAT HK1 KHOA'!C61="","",'XUAT HK1 KHOA'!C61)</f>
        <v/>
      </c>
      <c r="D61" s="46" t="str">
        <f>IF('XUAT HK1 KHOA'!D61="","",'XUAT HK1 KHOA'!D61)</f>
        <v/>
      </c>
      <c r="E61" s="8" t="str">
        <f>IF($D61="","",'XUAT HK1 KHOA'!E61+'XUAT HK2 KHOA'!E61)</f>
        <v/>
      </c>
      <c r="F61" s="8" t="str">
        <f>IF($D61="","",'XUAT HK1 KHOA'!F61+'XUAT HK2 KHOA'!F61)</f>
        <v/>
      </c>
      <c r="G61" s="8" t="str">
        <f>IF($D61="","",'XUAT HK1 KHOA'!G61+'XUAT HK2 KHOA'!G61)</f>
        <v/>
      </c>
      <c r="H61" s="8" t="str">
        <f>IF($D61="","",'XUAT HK1 KHOA'!H61+'XUAT HK2 KHOA'!H61)</f>
        <v/>
      </c>
      <c r="I61" s="76" t="str">
        <f t="shared" si="9"/>
        <v/>
      </c>
      <c r="J61" s="8" t="str">
        <f>IF($D61="","",'XUAT HK1 KHOA'!J61+'XUAT HK2 KHOA'!J61)</f>
        <v/>
      </c>
      <c r="K61" s="8" t="str">
        <f>IF($D61="","",'XUAT HK1 KHOA'!K61+'XUAT HK2 KHOA'!K61)</f>
        <v/>
      </c>
      <c r="L61" s="8" t="str">
        <f>IF($D61="","",'XUAT HK1 KHOA'!L61+'XUAT HK2 KHOA'!L61)</f>
        <v/>
      </c>
      <c r="M61" s="8" t="str">
        <f>IF($D61="","",'XUAT HK1 KHOA'!M61+'XUAT HK2 KHOA'!M61)</f>
        <v/>
      </c>
      <c r="N61" s="21" t="str">
        <f t="shared" si="10"/>
        <v/>
      </c>
      <c r="O61" s="8" t="str">
        <f>IF($D61="","",'XUAT HK1 KHOA'!O61+'XUAT HK2 KHOA'!O61)</f>
        <v/>
      </c>
      <c r="P61" s="8" t="str">
        <f>IF($D61="","",'XUAT HK1 KHOA'!P61+'XUAT HK2 KHOA'!P61)</f>
        <v/>
      </c>
      <c r="Q61" s="8" t="str">
        <f>IF($D61="","",'XUAT HK1 KHOA'!Q61+'XUAT HK2 KHOA'!Q61)</f>
        <v/>
      </c>
      <c r="R61" s="21" t="str">
        <f t="shared" si="11"/>
        <v/>
      </c>
      <c r="S61" s="8" t="str">
        <f>IF($D61="","",'XUAT HK1 KHOA'!S61+'XUAT HK2 KHOA'!S61)</f>
        <v/>
      </c>
      <c r="T61" s="8" t="str">
        <f>IF($D61="","",'XUAT HK1 KHOA'!T61+'XUAT HK2 KHOA'!T61)</f>
        <v/>
      </c>
      <c r="U61" s="8" t="str">
        <f>IF($D61="","",'XUAT HK1 KHOA'!U61+'XUAT HK2 KHOA'!U61)</f>
        <v/>
      </c>
      <c r="V61" s="21" t="str">
        <f t="shared" si="12"/>
        <v/>
      </c>
      <c r="W61" s="8" t="str">
        <f>IF($D61="","",'XUAT HK1 KHOA'!W61+'XUAT HK2 KHOA'!W61)</f>
        <v/>
      </c>
      <c r="X61" s="8" t="str">
        <f>IF($D61="","",'XUAT HK1 KHOA'!X61+'XUAT HK2 KHOA'!X61)</f>
        <v/>
      </c>
      <c r="Y61" s="21" t="str">
        <f t="shared" si="13"/>
        <v/>
      </c>
      <c r="Z61" s="8" t="str">
        <f>IF($D61="","",'XUAT HK1 KHOA'!Z61+'XUAT HK2 KHOA'!Z61)</f>
        <v/>
      </c>
      <c r="AA61" s="8" t="str">
        <f>IF($D61="","",'XUAT HK1 KHOA'!AA61+'XUAT HK2 KHOA'!AA61)</f>
        <v/>
      </c>
      <c r="AB61" s="21" t="str">
        <f t="shared" si="14"/>
        <v/>
      </c>
      <c r="AC61" s="8" t="str">
        <f>IF($D61="","",'XUAT HK1 KHOA'!AC61+'XUAT HK2 KHOA'!AC61)</f>
        <v/>
      </c>
      <c r="AD61" s="8" t="str">
        <f>IF($D61="","",'XUAT HK1 KHOA'!AD61+'XUAT HK2 KHOA'!AD61)</f>
        <v/>
      </c>
      <c r="AE61" s="21" t="str">
        <f t="shared" si="15"/>
        <v/>
      </c>
      <c r="AF61" s="8" t="str">
        <f>IF($D61="","",'XUAT HK1 KHOA'!AF61+'XUAT HK2 KHOA'!AF61)</f>
        <v/>
      </c>
      <c r="AG61" s="8" t="str">
        <f>IF($D61="","",'XUAT HK1 KHOA'!AG61+'XUAT HK2 KHOA'!AG61)</f>
        <v/>
      </c>
      <c r="AH61" s="64" t="str">
        <f t="shared" si="16"/>
        <v/>
      </c>
      <c r="AI61" s="14" t="str">
        <f t="shared" si="17"/>
        <v/>
      </c>
    </row>
    <row r="62" spans="1:35">
      <c r="A62" s="55" t="str">
        <f>IF(D62="","",SUBTOTAL(3,$D$4:$D62))</f>
        <v/>
      </c>
      <c r="B62" s="46" t="str">
        <f>IF('XUAT HK1 KHOA'!B62="","",'XUAT HK1 KHOA'!B62)</f>
        <v/>
      </c>
      <c r="C62" s="46" t="str">
        <f>IF('XUAT HK1 KHOA'!C62="","",'XUAT HK1 KHOA'!C62)</f>
        <v/>
      </c>
      <c r="D62" s="46" t="str">
        <f>IF('XUAT HK1 KHOA'!D62="","",'XUAT HK1 KHOA'!D62)</f>
        <v/>
      </c>
      <c r="E62" s="8" t="str">
        <f>IF($D62="","",'XUAT HK1 KHOA'!E62+'XUAT HK2 KHOA'!E62)</f>
        <v/>
      </c>
      <c r="F62" s="8" t="str">
        <f>IF($D62="","",'XUAT HK1 KHOA'!F62+'XUAT HK2 KHOA'!F62)</f>
        <v/>
      </c>
      <c r="G62" s="8" t="str">
        <f>IF($D62="","",'XUAT HK1 KHOA'!G62+'XUAT HK2 KHOA'!G62)</f>
        <v/>
      </c>
      <c r="H62" s="8" t="str">
        <f>IF($D62="","",'XUAT HK1 KHOA'!H62+'XUAT HK2 KHOA'!H62)</f>
        <v/>
      </c>
      <c r="I62" s="76" t="str">
        <f t="shared" si="9"/>
        <v/>
      </c>
      <c r="J62" s="8" t="str">
        <f>IF($D62="","",'XUAT HK1 KHOA'!J62+'XUAT HK2 KHOA'!J62)</f>
        <v/>
      </c>
      <c r="K62" s="8" t="str">
        <f>IF($D62="","",'XUAT HK1 KHOA'!K62+'XUAT HK2 KHOA'!K62)</f>
        <v/>
      </c>
      <c r="L62" s="8" t="str">
        <f>IF($D62="","",'XUAT HK1 KHOA'!L62+'XUAT HK2 KHOA'!L62)</f>
        <v/>
      </c>
      <c r="M62" s="8" t="str">
        <f>IF($D62="","",'XUAT HK1 KHOA'!M62+'XUAT HK2 KHOA'!M62)</f>
        <v/>
      </c>
      <c r="N62" s="21" t="str">
        <f t="shared" si="10"/>
        <v/>
      </c>
      <c r="O62" s="8" t="str">
        <f>IF($D62="","",'XUAT HK1 KHOA'!O62+'XUAT HK2 KHOA'!O62)</f>
        <v/>
      </c>
      <c r="P62" s="8" t="str">
        <f>IF($D62="","",'XUAT HK1 KHOA'!P62+'XUAT HK2 KHOA'!P62)</f>
        <v/>
      </c>
      <c r="Q62" s="8" t="str">
        <f>IF($D62="","",'XUAT HK1 KHOA'!Q62+'XUAT HK2 KHOA'!Q62)</f>
        <v/>
      </c>
      <c r="R62" s="21" t="str">
        <f t="shared" si="11"/>
        <v/>
      </c>
      <c r="S62" s="8" t="str">
        <f>IF($D62="","",'XUAT HK1 KHOA'!S62+'XUAT HK2 KHOA'!S62)</f>
        <v/>
      </c>
      <c r="T62" s="8" t="str">
        <f>IF($D62="","",'XUAT HK1 KHOA'!T62+'XUAT HK2 KHOA'!T62)</f>
        <v/>
      </c>
      <c r="U62" s="8" t="str">
        <f>IF($D62="","",'XUAT HK1 KHOA'!U62+'XUAT HK2 KHOA'!U62)</f>
        <v/>
      </c>
      <c r="V62" s="21" t="str">
        <f t="shared" si="12"/>
        <v/>
      </c>
      <c r="W62" s="8" t="str">
        <f>IF($D62="","",'XUAT HK1 KHOA'!W62+'XUAT HK2 KHOA'!W62)</f>
        <v/>
      </c>
      <c r="X62" s="8" t="str">
        <f>IF($D62="","",'XUAT HK1 KHOA'!X62+'XUAT HK2 KHOA'!X62)</f>
        <v/>
      </c>
      <c r="Y62" s="21" t="str">
        <f t="shared" si="13"/>
        <v/>
      </c>
      <c r="Z62" s="8" t="str">
        <f>IF($D62="","",'XUAT HK1 KHOA'!Z62+'XUAT HK2 KHOA'!Z62)</f>
        <v/>
      </c>
      <c r="AA62" s="8" t="str">
        <f>IF($D62="","",'XUAT HK1 KHOA'!AA62+'XUAT HK2 KHOA'!AA62)</f>
        <v/>
      </c>
      <c r="AB62" s="21" t="str">
        <f t="shared" si="14"/>
        <v/>
      </c>
      <c r="AC62" s="8" t="str">
        <f>IF($D62="","",'XUAT HK1 KHOA'!AC62+'XUAT HK2 KHOA'!AC62)</f>
        <v/>
      </c>
      <c r="AD62" s="8" t="str">
        <f>IF($D62="","",'XUAT HK1 KHOA'!AD62+'XUAT HK2 KHOA'!AD62)</f>
        <v/>
      </c>
      <c r="AE62" s="21" t="str">
        <f t="shared" si="15"/>
        <v/>
      </c>
      <c r="AF62" s="8" t="str">
        <f>IF($D62="","",'XUAT HK1 KHOA'!AF62+'XUAT HK2 KHOA'!AF62)</f>
        <v/>
      </c>
      <c r="AG62" s="8" t="str">
        <f>IF($D62="","",'XUAT HK1 KHOA'!AG62+'XUAT HK2 KHOA'!AG62)</f>
        <v/>
      </c>
      <c r="AH62" s="64" t="str">
        <f t="shared" si="16"/>
        <v/>
      </c>
      <c r="AI62" s="14" t="str">
        <f t="shared" si="17"/>
        <v/>
      </c>
    </row>
    <row r="63" spans="1:35">
      <c r="A63" s="55" t="str">
        <f>IF(D63="","",SUBTOTAL(3,$D$4:$D63))</f>
        <v/>
      </c>
      <c r="B63" s="46" t="str">
        <f>IF('XUAT HK1 KHOA'!B63="","",'XUAT HK1 KHOA'!B63)</f>
        <v/>
      </c>
      <c r="C63" s="46" t="str">
        <f>IF('XUAT HK1 KHOA'!C63="","",'XUAT HK1 KHOA'!C63)</f>
        <v/>
      </c>
      <c r="D63" s="46" t="str">
        <f>IF('XUAT HK1 KHOA'!D63="","",'XUAT HK1 KHOA'!D63)</f>
        <v/>
      </c>
      <c r="E63" s="8" t="str">
        <f>IF($D63="","",'XUAT HK1 KHOA'!E63+'XUAT HK2 KHOA'!E63)</f>
        <v/>
      </c>
      <c r="F63" s="8" t="str">
        <f>IF($D63="","",'XUAT HK1 KHOA'!F63+'XUAT HK2 KHOA'!F63)</f>
        <v/>
      </c>
      <c r="G63" s="8" t="str">
        <f>IF($D63="","",'XUAT HK1 KHOA'!G63+'XUAT HK2 KHOA'!G63)</f>
        <v/>
      </c>
      <c r="H63" s="8" t="str">
        <f>IF($D63="","",'XUAT HK1 KHOA'!H63+'XUAT HK2 KHOA'!H63)</f>
        <v/>
      </c>
      <c r="I63" s="76" t="str">
        <f t="shared" si="9"/>
        <v/>
      </c>
      <c r="J63" s="8" t="str">
        <f>IF($D63="","",'XUAT HK1 KHOA'!J63+'XUAT HK2 KHOA'!J63)</f>
        <v/>
      </c>
      <c r="K63" s="8" t="str">
        <f>IF($D63="","",'XUAT HK1 KHOA'!K63+'XUAT HK2 KHOA'!K63)</f>
        <v/>
      </c>
      <c r="L63" s="8" t="str">
        <f>IF($D63="","",'XUAT HK1 KHOA'!L63+'XUAT HK2 KHOA'!L63)</f>
        <v/>
      </c>
      <c r="M63" s="8" t="str">
        <f>IF($D63="","",'XUAT HK1 KHOA'!M63+'XUAT HK2 KHOA'!M63)</f>
        <v/>
      </c>
      <c r="N63" s="21" t="str">
        <f t="shared" si="10"/>
        <v/>
      </c>
      <c r="O63" s="8" t="str">
        <f>IF($D63="","",'XUAT HK1 KHOA'!O63+'XUAT HK2 KHOA'!O63)</f>
        <v/>
      </c>
      <c r="P63" s="8" t="str">
        <f>IF($D63="","",'XUAT HK1 KHOA'!P63+'XUAT HK2 KHOA'!P63)</f>
        <v/>
      </c>
      <c r="Q63" s="8" t="str">
        <f>IF($D63="","",'XUAT HK1 KHOA'!Q63+'XUAT HK2 KHOA'!Q63)</f>
        <v/>
      </c>
      <c r="R63" s="21" t="str">
        <f t="shared" si="11"/>
        <v/>
      </c>
      <c r="S63" s="8" t="str">
        <f>IF($D63="","",'XUAT HK1 KHOA'!S63+'XUAT HK2 KHOA'!S63)</f>
        <v/>
      </c>
      <c r="T63" s="8" t="str">
        <f>IF($D63="","",'XUAT HK1 KHOA'!T63+'XUAT HK2 KHOA'!T63)</f>
        <v/>
      </c>
      <c r="U63" s="8" t="str">
        <f>IF($D63="","",'XUAT HK1 KHOA'!U63+'XUAT HK2 KHOA'!U63)</f>
        <v/>
      </c>
      <c r="V63" s="21" t="str">
        <f t="shared" si="12"/>
        <v/>
      </c>
      <c r="W63" s="8" t="str">
        <f>IF($D63="","",'XUAT HK1 KHOA'!W63+'XUAT HK2 KHOA'!W63)</f>
        <v/>
      </c>
      <c r="X63" s="8" t="str">
        <f>IF($D63="","",'XUAT HK1 KHOA'!X63+'XUAT HK2 KHOA'!X63)</f>
        <v/>
      </c>
      <c r="Y63" s="21" t="str">
        <f t="shared" si="13"/>
        <v/>
      </c>
      <c r="Z63" s="8" t="str">
        <f>IF($D63="","",'XUAT HK1 KHOA'!Z63+'XUAT HK2 KHOA'!Z63)</f>
        <v/>
      </c>
      <c r="AA63" s="8" t="str">
        <f>IF($D63="","",'XUAT HK1 KHOA'!AA63+'XUAT HK2 KHOA'!AA63)</f>
        <v/>
      </c>
      <c r="AB63" s="21" t="str">
        <f t="shared" si="14"/>
        <v/>
      </c>
      <c r="AC63" s="8" t="str">
        <f>IF($D63="","",'XUAT HK1 KHOA'!AC63+'XUAT HK2 KHOA'!AC63)</f>
        <v/>
      </c>
      <c r="AD63" s="8" t="str">
        <f>IF($D63="","",'XUAT HK1 KHOA'!AD63+'XUAT HK2 KHOA'!AD63)</f>
        <v/>
      </c>
      <c r="AE63" s="21" t="str">
        <f t="shared" si="15"/>
        <v/>
      </c>
      <c r="AF63" s="8" t="str">
        <f>IF($D63="","",'XUAT HK1 KHOA'!AF63+'XUAT HK2 KHOA'!AF63)</f>
        <v/>
      </c>
      <c r="AG63" s="8" t="str">
        <f>IF($D63="","",'XUAT HK1 KHOA'!AG63+'XUAT HK2 KHOA'!AG63)</f>
        <v/>
      </c>
      <c r="AH63" s="64" t="str">
        <f t="shared" si="16"/>
        <v/>
      </c>
      <c r="AI63" s="14" t="str">
        <f t="shared" si="17"/>
        <v/>
      </c>
    </row>
    <row r="64" spans="1:35">
      <c r="A64" s="55" t="str">
        <f>IF(D64="","",SUBTOTAL(3,$D$4:$D64))</f>
        <v/>
      </c>
      <c r="B64" s="46" t="str">
        <f>IF('XUAT HK1 KHOA'!B64="","",'XUAT HK1 KHOA'!B64)</f>
        <v/>
      </c>
      <c r="C64" s="46" t="str">
        <f>IF('XUAT HK1 KHOA'!C64="","",'XUAT HK1 KHOA'!C64)</f>
        <v/>
      </c>
      <c r="D64" s="46" t="str">
        <f>IF('XUAT HK1 KHOA'!D64="","",'XUAT HK1 KHOA'!D64)</f>
        <v/>
      </c>
      <c r="E64" s="8" t="str">
        <f>IF($D64="","",'XUAT HK1 KHOA'!E64+'XUAT HK2 KHOA'!E64)</f>
        <v/>
      </c>
      <c r="F64" s="8" t="str">
        <f>IF($D64="","",'XUAT HK1 KHOA'!F64+'XUAT HK2 KHOA'!F64)</f>
        <v/>
      </c>
      <c r="G64" s="8" t="str">
        <f>IF($D64="","",'XUAT HK1 KHOA'!G64+'XUAT HK2 KHOA'!G64)</f>
        <v/>
      </c>
      <c r="H64" s="8" t="str">
        <f>IF($D64="","",'XUAT HK1 KHOA'!H64+'XUAT HK2 KHOA'!H64)</f>
        <v/>
      </c>
      <c r="I64" s="76" t="str">
        <f t="shared" si="9"/>
        <v/>
      </c>
      <c r="J64" s="8" t="str">
        <f>IF($D64="","",'XUAT HK1 KHOA'!J64+'XUAT HK2 KHOA'!J64)</f>
        <v/>
      </c>
      <c r="K64" s="8" t="str">
        <f>IF($D64="","",'XUAT HK1 KHOA'!K64+'XUAT HK2 KHOA'!K64)</f>
        <v/>
      </c>
      <c r="L64" s="8" t="str">
        <f>IF($D64="","",'XUAT HK1 KHOA'!L64+'XUAT HK2 KHOA'!L64)</f>
        <v/>
      </c>
      <c r="M64" s="8" t="str">
        <f>IF($D64="","",'XUAT HK1 KHOA'!M64+'XUAT HK2 KHOA'!M64)</f>
        <v/>
      </c>
      <c r="N64" s="21" t="str">
        <f t="shared" si="10"/>
        <v/>
      </c>
      <c r="O64" s="8" t="str">
        <f>IF($D64="","",'XUAT HK1 KHOA'!O64+'XUAT HK2 KHOA'!O64)</f>
        <v/>
      </c>
      <c r="P64" s="8" t="str">
        <f>IF($D64="","",'XUAT HK1 KHOA'!P64+'XUAT HK2 KHOA'!P64)</f>
        <v/>
      </c>
      <c r="Q64" s="8" t="str">
        <f>IF($D64="","",'XUAT HK1 KHOA'!Q64+'XUAT HK2 KHOA'!Q64)</f>
        <v/>
      </c>
      <c r="R64" s="21" t="str">
        <f t="shared" si="11"/>
        <v/>
      </c>
      <c r="S64" s="8" t="str">
        <f>IF($D64="","",'XUAT HK1 KHOA'!S64+'XUAT HK2 KHOA'!S64)</f>
        <v/>
      </c>
      <c r="T64" s="8" t="str">
        <f>IF($D64="","",'XUAT HK1 KHOA'!T64+'XUAT HK2 KHOA'!T64)</f>
        <v/>
      </c>
      <c r="U64" s="8" t="str">
        <f>IF($D64="","",'XUAT HK1 KHOA'!U64+'XUAT HK2 KHOA'!U64)</f>
        <v/>
      </c>
      <c r="V64" s="21" t="str">
        <f t="shared" si="12"/>
        <v/>
      </c>
      <c r="W64" s="8" t="str">
        <f>IF($D64="","",'XUAT HK1 KHOA'!W64+'XUAT HK2 KHOA'!W64)</f>
        <v/>
      </c>
      <c r="X64" s="8" t="str">
        <f>IF($D64="","",'XUAT HK1 KHOA'!X64+'XUAT HK2 KHOA'!X64)</f>
        <v/>
      </c>
      <c r="Y64" s="21" t="str">
        <f t="shared" si="13"/>
        <v/>
      </c>
      <c r="Z64" s="8" t="str">
        <f>IF($D64="","",'XUAT HK1 KHOA'!Z64+'XUAT HK2 KHOA'!Z64)</f>
        <v/>
      </c>
      <c r="AA64" s="8" t="str">
        <f>IF($D64="","",'XUAT HK1 KHOA'!AA64+'XUAT HK2 KHOA'!AA64)</f>
        <v/>
      </c>
      <c r="AB64" s="21" t="str">
        <f t="shared" si="14"/>
        <v/>
      </c>
      <c r="AC64" s="8" t="str">
        <f>IF($D64="","",'XUAT HK1 KHOA'!AC64+'XUAT HK2 KHOA'!AC64)</f>
        <v/>
      </c>
      <c r="AD64" s="8" t="str">
        <f>IF($D64="","",'XUAT HK1 KHOA'!AD64+'XUAT HK2 KHOA'!AD64)</f>
        <v/>
      </c>
      <c r="AE64" s="21" t="str">
        <f t="shared" si="15"/>
        <v/>
      </c>
      <c r="AF64" s="8" t="str">
        <f>IF($D64="","",'XUAT HK1 KHOA'!AF64+'XUAT HK2 KHOA'!AF64)</f>
        <v/>
      </c>
      <c r="AG64" s="8" t="str">
        <f>IF($D64="","",'XUAT HK1 KHOA'!AG64+'XUAT HK2 KHOA'!AG64)</f>
        <v/>
      </c>
      <c r="AH64" s="64" t="str">
        <f t="shared" si="16"/>
        <v/>
      </c>
      <c r="AI64" s="14" t="str">
        <f t="shared" si="17"/>
        <v/>
      </c>
    </row>
    <row r="65" spans="1:35">
      <c r="A65" s="55" t="str">
        <f>IF(D65="","",SUBTOTAL(3,$D$4:$D65))</f>
        <v/>
      </c>
      <c r="B65" s="46" t="str">
        <f>IF('XUAT HK1 KHOA'!B65="","",'XUAT HK1 KHOA'!B65)</f>
        <v/>
      </c>
      <c r="C65" s="46" t="str">
        <f>IF('XUAT HK1 KHOA'!C65="","",'XUAT HK1 KHOA'!C65)</f>
        <v/>
      </c>
      <c r="D65" s="46" t="str">
        <f>IF('XUAT HK1 KHOA'!D65="","",'XUAT HK1 KHOA'!D65)</f>
        <v/>
      </c>
      <c r="E65" s="8" t="str">
        <f>IF($D65="","",'XUAT HK1 KHOA'!E65+'XUAT HK2 KHOA'!E65)</f>
        <v/>
      </c>
      <c r="F65" s="8" t="str">
        <f>IF($D65="","",'XUAT HK1 KHOA'!F65+'XUAT HK2 KHOA'!F65)</f>
        <v/>
      </c>
      <c r="G65" s="8" t="str">
        <f>IF($D65="","",'XUAT HK1 KHOA'!G65+'XUAT HK2 KHOA'!G65)</f>
        <v/>
      </c>
      <c r="H65" s="8" t="str">
        <f>IF($D65="","",'XUAT HK1 KHOA'!H65+'XUAT HK2 KHOA'!H65)</f>
        <v/>
      </c>
      <c r="I65" s="76" t="str">
        <f t="shared" si="9"/>
        <v/>
      </c>
      <c r="J65" s="8" t="str">
        <f>IF($D65="","",'XUAT HK1 KHOA'!J65+'XUAT HK2 KHOA'!J65)</f>
        <v/>
      </c>
      <c r="K65" s="8" t="str">
        <f>IF($D65="","",'XUAT HK1 KHOA'!K65+'XUAT HK2 KHOA'!K65)</f>
        <v/>
      </c>
      <c r="L65" s="8" t="str">
        <f>IF($D65="","",'XUAT HK1 KHOA'!L65+'XUAT HK2 KHOA'!L65)</f>
        <v/>
      </c>
      <c r="M65" s="8" t="str">
        <f>IF($D65="","",'XUAT HK1 KHOA'!M65+'XUAT HK2 KHOA'!M65)</f>
        <v/>
      </c>
      <c r="N65" s="21" t="str">
        <f t="shared" si="10"/>
        <v/>
      </c>
      <c r="O65" s="8" t="str">
        <f>IF($D65="","",'XUAT HK1 KHOA'!O65+'XUAT HK2 KHOA'!O65)</f>
        <v/>
      </c>
      <c r="P65" s="8" t="str">
        <f>IF($D65="","",'XUAT HK1 KHOA'!P65+'XUAT HK2 KHOA'!P65)</f>
        <v/>
      </c>
      <c r="Q65" s="8" t="str">
        <f>IF($D65="","",'XUAT HK1 KHOA'!Q65+'XUAT HK2 KHOA'!Q65)</f>
        <v/>
      </c>
      <c r="R65" s="21" t="str">
        <f t="shared" si="11"/>
        <v/>
      </c>
      <c r="S65" s="8" t="str">
        <f>IF($D65="","",'XUAT HK1 KHOA'!S65+'XUAT HK2 KHOA'!S65)</f>
        <v/>
      </c>
      <c r="T65" s="8" t="str">
        <f>IF($D65="","",'XUAT HK1 KHOA'!T65+'XUAT HK2 KHOA'!T65)</f>
        <v/>
      </c>
      <c r="U65" s="8" t="str">
        <f>IF($D65="","",'XUAT HK1 KHOA'!U65+'XUAT HK2 KHOA'!U65)</f>
        <v/>
      </c>
      <c r="V65" s="21" t="str">
        <f t="shared" si="12"/>
        <v/>
      </c>
      <c r="W65" s="8" t="str">
        <f>IF($D65="","",'XUAT HK1 KHOA'!W65+'XUAT HK2 KHOA'!W65)</f>
        <v/>
      </c>
      <c r="X65" s="8" t="str">
        <f>IF($D65="","",'XUAT HK1 KHOA'!X65+'XUAT HK2 KHOA'!X65)</f>
        <v/>
      </c>
      <c r="Y65" s="21" t="str">
        <f t="shared" si="13"/>
        <v/>
      </c>
      <c r="Z65" s="8" t="str">
        <f>IF($D65="","",'XUAT HK1 KHOA'!Z65+'XUAT HK2 KHOA'!Z65)</f>
        <v/>
      </c>
      <c r="AA65" s="8" t="str">
        <f>IF($D65="","",'XUAT HK1 KHOA'!AA65+'XUAT HK2 KHOA'!AA65)</f>
        <v/>
      </c>
      <c r="AB65" s="21" t="str">
        <f t="shared" si="14"/>
        <v/>
      </c>
      <c r="AC65" s="8" t="str">
        <f>IF($D65="","",'XUAT HK1 KHOA'!AC65+'XUAT HK2 KHOA'!AC65)</f>
        <v/>
      </c>
      <c r="AD65" s="8" t="str">
        <f>IF($D65="","",'XUAT HK1 KHOA'!AD65+'XUAT HK2 KHOA'!AD65)</f>
        <v/>
      </c>
      <c r="AE65" s="21" t="str">
        <f t="shared" si="15"/>
        <v/>
      </c>
      <c r="AF65" s="8" t="str">
        <f>IF($D65="","",'XUAT HK1 KHOA'!AF65+'XUAT HK2 KHOA'!AF65)</f>
        <v/>
      </c>
      <c r="AG65" s="8" t="str">
        <f>IF($D65="","",'XUAT HK1 KHOA'!AG65+'XUAT HK2 KHOA'!AG65)</f>
        <v/>
      </c>
      <c r="AH65" s="64" t="str">
        <f t="shared" si="16"/>
        <v/>
      </c>
      <c r="AI65" s="14" t="str">
        <f t="shared" si="17"/>
        <v/>
      </c>
    </row>
    <row r="66" spans="1:35">
      <c r="E66" s="14">
        <f t="shared" ref="E66:AH66" si="18">SUBTOTAL(9,E2:E65)</f>
        <v>145</v>
      </c>
      <c r="F66" s="14">
        <f t="shared" si="18"/>
        <v>25</v>
      </c>
      <c r="G66" s="14">
        <f t="shared" si="18"/>
        <v>0</v>
      </c>
      <c r="H66" s="14">
        <f t="shared" si="18"/>
        <v>0</v>
      </c>
      <c r="I66" s="37">
        <f t="shared" si="18"/>
        <v>195</v>
      </c>
      <c r="J66" s="14">
        <f t="shared" si="18"/>
        <v>272.8</v>
      </c>
      <c r="K66" s="14">
        <f t="shared" si="18"/>
        <v>169.59999999999997</v>
      </c>
      <c r="L66" s="14">
        <f t="shared" si="18"/>
        <v>0</v>
      </c>
      <c r="M66" s="14">
        <f t="shared" si="18"/>
        <v>0</v>
      </c>
      <c r="N66" s="37">
        <f t="shared" si="18"/>
        <v>442.39999999999992</v>
      </c>
      <c r="O66" s="14">
        <f t="shared" si="18"/>
        <v>6329</v>
      </c>
      <c r="P66" s="14">
        <f t="shared" si="18"/>
        <v>6329</v>
      </c>
      <c r="Q66" s="14">
        <f t="shared" si="18"/>
        <v>6329</v>
      </c>
      <c r="R66" s="37">
        <f t="shared" si="18"/>
        <v>316.45</v>
      </c>
      <c r="S66" s="14">
        <f t="shared" si="18"/>
        <v>1379</v>
      </c>
      <c r="T66" s="14">
        <f t="shared" si="18"/>
        <v>1379</v>
      </c>
      <c r="U66" s="14">
        <f t="shared" si="18"/>
        <v>1379</v>
      </c>
      <c r="V66" s="37">
        <f t="shared" si="18"/>
        <v>137.9</v>
      </c>
      <c r="W66" s="14">
        <f t="shared" si="18"/>
        <v>0</v>
      </c>
      <c r="X66" s="14">
        <f t="shared" si="18"/>
        <v>0</v>
      </c>
      <c r="Y66" s="37">
        <f t="shared" si="18"/>
        <v>0</v>
      </c>
      <c r="Z66" s="14">
        <f t="shared" si="18"/>
        <v>0</v>
      </c>
      <c r="AA66" s="14">
        <f t="shared" si="18"/>
        <v>0</v>
      </c>
      <c r="AB66" s="37">
        <f t="shared" si="18"/>
        <v>0</v>
      </c>
      <c r="AC66" s="14">
        <f t="shared" si="18"/>
        <v>0</v>
      </c>
      <c r="AD66" s="14">
        <f t="shared" si="18"/>
        <v>0</v>
      </c>
      <c r="AE66" s="37">
        <f t="shared" si="18"/>
        <v>0</v>
      </c>
      <c r="AF66" s="14">
        <f t="shared" si="18"/>
        <v>8.4</v>
      </c>
      <c r="AG66" s="14">
        <f t="shared" si="18"/>
        <v>94.799999999999983</v>
      </c>
      <c r="AH66" s="37">
        <f t="shared" si="18"/>
        <v>1195.4000000000001</v>
      </c>
    </row>
  </sheetData>
  <sheetProtection formatCells="0" formatColumns="0" formatRows="0" autoFilter="0"/>
  <autoFilter ref="A3:AI65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66:AH1048576">
    <cfRule type="cellIs" dxfId="117" priority="13" stopIfTrue="1" operator="lessThan">
      <formula>0</formula>
    </cfRule>
  </conditionalFormatting>
  <conditionalFormatting sqref="Q3">
    <cfRule type="cellIs" dxfId="116" priority="12" stopIfTrue="1" operator="lessThan">
      <formula>0</formula>
    </cfRule>
  </conditionalFormatting>
  <conditionalFormatting sqref="U3">
    <cfRule type="cellIs" dxfId="115" priority="11" stopIfTrue="1" operator="lessThan">
      <formula>0</formula>
    </cfRule>
  </conditionalFormatting>
  <conditionalFormatting sqref="E4:H65 J4:M65 O4:Q65 S4:U65 W4:X65 Z4:AA65 AC4:AD65 AF4:AG65">
    <cfRule type="cellIs" dxfId="114" priority="9" stopIfTrue="1" operator="lessThan">
      <formula>0</formula>
    </cfRule>
  </conditionalFormatting>
  <conditionalFormatting sqref="AH4:AH65">
    <cfRule type="cellIs" dxfId="113" priority="8" stopIfTrue="1" operator="lessThan">
      <formula>0</formula>
    </cfRule>
  </conditionalFormatting>
  <conditionalFormatting sqref="I4:I65">
    <cfRule type="cellIs" dxfId="112" priority="7" stopIfTrue="1" operator="lessThan">
      <formula>0</formula>
    </cfRule>
  </conditionalFormatting>
  <conditionalFormatting sqref="N4:N65">
    <cfRule type="cellIs" dxfId="111" priority="6" stopIfTrue="1" operator="lessThan">
      <formula>0</formula>
    </cfRule>
  </conditionalFormatting>
  <conditionalFormatting sqref="R4:R65">
    <cfRule type="cellIs" dxfId="110" priority="5" stopIfTrue="1" operator="lessThan">
      <formula>0</formula>
    </cfRule>
  </conditionalFormatting>
  <conditionalFormatting sqref="V4:V65">
    <cfRule type="cellIs" dxfId="109" priority="4" stopIfTrue="1" operator="lessThan">
      <formula>0</formula>
    </cfRule>
  </conditionalFormatting>
  <conditionalFormatting sqref="Y4:Y65">
    <cfRule type="cellIs" dxfId="108" priority="3" stopIfTrue="1" operator="lessThan">
      <formula>0</formula>
    </cfRule>
  </conditionalFormatting>
  <conditionalFormatting sqref="AB4:AB65">
    <cfRule type="cellIs" dxfId="107" priority="2" stopIfTrue="1" operator="lessThan">
      <formula>0</formula>
    </cfRule>
  </conditionalFormatting>
  <conditionalFormatting sqref="AE4:AE65">
    <cfRule type="cellIs" dxfId="106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4"/>
  <sheetViews>
    <sheetView zoomScale="70" zoomScaleNormal="70" workbookViewId="0">
      <pane xSplit="4" ySplit="3" topLeftCell="P7" activePane="bottomRight" state="frozen"/>
      <selection pane="topRight" activeCell="E1" sqref="E1"/>
      <selection pane="bottomLeft" activeCell="A4" sqref="A4"/>
      <selection pane="bottomRight" activeCell="AH17" sqref="AH17"/>
    </sheetView>
  </sheetViews>
  <sheetFormatPr defaultRowHeight="18.75"/>
  <cols>
    <col min="1" max="1" width="5.75" style="79" bestFit="1" customWidth="1"/>
    <col min="2" max="2" width="11.75" style="79" bestFit="1" customWidth="1"/>
    <col min="3" max="3" width="29" style="47" bestFit="1" customWidth="1"/>
    <col min="4" max="4" width="36" style="47" bestFit="1" customWidth="1"/>
    <col min="5" max="8" width="6.625" style="47" customWidth="1"/>
    <col min="9" max="9" width="6.625" style="53" customWidth="1"/>
    <col min="10" max="13" width="6.625" style="47" customWidth="1"/>
    <col min="14" max="14" width="8.25" style="53" customWidth="1"/>
    <col min="15" max="15" width="8" style="47" customWidth="1"/>
    <col min="16" max="17" width="8.25" style="47" customWidth="1"/>
    <col min="18" max="18" width="9.375" style="53" customWidth="1"/>
    <col min="19" max="21" width="6.625" style="47" customWidth="1"/>
    <col min="22" max="22" width="6.625" style="53" customWidth="1"/>
    <col min="23" max="24" width="6.625" style="47" customWidth="1"/>
    <col min="25" max="25" width="6.625" style="53" customWidth="1"/>
    <col min="26" max="27" width="6.625" style="47" customWidth="1"/>
    <col min="28" max="28" width="6.625" style="53" customWidth="1"/>
    <col min="29" max="30" width="6.625" style="47" customWidth="1"/>
    <col min="31" max="31" width="6.625" style="53" customWidth="1"/>
    <col min="32" max="33" width="6.625" style="47" customWidth="1"/>
    <col min="34" max="34" width="9.25" style="53" customWidth="1"/>
    <col min="35" max="35" width="9.5" style="47" customWidth="1"/>
    <col min="36" max="36" width="11.75" style="47" customWidth="1"/>
    <col min="37" max="16384" width="9" style="47"/>
  </cols>
  <sheetData>
    <row r="1" spans="1:36" s="38" customFormat="1">
      <c r="A1" s="118" t="s">
        <v>0</v>
      </c>
      <c r="B1" s="117" t="s">
        <v>1</v>
      </c>
      <c r="C1" s="119" t="s">
        <v>2</v>
      </c>
      <c r="D1" s="118" t="s">
        <v>3</v>
      </c>
      <c r="E1" s="117" t="s">
        <v>4</v>
      </c>
      <c r="F1" s="117"/>
      <c r="G1" s="117"/>
      <c r="H1" s="117"/>
      <c r="I1" s="117"/>
      <c r="J1" s="117" t="s">
        <v>5</v>
      </c>
      <c r="K1" s="117"/>
      <c r="L1" s="117"/>
      <c r="M1" s="117"/>
      <c r="N1" s="117"/>
      <c r="O1" s="117" t="s">
        <v>6</v>
      </c>
      <c r="P1" s="117"/>
      <c r="Q1" s="117"/>
      <c r="R1" s="117"/>
      <c r="S1" s="117"/>
      <c r="T1" s="117"/>
      <c r="U1" s="117"/>
      <c r="V1" s="117"/>
      <c r="W1" s="117" t="s">
        <v>7</v>
      </c>
      <c r="X1" s="117"/>
      <c r="Y1" s="117"/>
      <c r="Z1" s="117"/>
      <c r="AA1" s="117"/>
      <c r="AB1" s="117"/>
      <c r="AC1" s="117"/>
      <c r="AD1" s="117"/>
      <c r="AE1" s="117"/>
      <c r="AF1" s="114" t="s">
        <v>8</v>
      </c>
      <c r="AG1" s="114" t="s">
        <v>9</v>
      </c>
      <c r="AH1" s="114" t="s">
        <v>10</v>
      </c>
      <c r="AI1" s="1">
        <f>SUBTOTAL(9,AH:AH)</f>
        <v>1050.6000000000001</v>
      </c>
    </row>
    <row r="2" spans="1:36" s="38" customFormat="1">
      <c r="A2" s="118"/>
      <c r="B2" s="118"/>
      <c r="C2" s="119"/>
      <c r="D2" s="11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 t="s">
        <v>11</v>
      </c>
      <c r="P2" s="117"/>
      <c r="Q2" s="117"/>
      <c r="R2" s="117"/>
      <c r="S2" s="117" t="s">
        <v>12</v>
      </c>
      <c r="T2" s="117"/>
      <c r="U2" s="117"/>
      <c r="V2" s="117"/>
      <c r="W2" s="117" t="s">
        <v>11</v>
      </c>
      <c r="X2" s="117"/>
      <c r="Y2" s="117"/>
      <c r="Z2" s="117" t="s">
        <v>13</v>
      </c>
      <c r="AA2" s="117"/>
      <c r="AB2" s="117"/>
      <c r="AC2" s="117" t="s">
        <v>14</v>
      </c>
      <c r="AD2" s="117"/>
      <c r="AE2" s="117"/>
      <c r="AF2" s="114"/>
      <c r="AG2" s="114"/>
      <c r="AH2" s="114"/>
    </row>
    <row r="3" spans="1:36" s="44" customFormat="1" ht="99">
      <c r="A3" s="118"/>
      <c r="B3" s="118"/>
      <c r="C3" s="119"/>
      <c r="D3" s="118"/>
      <c r="E3" s="71" t="s">
        <v>15</v>
      </c>
      <c r="F3" s="71" t="s">
        <v>16</v>
      </c>
      <c r="G3" s="71" t="s">
        <v>17</v>
      </c>
      <c r="H3" s="71" t="s">
        <v>18</v>
      </c>
      <c r="I3" s="72" t="s">
        <v>19</v>
      </c>
      <c r="J3" s="71" t="s">
        <v>20</v>
      </c>
      <c r="K3" s="71" t="s">
        <v>21</v>
      </c>
      <c r="L3" s="71" t="s">
        <v>22</v>
      </c>
      <c r="M3" s="71" t="s">
        <v>23</v>
      </c>
      <c r="N3" s="73" t="s">
        <v>24</v>
      </c>
      <c r="O3" s="71" t="s">
        <v>25</v>
      </c>
      <c r="P3" s="71" t="s">
        <v>26</v>
      </c>
      <c r="Q3" s="74" t="s">
        <v>283</v>
      </c>
      <c r="R3" s="72" t="s">
        <v>27</v>
      </c>
      <c r="S3" s="71" t="s">
        <v>28</v>
      </c>
      <c r="T3" s="71" t="s">
        <v>29</v>
      </c>
      <c r="U3" s="74" t="s">
        <v>284</v>
      </c>
      <c r="V3" s="72" t="s">
        <v>30</v>
      </c>
      <c r="W3" s="71" t="s">
        <v>25</v>
      </c>
      <c r="X3" s="71" t="s">
        <v>26</v>
      </c>
      <c r="Y3" s="72" t="s">
        <v>27</v>
      </c>
      <c r="Z3" s="71" t="s">
        <v>28</v>
      </c>
      <c r="AA3" s="71" t="s">
        <v>29</v>
      </c>
      <c r="AB3" s="72" t="s">
        <v>30</v>
      </c>
      <c r="AC3" s="71" t="s">
        <v>28</v>
      </c>
      <c r="AD3" s="71" t="s">
        <v>29</v>
      </c>
      <c r="AE3" s="72" t="s">
        <v>30</v>
      </c>
      <c r="AF3" s="114"/>
      <c r="AG3" s="114"/>
      <c r="AH3" s="114"/>
    </row>
    <row r="4" spans="1:36">
      <c r="A4" s="55">
        <f>IF(D4="","",SUBTOTAL(3,$D$4:$D4))</f>
        <v>1</v>
      </c>
      <c r="B4" s="46" t="s">
        <v>505</v>
      </c>
      <c r="C4" s="75" t="s">
        <v>231</v>
      </c>
      <c r="D4" s="31" t="s">
        <v>242</v>
      </c>
      <c r="E4" s="8">
        <f>IF($D4="","",VLOOKUP($D4,'HK1'!$D$4:$AH$259,2,0)+VLOOKUP($D4,'HK2'!$D$4:$AH$258,2,0))</f>
        <v>0</v>
      </c>
      <c r="F4" s="8">
        <f>IF($D4="","",VLOOKUP($D4,'HK1'!$D$4:$AH$259,3,0)+VLOOKUP($D4,'HK2'!$D$4:$AH$258,3,0))</f>
        <v>0</v>
      </c>
      <c r="G4" s="8">
        <f>IF($D4="","",VLOOKUP($D4,'HK1'!$D$4:$AH$259,4,0)+VLOOKUP($D4,'HK2'!$D$4:$AH$258,4,0))</f>
        <v>0</v>
      </c>
      <c r="H4" s="8">
        <f>IF($D4="","",VLOOKUP($D4,'HK1'!$D$4:$AH$259,5,0)+VLOOKUP($D4,'HK2'!$D$4:$AH$258,5,0))</f>
        <v>0</v>
      </c>
      <c r="I4" s="76">
        <f t="shared" ref="I4:I23" si="0">IF(D4="","",(E4+F4*2+G4*3+H4*2))</f>
        <v>0</v>
      </c>
      <c r="J4" s="8">
        <f>IF($D4="","",VLOOKUP($D4,'HK1'!$D$4:$AH$259,7,0)+VLOOKUP($D4,'HK2'!$D$4:$AH$258,7,0))</f>
        <v>12</v>
      </c>
      <c r="K4" s="8">
        <f>IF($D4="","",VLOOKUP($D4,'HK1'!$D$4:$AH$259,8,0)+VLOOKUP($D4,'HK2'!$D$4:$AH$258,8,0))</f>
        <v>16.8</v>
      </c>
      <c r="L4" s="8">
        <f>IF($D4="","",VLOOKUP($D4,'HK1'!$D$4:$AH$259,9,0)+VLOOKUP($D4,'HK2'!$D$4:$AH$258,9,0))</f>
        <v>0</v>
      </c>
      <c r="M4" s="8">
        <f>IF($D4="","",VLOOKUP($D4,'HK1'!$D$4:$AH$259,10,0)+VLOOKUP($D4,'HK2'!$D$4:$AH$258,10,0))</f>
        <v>0</v>
      </c>
      <c r="N4" s="21">
        <f t="shared" ref="N4:N23" si="1">IF(D4="","",SUM(J4:M4))</f>
        <v>28.8</v>
      </c>
      <c r="O4" s="8">
        <f>IF($D4="","",VLOOKUP($D4,'HK1'!$D$4:$AH$259,12,0)+VLOOKUP($D4,'HK2'!$D$4:$AH$258,12,0))</f>
        <v>332</v>
      </c>
      <c r="P4" s="8">
        <f>IF($D4="","",VLOOKUP($D4,'HK1'!$D$4:$AH$259,13,0)+VLOOKUP($D4,'HK2'!$D$4:$AH$258,13,0))</f>
        <v>320</v>
      </c>
      <c r="Q4" s="8">
        <f>IF($D4="","",VLOOKUP($D4,'HK1'!$D$4:$AH$259,14,0)+VLOOKUP($D4,'HK2'!$D$4:$AH$258,14,0))</f>
        <v>298</v>
      </c>
      <c r="R4" s="21">
        <f t="shared" ref="R4:R23" si="2">IF(D4="","",(SUM(O4:P4)-Q4)/20)</f>
        <v>17.7</v>
      </c>
      <c r="S4" s="8">
        <f>IF($D4="","",VLOOKUP($D4,'HK1'!$D$4:$AH$259,16,0)+VLOOKUP($D4,'HK2'!$D$4:$AH$258,16,0))</f>
        <v>0</v>
      </c>
      <c r="T4" s="8">
        <f>IF($D4="","",VLOOKUP($D4,'HK1'!$D$4:$AH$259,17,0)+VLOOKUP($D4,'HK2'!$D$4:$AH$258,17,0))</f>
        <v>0</v>
      </c>
      <c r="U4" s="8">
        <f>IF($D4="","",VLOOKUP($D4,'HK1'!$D$4:$AH$259,18,0)+VLOOKUP($D4,'HK2'!$D$4:$AH$258,18,0))</f>
        <v>0</v>
      </c>
      <c r="V4" s="21">
        <f t="shared" ref="V4:V23" si="3">IF(D4="","",(SUM(S4:T4)-U4)/10)</f>
        <v>0</v>
      </c>
      <c r="W4" s="8">
        <f>IF($D4="","",VLOOKUP($D4,'HK1'!$D$4:$AH$259,20,0)+VLOOKUP($D4,'HK2'!$D$4:$AH$258,20,0))</f>
        <v>0</v>
      </c>
      <c r="X4" s="8">
        <f>IF($D4="","",VLOOKUP($D4,'HK1'!$D$4:$AH$259,21,0)+VLOOKUP($D4,'HK2'!$D$4:$AH$258,21,0))</f>
        <v>0</v>
      </c>
      <c r="Y4" s="21">
        <f t="shared" ref="Y4:Y23" si="4">IF(D4="","",SUM(W4:X4)/14)</f>
        <v>0</v>
      </c>
      <c r="Z4" s="8">
        <f>IF($D4="","",VLOOKUP($D4,'HK1'!$D$4:$AH$259,23,0)+VLOOKUP($D4,'HK2'!$D$4:$AH$258,23,0))</f>
        <v>0</v>
      </c>
      <c r="AA4" s="8">
        <f>IF($D4="","",VLOOKUP($D4,'HK1'!$D$4:$AH$259,24,0)+VLOOKUP($D4,'HK2'!$D$4:$AH$258,24,0))</f>
        <v>0</v>
      </c>
      <c r="AB4" s="21">
        <f t="shared" ref="AB4:AB23" si="5">IF(D4="","",SUM(Z4:AA4)/10)</f>
        <v>0</v>
      </c>
      <c r="AC4" s="8">
        <f>IF($D4="","",VLOOKUP($D4,'HK1'!$D$4:$AH$259,26,0)+VLOOKUP($D4,'HK2'!$D$4:$AH$258,26,0))</f>
        <v>0</v>
      </c>
      <c r="AD4" s="8">
        <f>IF($D4="","",VLOOKUP($D4,'HK1'!$D$4:$AH$259,27,0)+VLOOKUP($D4,'HK2'!$D$4:$AH$258,27,0))</f>
        <v>0</v>
      </c>
      <c r="AE4" s="21">
        <f t="shared" ref="AE4:AE23" si="6">IF(D4="","",SUM(AC4:AD4)/20)</f>
        <v>0</v>
      </c>
      <c r="AF4" s="8">
        <f>IF($D4="","",VLOOKUP($D4,'HK1'!$D$4:$AH$259,29,0)+VLOOKUP($D4,'HK2'!$D$4:$AH$258,29,0))</f>
        <v>0</v>
      </c>
      <c r="AG4" s="8">
        <f>IF($D4="","",VLOOKUP($D4,'HK1'!$D$4:$AH$259,30,0)+VLOOKUP($D4,'HK2'!$D$4:$AH$258,30,0))</f>
        <v>2.4</v>
      </c>
      <c r="AH4" s="64">
        <f t="shared" ref="AH4:AH23" si="7">IF(D4="","",ROUND(I4+N4+R4+V4+Y4+AB4+AE4+SUM(AF4:AG4),1))</f>
        <v>48.9</v>
      </c>
      <c r="AI4" s="102">
        <f t="shared" ref="AI4:AI22" si="8">IF(AH4="","",ROUND(AH4*10/3,1))</f>
        <v>163</v>
      </c>
    </row>
    <row r="5" spans="1:36">
      <c r="A5" s="55">
        <f>IF(D5="","",SUBTOTAL(3,$D$4:$D5))</f>
        <v>2</v>
      </c>
      <c r="B5" s="46" t="s">
        <v>509</v>
      </c>
      <c r="C5" s="75" t="s">
        <v>231</v>
      </c>
      <c r="D5" s="31" t="s">
        <v>246</v>
      </c>
      <c r="E5" s="8">
        <f>IF($D5="","",VLOOKUP($D5,'HK1'!$D$4:$AH$259,2,0)+VLOOKUP($D5,'HK2'!$D$4:$AH$258,2,0))</f>
        <v>0</v>
      </c>
      <c r="F5" s="8">
        <f>IF($D5="","",VLOOKUP($D5,'HK1'!$D$4:$AH$259,3,0)+VLOOKUP($D5,'HK2'!$D$4:$AH$258,3,0))</f>
        <v>0</v>
      </c>
      <c r="G5" s="8">
        <f>IF($D5="","",VLOOKUP($D5,'HK1'!$D$4:$AH$259,4,0)+VLOOKUP($D5,'HK2'!$D$4:$AH$258,4,0))</f>
        <v>0</v>
      </c>
      <c r="H5" s="8">
        <f>IF($D5="","",VLOOKUP($D5,'HK1'!$D$4:$AH$259,5,0)+VLOOKUP($D5,'HK2'!$D$4:$AH$258,5,0))</f>
        <v>0</v>
      </c>
      <c r="I5" s="76">
        <f t="shared" si="0"/>
        <v>0</v>
      </c>
      <c r="J5" s="8">
        <f>IF($D5="","",VLOOKUP($D5,'HK1'!$D$4:$AH$259,7,0)+VLOOKUP($D5,'HK2'!$D$4:$AH$258,7,0))</f>
        <v>38.399999999999991</v>
      </c>
      <c r="K5" s="8">
        <f>IF($D5="","",VLOOKUP($D5,'HK1'!$D$4:$AH$259,8,0)+VLOOKUP($D5,'HK2'!$D$4:$AH$258,8,0))</f>
        <v>10.8</v>
      </c>
      <c r="L5" s="8">
        <f>IF($D5="","",VLOOKUP($D5,'HK1'!$D$4:$AH$259,9,0)+VLOOKUP($D5,'HK2'!$D$4:$AH$258,9,0))</f>
        <v>0</v>
      </c>
      <c r="M5" s="8">
        <f>IF($D5="","",VLOOKUP($D5,'HK1'!$D$4:$AH$259,10,0)+VLOOKUP($D5,'HK2'!$D$4:$AH$258,10,0))</f>
        <v>0</v>
      </c>
      <c r="N5" s="21">
        <f t="shared" si="1"/>
        <v>49.199999999999989</v>
      </c>
      <c r="O5" s="8">
        <f>IF($D5="","",VLOOKUP($D5,'HK1'!$D$4:$AH$259,12,0)+VLOOKUP($D5,'HK2'!$D$4:$AH$258,12,0))</f>
        <v>795</v>
      </c>
      <c r="P5" s="8">
        <f>IF($D5="","",VLOOKUP($D5,'HK1'!$D$4:$AH$259,13,0)+VLOOKUP($D5,'HK2'!$D$4:$AH$258,13,0))</f>
        <v>600</v>
      </c>
      <c r="Q5" s="8">
        <f>IF($D5="","",VLOOKUP($D5,'HK1'!$D$4:$AH$259,14,0)+VLOOKUP($D5,'HK2'!$D$4:$AH$258,14,0))</f>
        <v>553</v>
      </c>
      <c r="R5" s="21">
        <f t="shared" si="2"/>
        <v>42.1</v>
      </c>
      <c r="S5" s="8">
        <f>IF($D5="","",VLOOKUP($D5,'HK1'!$D$4:$AH$259,16,0)+VLOOKUP($D5,'HK2'!$D$4:$AH$258,16,0))</f>
        <v>0</v>
      </c>
      <c r="T5" s="8">
        <f>IF($D5="","",VLOOKUP($D5,'HK1'!$D$4:$AH$259,17,0)+VLOOKUP($D5,'HK2'!$D$4:$AH$258,17,0))</f>
        <v>0</v>
      </c>
      <c r="U5" s="8">
        <f>IF($D5="","",VLOOKUP($D5,'HK1'!$D$4:$AH$259,18,0)+VLOOKUP($D5,'HK2'!$D$4:$AH$258,18,0))</f>
        <v>0</v>
      </c>
      <c r="V5" s="21">
        <f t="shared" si="3"/>
        <v>0</v>
      </c>
      <c r="W5" s="8">
        <f>IF($D5="","",VLOOKUP($D5,'HK1'!$D$4:$AH$259,20,0)+VLOOKUP($D5,'HK2'!$D$4:$AH$258,20,0))</f>
        <v>0</v>
      </c>
      <c r="X5" s="8">
        <f>IF($D5="","",VLOOKUP($D5,'HK1'!$D$4:$AH$259,21,0)+VLOOKUP($D5,'HK2'!$D$4:$AH$258,21,0))</f>
        <v>0</v>
      </c>
      <c r="Y5" s="21">
        <f t="shared" si="4"/>
        <v>0</v>
      </c>
      <c r="Z5" s="8">
        <f>IF($D5="","",VLOOKUP($D5,'HK1'!$D$4:$AH$259,23,0)+VLOOKUP($D5,'HK2'!$D$4:$AH$258,23,0))</f>
        <v>0</v>
      </c>
      <c r="AA5" s="8">
        <f>IF($D5="","",VLOOKUP($D5,'HK1'!$D$4:$AH$259,24,0)+VLOOKUP($D5,'HK2'!$D$4:$AH$258,24,0))</f>
        <v>0</v>
      </c>
      <c r="AB5" s="21">
        <f t="shared" si="5"/>
        <v>0</v>
      </c>
      <c r="AC5" s="8">
        <f>IF($D5="","",VLOOKUP($D5,'HK1'!$D$4:$AH$259,26,0)+VLOOKUP($D5,'HK2'!$D$4:$AH$258,26,0))</f>
        <v>0</v>
      </c>
      <c r="AD5" s="8">
        <f>IF($D5="","",VLOOKUP($D5,'HK1'!$D$4:$AH$259,27,0)+VLOOKUP($D5,'HK2'!$D$4:$AH$258,27,0))</f>
        <v>0</v>
      </c>
      <c r="AE5" s="21">
        <f t="shared" si="6"/>
        <v>0</v>
      </c>
      <c r="AF5" s="8">
        <f>IF($D5="","",VLOOKUP($D5,'HK1'!$D$4:$AH$259,29,0)+VLOOKUP($D5,'HK2'!$D$4:$AH$258,29,0))</f>
        <v>6</v>
      </c>
      <c r="AG5" s="8">
        <f>IF($D5="","",VLOOKUP($D5,'HK1'!$D$4:$AH$259,30,0)+VLOOKUP($D5,'HK2'!$D$4:$AH$258,30,0))</f>
        <v>0</v>
      </c>
      <c r="AH5" s="64">
        <f t="shared" si="7"/>
        <v>97.3</v>
      </c>
      <c r="AI5" s="102">
        <f t="shared" si="8"/>
        <v>324.3</v>
      </c>
    </row>
    <row r="6" spans="1:36">
      <c r="A6" s="55">
        <f>IF(D6="","",SUBTOTAL(3,$D$4:$D6))</f>
        <v>3</v>
      </c>
      <c r="B6" s="46" t="s">
        <v>508</v>
      </c>
      <c r="C6" s="75" t="s">
        <v>231</v>
      </c>
      <c r="D6" s="31" t="s">
        <v>243</v>
      </c>
      <c r="E6" s="8">
        <f>IF($D6="","",VLOOKUP($D6,'HK1'!$D$4:$AH$259,2,0)+VLOOKUP($D6,'HK2'!$D$4:$AH$258,2,0))</f>
        <v>6</v>
      </c>
      <c r="F6" s="8">
        <f>IF($D6="","",VLOOKUP($D6,'HK1'!$D$4:$AH$259,3,0)+VLOOKUP($D6,'HK2'!$D$4:$AH$258,3,0))</f>
        <v>0</v>
      </c>
      <c r="G6" s="8">
        <f>IF($D6="","",VLOOKUP($D6,'HK1'!$D$4:$AH$259,4,0)+VLOOKUP($D6,'HK2'!$D$4:$AH$258,4,0))</f>
        <v>0</v>
      </c>
      <c r="H6" s="8">
        <f>IF($D6="","",VLOOKUP($D6,'HK1'!$D$4:$AH$259,5,0)+VLOOKUP($D6,'HK2'!$D$4:$AH$258,5,0))</f>
        <v>0</v>
      </c>
      <c r="I6" s="76">
        <f t="shared" si="0"/>
        <v>6</v>
      </c>
      <c r="J6" s="8">
        <f>IF($D6="","",VLOOKUP($D6,'HK1'!$D$4:$AH$259,7,0)+VLOOKUP($D6,'HK2'!$D$4:$AH$258,7,0))</f>
        <v>22.799999999999997</v>
      </c>
      <c r="K6" s="8">
        <f>IF($D6="","",VLOOKUP($D6,'HK1'!$D$4:$AH$259,8,0)+VLOOKUP($D6,'HK2'!$D$4:$AH$258,8,0))</f>
        <v>3.5999999999999996</v>
      </c>
      <c r="L6" s="8">
        <f>IF($D6="","",VLOOKUP($D6,'HK1'!$D$4:$AH$259,9,0)+VLOOKUP($D6,'HK2'!$D$4:$AH$258,9,0))</f>
        <v>0</v>
      </c>
      <c r="M6" s="8">
        <f>IF($D6="","",VLOOKUP($D6,'HK1'!$D$4:$AH$259,10,0)+VLOOKUP($D6,'HK2'!$D$4:$AH$258,10,0))</f>
        <v>0</v>
      </c>
      <c r="N6" s="21">
        <f t="shared" si="1"/>
        <v>26.4</v>
      </c>
      <c r="O6" s="8">
        <f>IF($D6="","",VLOOKUP($D6,'HK1'!$D$4:$AH$259,12,0)+VLOOKUP($D6,'HK2'!$D$4:$AH$258,12,0))</f>
        <v>493</v>
      </c>
      <c r="P6" s="8">
        <f>IF($D6="","",VLOOKUP($D6,'HK1'!$D$4:$AH$259,13,0)+VLOOKUP($D6,'HK2'!$D$4:$AH$258,13,0))</f>
        <v>333</v>
      </c>
      <c r="Q6" s="8">
        <f>IF($D6="","",VLOOKUP($D6,'HK1'!$D$4:$AH$259,14,0)+VLOOKUP($D6,'HK2'!$D$4:$AH$258,14,0))</f>
        <v>262</v>
      </c>
      <c r="R6" s="21">
        <f t="shared" si="2"/>
        <v>28.2</v>
      </c>
      <c r="S6" s="8">
        <f>IF($D6="","",VLOOKUP($D6,'HK1'!$D$4:$AH$259,16,0)+VLOOKUP($D6,'HK2'!$D$4:$AH$258,16,0))</f>
        <v>0</v>
      </c>
      <c r="T6" s="8">
        <f>IF($D6="","",VLOOKUP($D6,'HK1'!$D$4:$AH$259,17,0)+VLOOKUP($D6,'HK2'!$D$4:$AH$258,17,0))</f>
        <v>0</v>
      </c>
      <c r="U6" s="8">
        <f>IF($D6="","",VLOOKUP($D6,'HK1'!$D$4:$AH$259,18,0)+VLOOKUP($D6,'HK2'!$D$4:$AH$258,18,0))</f>
        <v>0</v>
      </c>
      <c r="V6" s="21">
        <f t="shared" si="3"/>
        <v>0</v>
      </c>
      <c r="W6" s="8">
        <f>IF($D6="","",VLOOKUP($D6,'HK1'!$D$4:$AH$259,20,0)+VLOOKUP($D6,'HK2'!$D$4:$AH$258,20,0))</f>
        <v>0</v>
      </c>
      <c r="X6" s="8">
        <f>IF($D6="","",VLOOKUP($D6,'HK1'!$D$4:$AH$259,21,0)+VLOOKUP($D6,'HK2'!$D$4:$AH$258,21,0))</f>
        <v>0</v>
      </c>
      <c r="Y6" s="21">
        <f t="shared" si="4"/>
        <v>0</v>
      </c>
      <c r="Z6" s="8">
        <f>IF($D6="","",VLOOKUP($D6,'HK1'!$D$4:$AH$259,23,0)+VLOOKUP($D6,'HK2'!$D$4:$AH$258,23,0))</f>
        <v>0</v>
      </c>
      <c r="AA6" s="8">
        <f>IF($D6="","",VLOOKUP($D6,'HK1'!$D$4:$AH$259,24,0)+VLOOKUP($D6,'HK2'!$D$4:$AH$258,24,0))</f>
        <v>0</v>
      </c>
      <c r="AB6" s="21">
        <f t="shared" si="5"/>
        <v>0</v>
      </c>
      <c r="AC6" s="8">
        <f>IF($D6="","",VLOOKUP($D6,'HK1'!$D$4:$AH$259,26,0)+VLOOKUP($D6,'HK2'!$D$4:$AH$258,26,0))</f>
        <v>0</v>
      </c>
      <c r="AD6" s="8">
        <f>IF($D6="","",VLOOKUP($D6,'HK1'!$D$4:$AH$259,27,0)+VLOOKUP($D6,'HK2'!$D$4:$AH$258,27,0))</f>
        <v>0</v>
      </c>
      <c r="AE6" s="21">
        <f t="shared" si="6"/>
        <v>0</v>
      </c>
      <c r="AF6" s="8">
        <f>IF($D6="","",VLOOKUP($D6,'HK1'!$D$4:$AH$259,29,0)+VLOOKUP($D6,'HK2'!$D$4:$AH$258,29,0))</f>
        <v>1.2</v>
      </c>
      <c r="AG6" s="8">
        <f>IF($D6="","",VLOOKUP($D6,'HK1'!$D$4:$AH$259,30,0)+VLOOKUP($D6,'HK2'!$D$4:$AH$258,30,0))</f>
        <v>41.2</v>
      </c>
      <c r="AH6" s="64">
        <f t="shared" si="7"/>
        <v>103</v>
      </c>
      <c r="AI6" s="102">
        <f t="shared" si="8"/>
        <v>343.3</v>
      </c>
      <c r="AJ6" s="103"/>
    </row>
    <row r="7" spans="1:36">
      <c r="A7" s="55">
        <f>IF(D7="","",SUBTOTAL(3,$D$4:$D7))</f>
        <v>4</v>
      </c>
      <c r="B7" s="46" t="s">
        <v>495</v>
      </c>
      <c r="C7" s="75" t="s">
        <v>231</v>
      </c>
      <c r="D7" s="31" t="s">
        <v>232</v>
      </c>
      <c r="E7" s="8">
        <f>IF($D7="","",VLOOKUP($D7,'HK1'!$D$4:$AH$259,2,0)+VLOOKUP($D7,'HK2'!$D$4:$AH$258,2,0))</f>
        <v>11</v>
      </c>
      <c r="F7" s="8">
        <f>IF($D7="","",VLOOKUP($D7,'HK1'!$D$4:$AH$259,3,0)+VLOOKUP($D7,'HK2'!$D$4:$AH$258,3,0))</f>
        <v>0</v>
      </c>
      <c r="G7" s="8">
        <f>IF($D7="","",VLOOKUP($D7,'HK1'!$D$4:$AH$259,4,0)+VLOOKUP($D7,'HK2'!$D$4:$AH$258,4,0))</f>
        <v>0</v>
      </c>
      <c r="H7" s="8">
        <f>IF($D7="","",VLOOKUP($D7,'HK1'!$D$4:$AH$259,5,0)+VLOOKUP($D7,'HK2'!$D$4:$AH$258,5,0))</f>
        <v>0</v>
      </c>
      <c r="I7" s="76">
        <f t="shared" si="0"/>
        <v>11</v>
      </c>
      <c r="J7" s="8">
        <f>IF($D7="","",VLOOKUP($D7,'HK1'!$D$4:$AH$259,7,0)+VLOOKUP($D7,'HK2'!$D$4:$AH$258,7,0))</f>
        <v>26.399999999999995</v>
      </c>
      <c r="K7" s="8">
        <f>IF($D7="","",VLOOKUP($D7,'HK1'!$D$4:$AH$259,8,0)+VLOOKUP($D7,'HK2'!$D$4:$AH$258,8,0))</f>
        <v>12</v>
      </c>
      <c r="L7" s="8">
        <f>IF($D7="","",VLOOKUP($D7,'HK1'!$D$4:$AH$259,9,0)+VLOOKUP($D7,'HK2'!$D$4:$AH$258,9,0))</f>
        <v>0</v>
      </c>
      <c r="M7" s="8">
        <f>IF($D7="","",VLOOKUP($D7,'HK1'!$D$4:$AH$259,10,0)+VLOOKUP($D7,'HK2'!$D$4:$AH$258,10,0))</f>
        <v>0</v>
      </c>
      <c r="N7" s="21">
        <f t="shared" si="1"/>
        <v>38.399999999999991</v>
      </c>
      <c r="O7" s="8">
        <f>IF($D7="","",VLOOKUP($D7,'HK1'!$D$4:$AH$259,12,0)+VLOOKUP($D7,'HK2'!$D$4:$AH$258,12,0))</f>
        <v>190</v>
      </c>
      <c r="P7" s="8">
        <f>IF($D7="","",VLOOKUP($D7,'HK1'!$D$4:$AH$259,13,0)+VLOOKUP($D7,'HK2'!$D$4:$AH$258,13,0))</f>
        <v>410</v>
      </c>
      <c r="Q7" s="8">
        <f>IF($D7="","",VLOOKUP($D7,'HK1'!$D$4:$AH$259,14,0)+VLOOKUP($D7,'HK2'!$D$4:$AH$258,14,0))</f>
        <v>322</v>
      </c>
      <c r="R7" s="21">
        <f t="shared" si="2"/>
        <v>13.9</v>
      </c>
      <c r="S7" s="8">
        <f>IF($D7="","",VLOOKUP($D7,'HK1'!$D$4:$AH$259,16,0)+VLOOKUP($D7,'HK2'!$D$4:$AH$258,16,0))</f>
        <v>0</v>
      </c>
      <c r="T7" s="8">
        <f>IF($D7="","",VLOOKUP($D7,'HK1'!$D$4:$AH$259,17,0)+VLOOKUP($D7,'HK2'!$D$4:$AH$258,17,0))</f>
        <v>0</v>
      </c>
      <c r="U7" s="8">
        <f>IF($D7="","",VLOOKUP($D7,'HK1'!$D$4:$AH$259,18,0)+VLOOKUP($D7,'HK2'!$D$4:$AH$258,18,0))</f>
        <v>0</v>
      </c>
      <c r="V7" s="21">
        <f t="shared" si="3"/>
        <v>0</v>
      </c>
      <c r="W7" s="8">
        <f>IF($D7="","",VLOOKUP($D7,'HK1'!$D$4:$AH$259,20,0)+VLOOKUP($D7,'HK2'!$D$4:$AH$258,20,0))</f>
        <v>0</v>
      </c>
      <c r="X7" s="8">
        <f>IF($D7="","",VLOOKUP($D7,'HK1'!$D$4:$AH$259,21,0)+VLOOKUP($D7,'HK2'!$D$4:$AH$258,21,0))</f>
        <v>0</v>
      </c>
      <c r="Y7" s="21">
        <f t="shared" si="4"/>
        <v>0</v>
      </c>
      <c r="Z7" s="8">
        <f>IF($D7="","",VLOOKUP($D7,'HK1'!$D$4:$AH$259,23,0)+VLOOKUP($D7,'HK2'!$D$4:$AH$258,23,0))</f>
        <v>0</v>
      </c>
      <c r="AA7" s="8">
        <f>IF($D7="","",VLOOKUP($D7,'HK1'!$D$4:$AH$259,24,0)+VLOOKUP($D7,'HK2'!$D$4:$AH$258,24,0))</f>
        <v>0</v>
      </c>
      <c r="AB7" s="21">
        <f t="shared" si="5"/>
        <v>0</v>
      </c>
      <c r="AC7" s="8">
        <f>IF($D7="","",VLOOKUP($D7,'HK1'!$D$4:$AH$259,26,0)+VLOOKUP($D7,'HK2'!$D$4:$AH$258,26,0))</f>
        <v>0</v>
      </c>
      <c r="AD7" s="8">
        <f>IF($D7="","",VLOOKUP($D7,'HK1'!$D$4:$AH$259,27,0)+VLOOKUP($D7,'HK2'!$D$4:$AH$258,27,0))</f>
        <v>0</v>
      </c>
      <c r="AE7" s="21">
        <f t="shared" si="6"/>
        <v>0</v>
      </c>
      <c r="AF7" s="8">
        <f>IF($D7="","",VLOOKUP($D7,'HK1'!$D$4:$AH$259,29,0)+VLOOKUP($D7,'HK2'!$D$4:$AH$258,29,0))</f>
        <v>3.5999999999999996</v>
      </c>
      <c r="AG7" s="8">
        <f>IF($D7="","",VLOOKUP($D7,'HK1'!$D$4:$AH$259,30,0)+VLOOKUP($D7,'HK2'!$D$4:$AH$258,30,0))</f>
        <v>2.4</v>
      </c>
      <c r="AH7" s="64">
        <f t="shared" si="7"/>
        <v>69.3</v>
      </c>
      <c r="AI7" s="102">
        <f t="shared" si="8"/>
        <v>231</v>
      </c>
    </row>
    <row r="8" spans="1:36">
      <c r="A8" s="55">
        <f>IF(D8="","",SUBTOTAL(3,$D$4:$D8))</f>
        <v>5</v>
      </c>
      <c r="B8" s="46" t="s">
        <v>500</v>
      </c>
      <c r="C8" s="75" t="s">
        <v>231</v>
      </c>
      <c r="D8" s="31" t="s">
        <v>237</v>
      </c>
      <c r="E8" s="8">
        <f>IF($D8="","",VLOOKUP($D8,'HK1'!$D$4:$AH$259,2,0)+VLOOKUP($D8,'HK2'!$D$4:$AH$258,2,0))</f>
        <v>0</v>
      </c>
      <c r="F8" s="8">
        <f>IF($D8="","",VLOOKUP($D8,'HK1'!$D$4:$AH$259,3,0)+VLOOKUP($D8,'HK2'!$D$4:$AH$258,3,0))</f>
        <v>0</v>
      </c>
      <c r="G8" s="8">
        <f>IF($D8="","",VLOOKUP($D8,'HK1'!$D$4:$AH$259,4,0)+VLOOKUP($D8,'HK2'!$D$4:$AH$258,4,0))</f>
        <v>0</v>
      </c>
      <c r="H8" s="8">
        <f>IF($D8="","",VLOOKUP($D8,'HK1'!$D$4:$AH$259,5,0)+VLOOKUP($D8,'HK2'!$D$4:$AH$258,5,0))</f>
        <v>0</v>
      </c>
      <c r="I8" s="76">
        <f t="shared" si="0"/>
        <v>0</v>
      </c>
      <c r="J8" s="8">
        <f>IF($D8="","",VLOOKUP($D8,'HK1'!$D$4:$AH$259,7,0)+VLOOKUP($D8,'HK2'!$D$4:$AH$258,7,0))</f>
        <v>3.5999999999999996</v>
      </c>
      <c r="K8" s="8">
        <f>IF($D8="","",VLOOKUP($D8,'HK1'!$D$4:$AH$259,8,0)+VLOOKUP($D8,'HK2'!$D$4:$AH$258,8,0))</f>
        <v>26.799999999999997</v>
      </c>
      <c r="L8" s="8">
        <f>IF($D8="","",VLOOKUP($D8,'HK1'!$D$4:$AH$259,9,0)+VLOOKUP($D8,'HK2'!$D$4:$AH$258,9,0))</f>
        <v>0</v>
      </c>
      <c r="M8" s="8">
        <f>IF($D8="","",VLOOKUP($D8,'HK1'!$D$4:$AH$259,10,0)+VLOOKUP($D8,'HK2'!$D$4:$AH$258,10,0))</f>
        <v>0</v>
      </c>
      <c r="N8" s="21">
        <f t="shared" si="1"/>
        <v>30.4</v>
      </c>
      <c r="O8" s="8">
        <f>IF($D8="","",VLOOKUP($D8,'HK1'!$D$4:$AH$259,12,0)+VLOOKUP($D8,'HK2'!$D$4:$AH$258,12,0))</f>
        <v>343</v>
      </c>
      <c r="P8" s="8">
        <f>IF($D8="","",VLOOKUP($D8,'HK1'!$D$4:$AH$259,13,0)+VLOOKUP($D8,'HK2'!$D$4:$AH$258,13,0))</f>
        <v>290</v>
      </c>
      <c r="Q8" s="8">
        <f>IF($D8="","",VLOOKUP($D8,'HK1'!$D$4:$AH$259,14,0)+VLOOKUP($D8,'HK2'!$D$4:$AH$258,14,0))</f>
        <v>438</v>
      </c>
      <c r="R8" s="21">
        <f t="shared" si="2"/>
        <v>9.75</v>
      </c>
      <c r="S8" s="8">
        <f>IF($D8="","",VLOOKUP($D8,'HK1'!$D$4:$AH$259,16,0)+VLOOKUP($D8,'HK2'!$D$4:$AH$258,16,0))</f>
        <v>0</v>
      </c>
      <c r="T8" s="8">
        <f>IF($D8="","",VLOOKUP($D8,'HK1'!$D$4:$AH$259,17,0)+VLOOKUP($D8,'HK2'!$D$4:$AH$258,17,0))</f>
        <v>0</v>
      </c>
      <c r="U8" s="8">
        <f>IF($D8="","",VLOOKUP($D8,'HK1'!$D$4:$AH$259,18,0)+VLOOKUP($D8,'HK2'!$D$4:$AH$258,18,0))</f>
        <v>0</v>
      </c>
      <c r="V8" s="21">
        <f t="shared" si="3"/>
        <v>0</v>
      </c>
      <c r="W8" s="8">
        <f>IF($D8="","",VLOOKUP($D8,'HK1'!$D$4:$AH$259,20,0)+VLOOKUP($D8,'HK2'!$D$4:$AH$258,20,0))</f>
        <v>0</v>
      </c>
      <c r="X8" s="8">
        <f>IF($D8="","",VLOOKUP($D8,'HK1'!$D$4:$AH$259,21,0)+VLOOKUP($D8,'HK2'!$D$4:$AH$258,21,0))</f>
        <v>0</v>
      </c>
      <c r="Y8" s="21">
        <f t="shared" si="4"/>
        <v>0</v>
      </c>
      <c r="Z8" s="8">
        <f>IF($D8="","",VLOOKUP($D8,'HK1'!$D$4:$AH$259,23,0)+VLOOKUP($D8,'HK2'!$D$4:$AH$258,23,0))</f>
        <v>0</v>
      </c>
      <c r="AA8" s="8">
        <f>IF($D8="","",VLOOKUP($D8,'HK1'!$D$4:$AH$259,24,0)+VLOOKUP($D8,'HK2'!$D$4:$AH$258,24,0))</f>
        <v>0</v>
      </c>
      <c r="AB8" s="21">
        <f t="shared" si="5"/>
        <v>0</v>
      </c>
      <c r="AC8" s="8">
        <f>IF($D8="","",VLOOKUP($D8,'HK1'!$D$4:$AH$259,26,0)+VLOOKUP($D8,'HK2'!$D$4:$AH$258,26,0))</f>
        <v>0</v>
      </c>
      <c r="AD8" s="8">
        <f>IF($D8="","",VLOOKUP($D8,'HK1'!$D$4:$AH$259,27,0)+VLOOKUP($D8,'HK2'!$D$4:$AH$258,27,0))</f>
        <v>0</v>
      </c>
      <c r="AE8" s="21">
        <f t="shared" si="6"/>
        <v>0</v>
      </c>
      <c r="AF8" s="8">
        <f>IF($D8="","",VLOOKUP($D8,'HK1'!$D$4:$AH$259,29,0)+VLOOKUP($D8,'HK2'!$D$4:$AH$258,29,0))</f>
        <v>2.8</v>
      </c>
      <c r="AG8" s="8">
        <f>IF($D8="","",VLOOKUP($D8,'HK1'!$D$4:$AH$259,30,0)+VLOOKUP($D8,'HK2'!$D$4:$AH$258,30,0))</f>
        <v>0</v>
      </c>
      <c r="AH8" s="64">
        <f t="shared" si="7"/>
        <v>43</v>
      </c>
      <c r="AI8" s="102">
        <f t="shared" si="8"/>
        <v>143.30000000000001</v>
      </c>
    </row>
    <row r="9" spans="1:36">
      <c r="A9" s="55">
        <f>IF(D9="","",SUBTOTAL(3,$D$4:$D9))</f>
        <v>6</v>
      </c>
      <c r="B9" s="46" t="s">
        <v>496</v>
      </c>
      <c r="C9" s="75" t="s">
        <v>231</v>
      </c>
      <c r="D9" s="31" t="s">
        <v>233</v>
      </c>
      <c r="E9" s="8">
        <f>IF($D9="","",VLOOKUP($D9,'HK1'!$D$4:$AH$259,2,0)+VLOOKUP($D9,'HK2'!$D$4:$AH$258,2,0))</f>
        <v>2</v>
      </c>
      <c r="F9" s="8">
        <f>IF($D9="","",VLOOKUP($D9,'HK1'!$D$4:$AH$259,3,0)+VLOOKUP($D9,'HK2'!$D$4:$AH$258,3,0))</f>
        <v>0</v>
      </c>
      <c r="G9" s="8">
        <f>IF($D9="","",VLOOKUP($D9,'HK1'!$D$4:$AH$259,4,0)+VLOOKUP($D9,'HK2'!$D$4:$AH$258,4,0))</f>
        <v>0</v>
      </c>
      <c r="H9" s="8">
        <f>IF($D9="","",VLOOKUP($D9,'HK1'!$D$4:$AH$259,5,0)+VLOOKUP($D9,'HK2'!$D$4:$AH$258,5,0))</f>
        <v>0</v>
      </c>
      <c r="I9" s="76">
        <f t="shared" si="0"/>
        <v>2</v>
      </c>
      <c r="J9" s="8">
        <f>IF($D9="","",VLOOKUP($D9,'HK1'!$D$4:$AH$259,7,0)+VLOOKUP($D9,'HK2'!$D$4:$AH$258,7,0))</f>
        <v>16.8</v>
      </c>
      <c r="K9" s="8">
        <f>IF($D9="","",VLOOKUP($D9,'HK1'!$D$4:$AH$259,8,0)+VLOOKUP($D9,'HK2'!$D$4:$AH$258,8,0))</f>
        <v>7.1999999999999993</v>
      </c>
      <c r="L9" s="8">
        <f>IF($D9="","",VLOOKUP($D9,'HK1'!$D$4:$AH$259,9,0)+VLOOKUP($D9,'HK2'!$D$4:$AH$258,9,0))</f>
        <v>0</v>
      </c>
      <c r="M9" s="8">
        <f>IF($D9="","",VLOOKUP($D9,'HK1'!$D$4:$AH$259,10,0)+VLOOKUP($D9,'HK2'!$D$4:$AH$258,10,0))</f>
        <v>0</v>
      </c>
      <c r="N9" s="21">
        <f t="shared" si="1"/>
        <v>24</v>
      </c>
      <c r="O9" s="8">
        <f>IF($D9="","",VLOOKUP($D9,'HK1'!$D$4:$AH$259,12,0)+VLOOKUP($D9,'HK2'!$D$4:$AH$258,12,0))</f>
        <v>315</v>
      </c>
      <c r="P9" s="8">
        <f>IF($D9="","",VLOOKUP($D9,'HK1'!$D$4:$AH$259,13,0)+VLOOKUP($D9,'HK2'!$D$4:$AH$258,13,0))</f>
        <v>248</v>
      </c>
      <c r="Q9" s="8">
        <f>IF($D9="","",VLOOKUP($D9,'HK1'!$D$4:$AH$259,14,0)+VLOOKUP($D9,'HK2'!$D$4:$AH$258,14,0))</f>
        <v>305</v>
      </c>
      <c r="R9" s="21">
        <f t="shared" si="2"/>
        <v>12.9</v>
      </c>
      <c r="S9" s="8">
        <f>IF($D9="","",VLOOKUP($D9,'HK1'!$D$4:$AH$259,16,0)+VLOOKUP($D9,'HK2'!$D$4:$AH$258,16,0))</f>
        <v>0</v>
      </c>
      <c r="T9" s="8">
        <f>IF($D9="","",VLOOKUP($D9,'HK1'!$D$4:$AH$259,17,0)+VLOOKUP($D9,'HK2'!$D$4:$AH$258,17,0))</f>
        <v>0</v>
      </c>
      <c r="U9" s="8">
        <f>IF($D9="","",VLOOKUP($D9,'HK1'!$D$4:$AH$259,18,0)+VLOOKUP($D9,'HK2'!$D$4:$AH$258,18,0))</f>
        <v>0</v>
      </c>
      <c r="V9" s="21">
        <f t="shared" si="3"/>
        <v>0</v>
      </c>
      <c r="W9" s="8">
        <f>IF($D9="","",VLOOKUP($D9,'HK1'!$D$4:$AH$259,20,0)+VLOOKUP($D9,'HK2'!$D$4:$AH$258,20,0))</f>
        <v>0</v>
      </c>
      <c r="X9" s="8">
        <f>IF($D9="","",VLOOKUP($D9,'HK1'!$D$4:$AH$259,21,0)+VLOOKUP($D9,'HK2'!$D$4:$AH$258,21,0))</f>
        <v>0</v>
      </c>
      <c r="Y9" s="21">
        <f t="shared" si="4"/>
        <v>0</v>
      </c>
      <c r="Z9" s="8">
        <f>IF($D9="","",VLOOKUP($D9,'HK1'!$D$4:$AH$259,23,0)+VLOOKUP($D9,'HK2'!$D$4:$AH$258,23,0))</f>
        <v>0</v>
      </c>
      <c r="AA9" s="8">
        <f>IF($D9="","",VLOOKUP($D9,'HK1'!$D$4:$AH$259,24,0)+VLOOKUP($D9,'HK2'!$D$4:$AH$258,24,0))</f>
        <v>0</v>
      </c>
      <c r="AB9" s="21">
        <f t="shared" si="5"/>
        <v>0</v>
      </c>
      <c r="AC9" s="8">
        <f>IF($D9="","",VLOOKUP($D9,'HK1'!$D$4:$AH$259,26,0)+VLOOKUP($D9,'HK2'!$D$4:$AH$258,26,0))</f>
        <v>0</v>
      </c>
      <c r="AD9" s="8">
        <f>IF($D9="","",VLOOKUP($D9,'HK1'!$D$4:$AH$259,27,0)+VLOOKUP($D9,'HK2'!$D$4:$AH$258,27,0))</f>
        <v>0</v>
      </c>
      <c r="AE9" s="21">
        <f t="shared" si="6"/>
        <v>0</v>
      </c>
      <c r="AF9" s="8">
        <f>IF($D9="","",VLOOKUP($D9,'HK1'!$D$4:$AH$259,29,0)+VLOOKUP($D9,'HK2'!$D$4:$AH$258,29,0))</f>
        <v>0</v>
      </c>
      <c r="AG9" s="8">
        <f>IF($D9="","",VLOOKUP($D9,'HK1'!$D$4:$AH$259,30,0)+VLOOKUP($D9,'HK2'!$D$4:$AH$258,30,0))</f>
        <v>21.6</v>
      </c>
      <c r="AH9" s="64">
        <f t="shared" si="7"/>
        <v>60.5</v>
      </c>
      <c r="AI9" s="102">
        <f t="shared" si="8"/>
        <v>201.7</v>
      </c>
    </row>
    <row r="10" spans="1:36">
      <c r="A10" s="55">
        <f>IF(D10="","",SUBTOTAL(3,$D$4:$D10))</f>
        <v>7</v>
      </c>
      <c r="B10" s="46" t="s">
        <v>497</v>
      </c>
      <c r="C10" s="75" t="s">
        <v>231</v>
      </c>
      <c r="D10" s="31" t="s">
        <v>249</v>
      </c>
      <c r="E10" s="8">
        <f>IF($D10="","",VLOOKUP($D10,'HK1'!$D$4:$AH$259,2,0)+VLOOKUP($D10,'HK2'!$D$4:$AH$258,2,0))</f>
        <v>2</v>
      </c>
      <c r="F10" s="8">
        <f>IF($D10="","",VLOOKUP($D10,'HK1'!$D$4:$AH$259,3,0)+VLOOKUP($D10,'HK2'!$D$4:$AH$258,3,0))</f>
        <v>0</v>
      </c>
      <c r="G10" s="8">
        <f>IF($D10="","",VLOOKUP($D10,'HK1'!$D$4:$AH$259,4,0)+VLOOKUP($D10,'HK2'!$D$4:$AH$258,4,0))</f>
        <v>0</v>
      </c>
      <c r="H10" s="8">
        <f>IF($D10="","",VLOOKUP($D10,'HK1'!$D$4:$AH$259,5,0)+VLOOKUP($D10,'HK2'!$D$4:$AH$258,5,0))</f>
        <v>0</v>
      </c>
      <c r="I10" s="76">
        <f t="shared" si="0"/>
        <v>2</v>
      </c>
      <c r="J10" s="8">
        <f>IF($D10="","",VLOOKUP($D10,'HK1'!$D$4:$AH$259,7,0)+VLOOKUP($D10,'HK2'!$D$4:$AH$258,7,0))</f>
        <v>16.799999999999997</v>
      </c>
      <c r="K10" s="8">
        <f>IF($D10="","",VLOOKUP($D10,'HK1'!$D$4:$AH$259,8,0)+VLOOKUP($D10,'HK2'!$D$4:$AH$258,8,0))</f>
        <v>36.79999999999999</v>
      </c>
      <c r="L10" s="8">
        <f>IF($D10="","",VLOOKUP($D10,'HK1'!$D$4:$AH$259,9,0)+VLOOKUP($D10,'HK2'!$D$4:$AH$258,9,0))</f>
        <v>0</v>
      </c>
      <c r="M10" s="8">
        <f>IF($D10="","",VLOOKUP($D10,'HK1'!$D$4:$AH$259,10,0)+VLOOKUP($D10,'HK2'!$D$4:$AH$258,10,0))</f>
        <v>0</v>
      </c>
      <c r="N10" s="21">
        <f t="shared" si="1"/>
        <v>53.599999999999987</v>
      </c>
      <c r="O10" s="8">
        <f>IF($D10="","",VLOOKUP($D10,'HK1'!$D$4:$AH$259,12,0)+VLOOKUP($D10,'HK2'!$D$4:$AH$258,12,0))</f>
        <v>528</v>
      </c>
      <c r="P10" s="8">
        <f>IF($D10="","",VLOOKUP($D10,'HK1'!$D$4:$AH$259,13,0)+VLOOKUP($D10,'HK2'!$D$4:$AH$258,13,0))</f>
        <v>525</v>
      </c>
      <c r="Q10" s="8">
        <f>IF($D10="","",VLOOKUP($D10,'HK1'!$D$4:$AH$259,14,0)+VLOOKUP($D10,'HK2'!$D$4:$AH$258,14,0))</f>
        <v>478</v>
      </c>
      <c r="R10" s="21">
        <f t="shared" si="2"/>
        <v>28.75</v>
      </c>
      <c r="S10" s="8">
        <f>IF($D10="","",VLOOKUP($D10,'HK1'!$D$4:$AH$259,16,0)+VLOOKUP($D10,'HK2'!$D$4:$AH$258,16,0))</f>
        <v>0</v>
      </c>
      <c r="T10" s="8">
        <f>IF($D10="","",VLOOKUP($D10,'HK1'!$D$4:$AH$259,17,0)+VLOOKUP($D10,'HK2'!$D$4:$AH$258,17,0))</f>
        <v>0</v>
      </c>
      <c r="U10" s="8">
        <f>IF($D10="","",VLOOKUP($D10,'HK1'!$D$4:$AH$259,18,0)+VLOOKUP($D10,'HK2'!$D$4:$AH$258,18,0))</f>
        <v>0</v>
      </c>
      <c r="V10" s="21">
        <f t="shared" si="3"/>
        <v>0</v>
      </c>
      <c r="W10" s="8">
        <f>IF($D10="","",VLOOKUP($D10,'HK1'!$D$4:$AH$259,20,0)+VLOOKUP($D10,'HK2'!$D$4:$AH$258,20,0))</f>
        <v>0</v>
      </c>
      <c r="X10" s="8">
        <f>IF($D10="","",VLOOKUP($D10,'HK1'!$D$4:$AH$259,21,0)+VLOOKUP($D10,'HK2'!$D$4:$AH$258,21,0))</f>
        <v>0</v>
      </c>
      <c r="Y10" s="21">
        <f t="shared" si="4"/>
        <v>0</v>
      </c>
      <c r="Z10" s="8">
        <f>IF($D10="","",VLOOKUP($D10,'HK1'!$D$4:$AH$259,23,0)+VLOOKUP($D10,'HK2'!$D$4:$AH$258,23,0))</f>
        <v>0</v>
      </c>
      <c r="AA10" s="8">
        <f>IF($D10="","",VLOOKUP($D10,'HK1'!$D$4:$AH$259,24,0)+VLOOKUP($D10,'HK2'!$D$4:$AH$258,24,0))</f>
        <v>0</v>
      </c>
      <c r="AB10" s="21">
        <f t="shared" si="5"/>
        <v>0</v>
      </c>
      <c r="AC10" s="8">
        <f>IF($D10="","",VLOOKUP($D10,'HK1'!$D$4:$AH$259,26,0)+VLOOKUP($D10,'HK2'!$D$4:$AH$258,26,0))</f>
        <v>0</v>
      </c>
      <c r="AD10" s="8">
        <f>IF($D10="","",VLOOKUP($D10,'HK1'!$D$4:$AH$259,27,0)+VLOOKUP($D10,'HK2'!$D$4:$AH$258,27,0))</f>
        <v>0</v>
      </c>
      <c r="AE10" s="21">
        <f t="shared" si="6"/>
        <v>0</v>
      </c>
      <c r="AF10" s="8">
        <f>IF($D10="","",VLOOKUP($D10,'HK1'!$D$4:$AH$259,29,0)+VLOOKUP($D10,'HK2'!$D$4:$AH$258,29,0))</f>
        <v>4.8</v>
      </c>
      <c r="AG10" s="8">
        <f>IF($D10="","",VLOOKUP($D10,'HK1'!$D$4:$AH$259,30,0)+VLOOKUP($D10,'HK2'!$D$4:$AH$258,30,0))</f>
        <v>0</v>
      </c>
      <c r="AH10" s="64">
        <f t="shared" si="7"/>
        <v>89.2</v>
      </c>
      <c r="AI10" s="102">
        <f t="shared" si="8"/>
        <v>297.3</v>
      </c>
    </row>
    <row r="11" spans="1:36">
      <c r="A11" s="55">
        <f>IF(D11="","",SUBTOTAL(3,$D$4:$D11))</f>
        <v>8</v>
      </c>
      <c r="B11" s="46" t="s">
        <v>504</v>
      </c>
      <c r="C11" s="75" t="s">
        <v>231</v>
      </c>
      <c r="D11" s="31" t="s">
        <v>241</v>
      </c>
      <c r="E11" s="8">
        <f>IF($D11="","",VLOOKUP($D11,'HK1'!$D$4:$AH$259,2,0)+VLOOKUP($D11,'HK2'!$D$4:$AH$258,2,0))</f>
        <v>0</v>
      </c>
      <c r="F11" s="8">
        <f>IF($D11="","",VLOOKUP($D11,'HK1'!$D$4:$AH$259,3,0)+VLOOKUP($D11,'HK2'!$D$4:$AH$258,3,0))</f>
        <v>0</v>
      </c>
      <c r="G11" s="8">
        <f>IF($D11="","",VLOOKUP($D11,'HK1'!$D$4:$AH$259,4,0)+VLOOKUP($D11,'HK2'!$D$4:$AH$258,4,0))</f>
        <v>0</v>
      </c>
      <c r="H11" s="8">
        <f>IF($D11="","",VLOOKUP($D11,'HK1'!$D$4:$AH$259,5,0)+VLOOKUP($D11,'HK2'!$D$4:$AH$258,5,0))</f>
        <v>0</v>
      </c>
      <c r="I11" s="76">
        <f t="shared" si="0"/>
        <v>0</v>
      </c>
      <c r="J11" s="8">
        <f>IF($D11="","",VLOOKUP($D11,'HK1'!$D$4:$AH$259,7,0)+VLOOKUP($D11,'HK2'!$D$4:$AH$258,7,0))</f>
        <v>0</v>
      </c>
      <c r="K11" s="8">
        <f>IF($D11="","",VLOOKUP($D11,'HK1'!$D$4:$AH$259,8,0)+VLOOKUP($D11,'HK2'!$D$4:$AH$258,8,0))</f>
        <v>0</v>
      </c>
      <c r="L11" s="8">
        <f>IF($D11="","",VLOOKUP($D11,'HK1'!$D$4:$AH$259,9,0)+VLOOKUP($D11,'HK2'!$D$4:$AH$258,9,0))</f>
        <v>0</v>
      </c>
      <c r="M11" s="8">
        <f>IF($D11="","",VLOOKUP($D11,'HK1'!$D$4:$AH$259,10,0)+VLOOKUP($D11,'HK2'!$D$4:$AH$258,10,0))</f>
        <v>0</v>
      </c>
      <c r="N11" s="21">
        <f t="shared" si="1"/>
        <v>0</v>
      </c>
      <c r="O11" s="8">
        <f>IF($D11="","",VLOOKUP($D11,'HK1'!$D$4:$AH$259,12,0)+VLOOKUP($D11,'HK2'!$D$4:$AH$258,12,0))</f>
        <v>435</v>
      </c>
      <c r="P11" s="8">
        <f>IF($D11="","",VLOOKUP($D11,'HK1'!$D$4:$AH$259,13,0)+VLOOKUP($D11,'HK2'!$D$4:$AH$258,13,0))</f>
        <v>276</v>
      </c>
      <c r="Q11" s="8">
        <f>IF($D11="","",VLOOKUP($D11,'HK1'!$D$4:$AH$259,14,0)+VLOOKUP($D11,'HK2'!$D$4:$AH$258,14,0))</f>
        <v>373</v>
      </c>
      <c r="R11" s="21">
        <f t="shared" si="2"/>
        <v>16.899999999999999</v>
      </c>
      <c r="S11" s="8">
        <f>IF($D11="","",VLOOKUP($D11,'HK1'!$D$4:$AH$259,16,0)+VLOOKUP($D11,'HK2'!$D$4:$AH$258,16,0))</f>
        <v>0</v>
      </c>
      <c r="T11" s="8">
        <f>IF($D11="","",VLOOKUP($D11,'HK1'!$D$4:$AH$259,17,0)+VLOOKUP($D11,'HK2'!$D$4:$AH$258,17,0))</f>
        <v>0</v>
      </c>
      <c r="U11" s="8">
        <f>IF($D11="","",VLOOKUP($D11,'HK1'!$D$4:$AH$259,18,0)+VLOOKUP($D11,'HK2'!$D$4:$AH$258,18,0))</f>
        <v>0</v>
      </c>
      <c r="V11" s="21">
        <f t="shared" si="3"/>
        <v>0</v>
      </c>
      <c r="W11" s="8">
        <f>IF($D11="","",VLOOKUP($D11,'HK1'!$D$4:$AH$259,20,0)+VLOOKUP($D11,'HK2'!$D$4:$AH$258,20,0))</f>
        <v>0</v>
      </c>
      <c r="X11" s="8">
        <f>IF($D11="","",VLOOKUP($D11,'HK1'!$D$4:$AH$259,21,0)+VLOOKUP($D11,'HK2'!$D$4:$AH$258,21,0))</f>
        <v>0</v>
      </c>
      <c r="Y11" s="21">
        <f t="shared" si="4"/>
        <v>0</v>
      </c>
      <c r="Z11" s="8">
        <f>IF($D11="","",VLOOKUP($D11,'HK1'!$D$4:$AH$259,23,0)+VLOOKUP($D11,'HK2'!$D$4:$AH$258,23,0))</f>
        <v>0</v>
      </c>
      <c r="AA11" s="8">
        <f>IF($D11="","",VLOOKUP($D11,'HK1'!$D$4:$AH$259,24,0)+VLOOKUP($D11,'HK2'!$D$4:$AH$258,24,0))</f>
        <v>0</v>
      </c>
      <c r="AB11" s="21">
        <f t="shared" si="5"/>
        <v>0</v>
      </c>
      <c r="AC11" s="8">
        <f>IF($D11="","",VLOOKUP($D11,'HK1'!$D$4:$AH$259,26,0)+VLOOKUP($D11,'HK2'!$D$4:$AH$258,26,0))</f>
        <v>0</v>
      </c>
      <c r="AD11" s="8">
        <f>IF($D11="","",VLOOKUP($D11,'HK1'!$D$4:$AH$259,27,0)+VLOOKUP($D11,'HK2'!$D$4:$AH$258,27,0))</f>
        <v>0</v>
      </c>
      <c r="AE11" s="21">
        <f t="shared" si="6"/>
        <v>0</v>
      </c>
      <c r="AF11" s="8">
        <f>IF($D11="","",VLOOKUP($D11,'HK1'!$D$4:$AH$259,29,0)+VLOOKUP($D11,'HK2'!$D$4:$AH$258,29,0))</f>
        <v>0</v>
      </c>
      <c r="AG11" s="8">
        <f>IF($D11="","",VLOOKUP($D11,'HK1'!$D$4:$AH$259,30,0)+VLOOKUP($D11,'HK2'!$D$4:$AH$258,30,0))</f>
        <v>13.600000000000001</v>
      </c>
      <c r="AH11" s="64">
        <f t="shared" si="7"/>
        <v>30.5</v>
      </c>
      <c r="AI11" s="102">
        <f t="shared" si="8"/>
        <v>101.7</v>
      </c>
    </row>
    <row r="12" spans="1:36">
      <c r="A12" s="55">
        <f>IF(D12="","",SUBTOTAL(3,$D$4:$D12))</f>
        <v>9</v>
      </c>
      <c r="B12" s="46" t="s">
        <v>501</v>
      </c>
      <c r="C12" s="75" t="s">
        <v>231</v>
      </c>
      <c r="D12" s="31" t="s">
        <v>238</v>
      </c>
      <c r="E12" s="8">
        <f>IF($D12="","",VLOOKUP($D12,'HK1'!$D$4:$AH$259,2,0)+VLOOKUP($D12,'HK2'!$D$4:$AH$258,2,0))</f>
        <v>1</v>
      </c>
      <c r="F12" s="8">
        <f>IF($D12="","",VLOOKUP($D12,'HK1'!$D$4:$AH$259,3,0)+VLOOKUP($D12,'HK2'!$D$4:$AH$258,3,0))</f>
        <v>0</v>
      </c>
      <c r="G12" s="8">
        <f>IF($D12="","",VLOOKUP($D12,'HK1'!$D$4:$AH$259,4,0)+VLOOKUP($D12,'HK2'!$D$4:$AH$258,4,0))</f>
        <v>0</v>
      </c>
      <c r="H12" s="8">
        <f>IF($D12="","",VLOOKUP($D12,'HK1'!$D$4:$AH$259,5,0)+VLOOKUP($D12,'HK2'!$D$4:$AH$258,5,0))</f>
        <v>0</v>
      </c>
      <c r="I12" s="76">
        <f t="shared" si="0"/>
        <v>1</v>
      </c>
      <c r="J12" s="8">
        <f>IF($D12="","",VLOOKUP($D12,'HK1'!$D$4:$AH$259,7,0)+VLOOKUP($D12,'HK2'!$D$4:$AH$258,7,0))</f>
        <v>13.2</v>
      </c>
      <c r="K12" s="8">
        <f>IF($D12="","",VLOOKUP($D12,'HK1'!$D$4:$AH$259,8,0)+VLOOKUP($D12,'HK2'!$D$4:$AH$258,8,0))</f>
        <v>0</v>
      </c>
      <c r="L12" s="8">
        <f>IF($D12="","",VLOOKUP($D12,'HK1'!$D$4:$AH$259,9,0)+VLOOKUP($D12,'HK2'!$D$4:$AH$258,9,0))</f>
        <v>0</v>
      </c>
      <c r="M12" s="8">
        <f>IF($D12="","",VLOOKUP($D12,'HK1'!$D$4:$AH$259,10,0)+VLOOKUP($D12,'HK2'!$D$4:$AH$258,10,0))</f>
        <v>0</v>
      </c>
      <c r="N12" s="21">
        <f t="shared" si="1"/>
        <v>13.2</v>
      </c>
      <c r="O12" s="8">
        <f>IF($D12="","",VLOOKUP($D12,'HK1'!$D$4:$AH$259,12,0)+VLOOKUP($D12,'HK2'!$D$4:$AH$258,12,0))</f>
        <v>540</v>
      </c>
      <c r="P12" s="8">
        <f>IF($D12="","",VLOOKUP($D12,'HK1'!$D$4:$AH$259,13,0)+VLOOKUP($D12,'HK2'!$D$4:$AH$258,13,0))</f>
        <v>575</v>
      </c>
      <c r="Q12" s="8">
        <f>IF($D12="","",VLOOKUP($D12,'HK1'!$D$4:$AH$259,14,0)+VLOOKUP($D12,'HK2'!$D$4:$AH$258,14,0))</f>
        <v>389</v>
      </c>
      <c r="R12" s="21">
        <f t="shared" si="2"/>
        <v>36.299999999999997</v>
      </c>
      <c r="S12" s="8">
        <f>IF($D12="","",VLOOKUP($D12,'HK1'!$D$4:$AH$259,16,0)+VLOOKUP($D12,'HK2'!$D$4:$AH$258,16,0))</f>
        <v>0</v>
      </c>
      <c r="T12" s="8">
        <f>IF($D12="","",VLOOKUP($D12,'HK1'!$D$4:$AH$259,17,0)+VLOOKUP($D12,'HK2'!$D$4:$AH$258,17,0))</f>
        <v>0</v>
      </c>
      <c r="U12" s="8">
        <f>IF($D12="","",VLOOKUP($D12,'HK1'!$D$4:$AH$259,18,0)+VLOOKUP($D12,'HK2'!$D$4:$AH$258,18,0))</f>
        <v>0</v>
      </c>
      <c r="V12" s="21">
        <f t="shared" si="3"/>
        <v>0</v>
      </c>
      <c r="W12" s="8">
        <f>IF($D12="","",VLOOKUP($D12,'HK1'!$D$4:$AH$259,20,0)+VLOOKUP($D12,'HK2'!$D$4:$AH$258,20,0))</f>
        <v>0</v>
      </c>
      <c r="X12" s="8">
        <f>IF($D12="","",VLOOKUP($D12,'HK1'!$D$4:$AH$259,21,0)+VLOOKUP($D12,'HK2'!$D$4:$AH$258,21,0))</f>
        <v>0</v>
      </c>
      <c r="Y12" s="21">
        <f t="shared" si="4"/>
        <v>0</v>
      </c>
      <c r="Z12" s="8">
        <f>IF($D12="","",VLOOKUP($D12,'HK1'!$D$4:$AH$259,23,0)+VLOOKUP($D12,'HK2'!$D$4:$AH$258,23,0))</f>
        <v>0</v>
      </c>
      <c r="AA12" s="8">
        <f>IF($D12="","",VLOOKUP($D12,'HK1'!$D$4:$AH$259,24,0)+VLOOKUP($D12,'HK2'!$D$4:$AH$258,24,0))</f>
        <v>0</v>
      </c>
      <c r="AB12" s="21">
        <f t="shared" si="5"/>
        <v>0</v>
      </c>
      <c r="AC12" s="8">
        <f>IF($D12="","",VLOOKUP($D12,'HK1'!$D$4:$AH$259,26,0)+VLOOKUP($D12,'HK2'!$D$4:$AH$258,26,0))</f>
        <v>0</v>
      </c>
      <c r="AD12" s="8">
        <f>IF($D12="","",VLOOKUP($D12,'HK1'!$D$4:$AH$259,27,0)+VLOOKUP($D12,'HK2'!$D$4:$AH$258,27,0))</f>
        <v>0</v>
      </c>
      <c r="AE12" s="21">
        <f t="shared" si="6"/>
        <v>0</v>
      </c>
      <c r="AF12" s="8">
        <f>IF($D12="","",VLOOKUP($D12,'HK1'!$D$4:$AH$259,29,0)+VLOOKUP($D12,'HK2'!$D$4:$AH$258,29,0))</f>
        <v>0</v>
      </c>
      <c r="AG12" s="8">
        <f>IF($D12="","",VLOOKUP($D12,'HK1'!$D$4:$AH$259,30,0)+VLOOKUP($D12,'HK2'!$D$4:$AH$258,30,0))</f>
        <v>12</v>
      </c>
      <c r="AH12" s="64">
        <f t="shared" si="7"/>
        <v>62.5</v>
      </c>
      <c r="AI12" s="102">
        <f t="shared" si="8"/>
        <v>208.3</v>
      </c>
    </row>
    <row r="13" spans="1:36">
      <c r="A13" s="55">
        <f>IF(D13="","",SUBTOTAL(3,$D$4:$D13))</f>
        <v>10</v>
      </c>
      <c r="B13" s="80" t="s">
        <v>510</v>
      </c>
      <c r="C13" s="81" t="s">
        <v>231</v>
      </c>
      <c r="D13" s="82" t="s">
        <v>247</v>
      </c>
      <c r="E13" s="8">
        <f>IF($D13="","",VLOOKUP($D13,'HK1'!$D$4:$AH$259,2,0)+VLOOKUP($D13,'HK2'!$D$4:$AH$258,2,0))</f>
        <v>0</v>
      </c>
      <c r="F13" s="8">
        <f>IF($D13="","",VLOOKUP($D13,'HK1'!$D$4:$AH$259,3,0)+VLOOKUP($D13,'HK2'!$D$4:$AH$258,3,0))</f>
        <v>0</v>
      </c>
      <c r="G13" s="8">
        <f>IF($D13="","",VLOOKUP($D13,'HK1'!$D$4:$AH$259,4,0)+VLOOKUP($D13,'HK2'!$D$4:$AH$258,4,0))</f>
        <v>0</v>
      </c>
      <c r="H13" s="8">
        <f>IF($D13="","",VLOOKUP($D13,'HK1'!$D$4:$AH$259,5,0)+VLOOKUP($D13,'HK2'!$D$4:$AH$258,5,0))</f>
        <v>0</v>
      </c>
      <c r="I13" s="76">
        <f t="shared" si="0"/>
        <v>0</v>
      </c>
      <c r="J13" s="8">
        <f>IF($D13="","",VLOOKUP($D13,'HK1'!$D$4:$AH$259,7,0)+VLOOKUP($D13,'HK2'!$D$4:$AH$258,7,0))</f>
        <v>0</v>
      </c>
      <c r="K13" s="8">
        <f>IF($D13="","",VLOOKUP($D13,'HK1'!$D$4:$AH$259,8,0)+VLOOKUP($D13,'HK2'!$D$4:$AH$258,8,0))</f>
        <v>0</v>
      </c>
      <c r="L13" s="8">
        <f>IF($D13="","",VLOOKUP($D13,'HK1'!$D$4:$AH$259,9,0)+VLOOKUP($D13,'HK2'!$D$4:$AH$258,9,0))</f>
        <v>0</v>
      </c>
      <c r="M13" s="8">
        <f>IF($D13="","",VLOOKUP($D13,'HK1'!$D$4:$AH$259,10,0)+VLOOKUP($D13,'HK2'!$D$4:$AH$258,10,0))</f>
        <v>0</v>
      </c>
      <c r="N13" s="21">
        <f t="shared" si="1"/>
        <v>0</v>
      </c>
      <c r="O13" s="8">
        <f>IF($D13="","",VLOOKUP($D13,'HK1'!$D$4:$AH$259,12,0)+VLOOKUP($D13,'HK2'!$D$4:$AH$258,12,0))</f>
        <v>0</v>
      </c>
      <c r="P13" s="8">
        <f>IF($D13="","",VLOOKUP($D13,'HK1'!$D$4:$AH$259,13,0)+VLOOKUP($D13,'HK2'!$D$4:$AH$258,13,0))</f>
        <v>0</v>
      </c>
      <c r="Q13" s="8">
        <f>IF($D13="","",VLOOKUP($D13,'HK1'!$D$4:$AH$259,14,0)+VLOOKUP($D13,'HK2'!$D$4:$AH$258,14,0))</f>
        <v>266</v>
      </c>
      <c r="R13" s="21">
        <f t="shared" si="2"/>
        <v>-13.3</v>
      </c>
      <c r="S13" s="8">
        <f>IF($D13="","",VLOOKUP($D13,'HK1'!$D$4:$AH$259,16,0)+VLOOKUP($D13,'HK2'!$D$4:$AH$258,16,0))</f>
        <v>0</v>
      </c>
      <c r="T13" s="8">
        <f>IF($D13="","",VLOOKUP($D13,'HK1'!$D$4:$AH$259,17,0)+VLOOKUP($D13,'HK2'!$D$4:$AH$258,17,0))</f>
        <v>0</v>
      </c>
      <c r="U13" s="8">
        <f>IF($D13="","",VLOOKUP($D13,'HK1'!$D$4:$AH$259,18,0)+VLOOKUP($D13,'HK2'!$D$4:$AH$258,18,0))</f>
        <v>0</v>
      </c>
      <c r="V13" s="21">
        <f t="shared" si="3"/>
        <v>0</v>
      </c>
      <c r="W13" s="8">
        <f>IF($D13="","",VLOOKUP($D13,'HK1'!$D$4:$AH$259,20,0)+VLOOKUP($D13,'HK2'!$D$4:$AH$258,20,0))</f>
        <v>0</v>
      </c>
      <c r="X13" s="8">
        <f>IF($D13="","",VLOOKUP($D13,'HK1'!$D$4:$AH$259,21,0)+VLOOKUP($D13,'HK2'!$D$4:$AH$258,21,0))</f>
        <v>0</v>
      </c>
      <c r="Y13" s="21">
        <f t="shared" si="4"/>
        <v>0</v>
      </c>
      <c r="Z13" s="8">
        <f>IF($D13="","",VLOOKUP($D13,'HK1'!$D$4:$AH$259,23,0)+VLOOKUP($D13,'HK2'!$D$4:$AH$258,23,0))</f>
        <v>0</v>
      </c>
      <c r="AA13" s="8">
        <f>IF($D13="","",VLOOKUP($D13,'HK1'!$D$4:$AH$259,24,0)+VLOOKUP($D13,'HK2'!$D$4:$AH$258,24,0))</f>
        <v>0</v>
      </c>
      <c r="AB13" s="21">
        <f t="shared" si="5"/>
        <v>0</v>
      </c>
      <c r="AC13" s="8">
        <f>IF($D13="","",VLOOKUP($D13,'HK1'!$D$4:$AH$259,26,0)+VLOOKUP($D13,'HK2'!$D$4:$AH$258,26,0))</f>
        <v>0</v>
      </c>
      <c r="AD13" s="8">
        <f>IF($D13="","",VLOOKUP($D13,'HK1'!$D$4:$AH$259,27,0)+VLOOKUP($D13,'HK2'!$D$4:$AH$258,27,0))</f>
        <v>0</v>
      </c>
      <c r="AE13" s="21">
        <f t="shared" si="6"/>
        <v>0</v>
      </c>
      <c r="AF13" s="8">
        <f>IF($D13="","",VLOOKUP($D13,'HK1'!$D$4:$AH$259,29,0)+VLOOKUP($D13,'HK2'!$D$4:$AH$258,29,0))</f>
        <v>0</v>
      </c>
      <c r="AG13" s="8">
        <f>IF($D13="","",VLOOKUP($D13,'HK1'!$D$4:$AH$259,30,0)+VLOOKUP($D13,'HK2'!$D$4:$AH$258,30,0))</f>
        <v>0</v>
      </c>
      <c r="AH13" s="64">
        <f t="shared" si="7"/>
        <v>-13.3</v>
      </c>
      <c r="AI13" s="102">
        <f t="shared" si="8"/>
        <v>-44.3</v>
      </c>
    </row>
    <row r="14" spans="1:36">
      <c r="A14" s="55">
        <f>IF(D14="","",SUBTOTAL(3,$D$4:$D14))</f>
        <v>11</v>
      </c>
      <c r="B14" s="46" t="s">
        <v>498</v>
      </c>
      <c r="C14" s="75" t="s">
        <v>231</v>
      </c>
      <c r="D14" s="31" t="s">
        <v>234</v>
      </c>
      <c r="E14" s="8">
        <f>IF($D14="","",VLOOKUP($D14,'HK1'!$D$4:$AH$259,2,0)+VLOOKUP($D14,'HK2'!$D$4:$AH$258,2,0))</f>
        <v>2</v>
      </c>
      <c r="F14" s="8">
        <f>IF($D14="","",VLOOKUP($D14,'HK1'!$D$4:$AH$259,3,0)+VLOOKUP($D14,'HK2'!$D$4:$AH$258,3,0))</f>
        <v>0</v>
      </c>
      <c r="G14" s="8">
        <f>IF($D14="","",VLOOKUP($D14,'HK1'!$D$4:$AH$259,4,0)+VLOOKUP($D14,'HK2'!$D$4:$AH$258,4,0))</f>
        <v>0</v>
      </c>
      <c r="H14" s="8">
        <f>IF($D14="","",VLOOKUP($D14,'HK1'!$D$4:$AH$259,5,0)+VLOOKUP($D14,'HK2'!$D$4:$AH$258,5,0))</f>
        <v>0</v>
      </c>
      <c r="I14" s="76">
        <f t="shared" si="0"/>
        <v>2</v>
      </c>
      <c r="J14" s="8">
        <f>IF($D14="","",VLOOKUP($D14,'HK1'!$D$4:$AH$259,7,0)+VLOOKUP($D14,'HK2'!$D$4:$AH$258,7,0))</f>
        <v>19.2</v>
      </c>
      <c r="K14" s="8">
        <f>IF($D14="","",VLOOKUP($D14,'HK1'!$D$4:$AH$259,8,0)+VLOOKUP($D14,'HK2'!$D$4:$AH$258,8,0))</f>
        <v>17.999999999999996</v>
      </c>
      <c r="L14" s="8">
        <f>IF($D14="","",VLOOKUP($D14,'HK1'!$D$4:$AH$259,9,0)+VLOOKUP($D14,'HK2'!$D$4:$AH$258,9,0))</f>
        <v>0</v>
      </c>
      <c r="M14" s="8">
        <f>IF($D14="","",VLOOKUP($D14,'HK1'!$D$4:$AH$259,10,0)+VLOOKUP($D14,'HK2'!$D$4:$AH$258,10,0))</f>
        <v>0</v>
      </c>
      <c r="N14" s="21">
        <f t="shared" si="1"/>
        <v>37.199999999999996</v>
      </c>
      <c r="O14" s="8">
        <f>IF($D14="","",VLOOKUP($D14,'HK1'!$D$4:$AH$259,12,0)+VLOOKUP($D14,'HK2'!$D$4:$AH$258,12,0))</f>
        <v>348</v>
      </c>
      <c r="P14" s="8">
        <f>IF($D14="","",VLOOKUP($D14,'HK1'!$D$4:$AH$259,13,0)+VLOOKUP($D14,'HK2'!$D$4:$AH$258,13,0))</f>
        <v>227</v>
      </c>
      <c r="Q14" s="8">
        <f>IF($D14="","",VLOOKUP($D14,'HK1'!$D$4:$AH$259,14,0)+VLOOKUP($D14,'HK2'!$D$4:$AH$258,14,0))</f>
        <v>233</v>
      </c>
      <c r="R14" s="21">
        <f t="shared" si="2"/>
        <v>17.100000000000001</v>
      </c>
      <c r="S14" s="8">
        <f>IF($D14="","",VLOOKUP($D14,'HK1'!$D$4:$AH$259,16,0)+VLOOKUP($D14,'HK2'!$D$4:$AH$258,16,0))</f>
        <v>0</v>
      </c>
      <c r="T14" s="8">
        <f>IF($D14="","",VLOOKUP($D14,'HK1'!$D$4:$AH$259,17,0)+VLOOKUP($D14,'HK2'!$D$4:$AH$258,17,0))</f>
        <v>0</v>
      </c>
      <c r="U14" s="8">
        <f>IF($D14="","",VLOOKUP($D14,'HK1'!$D$4:$AH$259,18,0)+VLOOKUP($D14,'HK2'!$D$4:$AH$258,18,0))</f>
        <v>0</v>
      </c>
      <c r="V14" s="21">
        <f t="shared" si="3"/>
        <v>0</v>
      </c>
      <c r="W14" s="8">
        <f>IF($D14="","",VLOOKUP($D14,'HK1'!$D$4:$AH$259,20,0)+VLOOKUP($D14,'HK2'!$D$4:$AH$258,20,0))</f>
        <v>0</v>
      </c>
      <c r="X14" s="8">
        <f>IF($D14="","",VLOOKUP($D14,'HK1'!$D$4:$AH$259,21,0)+VLOOKUP($D14,'HK2'!$D$4:$AH$258,21,0))</f>
        <v>0</v>
      </c>
      <c r="Y14" s="21">
        <f t="shared" si="4"/>
        <v>0</v>
      </c>
      <c r="Z14" s="8">
        <f>IF($D14="","",VLOOKUP($D14,'HK1'!$D$4:$AH$259,23,0)+VLOOKUP($D14,'HK2'!$D$4:$AH$258,23,0))</f>
        <v>0</v>
      </c>
      <c r="AA14" s="8">
        <f>IF($D14="","",VLOOKUP($D14,'HK1'!$D$4:$AH$259,24,0)+VLOOKUP($D14,'HK2'!$D$4:$AH$258,24,0))</f>
        <v>0</v>
      </c>
      <c r="AB14" s="21">
        <f t="shared" si="5"/>
        <v>0</v>
      </c>
      <c r="AC14" s="8">
        <f>IF($D14="","",VLOOKUP($D14,'HK1'!$D$4:$AH$259,26,0)+VLOOKUP($D14,'HK2'!$D$4:$AH$258,26,0))</f>
        <v>0</v>
      </c>
      <c r="AD14" s="8">
        <f>IF($D14="","",VLOOKUP($D14,'HK1'!$D$4:$AH$259,27,0)+VLOOKUP($D14,'HK2'!$D$4:$AH$258,27,0))</f>
        <v>0</v>
      </c>
      <c r="AE14" s="21">
        <f t="shared" si="6"/>
        <v>0</v>
      </c>
      <c r="AF14" s="8">
        <f>IF($D14="","",VLOOKUP($D14,'HK1'!$D$4:$AH$259,29,0)+VLOOKUP($D14,'HK2'!$D$4:$AH$258,29,0))</f>
        <v>2.4</v>
      </c>
      <c r="AG14" s="8">
        <f>IF($D14="","",VLOOKUP($D14,'HK1'!$D$4:$AH$259,30,0)+VLOOKUP($D14,'HK2'!$D$4:$AH$258,30,0))</f>
        <v>2</v>
      </c>
      <c r="AH14" s="64">
        <f t="shared" si="7"/>
        <v>60.7</v>
      </c>
      <c r="AI14" s="102">
        <f t="shared" si="8"/>
        <v>202.3</v>
      </c>
    </row>
    <row r="15" spans="1:36">
      <c r="A15" s="55">
        <f>IF(D15="","",SUBTOTAL(3,$D$4:$D15))</f>
        <v>12</v>
      </c>
      <c r="B15" s="46" t="s">
        <v>499</v>
      </c>
      <c r="C15" s="75" t="s">
        <v>231</v>
      </c>
      <c r="D15" s="31" t="s">
        <v>236</v>
      </c>
      <c r="E15" s="8">
        <f>IF($D15="","",VLOOKUP($D15,'HK1'!$D$4:$AH$259,2,0)+VLOOKUP($D15,'HK2'!$D$4:$AH$258,2,0))</f>
        <v>4</v>
      </c>
      <c r="F15" s="8">
        <f>IF($D15="","",VLOOKUP($D15,'HK1'!$D$4:$AH$259,3,0)+VLOOKUP($D15,'HK2'!$D$4:$AH$258,3,0))</f>
        <v>2</v>
      </c>
      <c r="G15" s="8">
        <f>IF($D15="","",VLOOKUP($D15,'HK1'!$D$4:$AH$259,4,0)+VLOOKUP($D15,'HK2'!$D$4:$AH$258,4,0))</f>
        <v>0</v>
      </c>
      <c r="H15" s="8">
        <f>IF($D15="","",VLOOKUP($D15,'HK1'!$D$4:$AH$259,5,0)+VLOOKUP($D15,'HK2'!$D$4:$AH$258,5,0))</f>
        <v>0</v>
      </c>
      <c r="I15" s="76">
        <f t="shared" si="0"/>
        <v>8</v>
      </c>
      <c r="J15" s="8">
        <f>IF($D15="","",VLOOKUP($D15,'HK1'!$D$4:$AH$259,7,0)+VLOOKUP($D15,'HK2'!$D$4:$AH$258,7,0))</f>
        <v>0</v>
      </c>
      <c r="K15" s="8">
        <f>IF($D15="","",VLOOKUP($D15,'HK1'!$D$4:$AH$259,8,0)+VLOOKUP($D15,'HK2'!$D$4:$AH$258,8,0))</f>
        <v>0</v>
      </c>
      <c r="L15" s="8">
        <f>IF($D15="","",VLOOKUP($D15,'HK1'!$D$4:$AH$259,9,0)+VLOOKUP($D15,'HK2'!$D$4:$AH$258,9,0))</f>
        <v>0</v>
      </c>
      <c r="M15" s="8">
        <f>IF($D15="","",VLOOKUP($D15,'HK1'!$D$4:$AH$259,10,0)+VLOOKUP($D15,'HK2'!$D$4:$AH$258,10,0))</f>
        <v>0</v>
      </c>
      <c r="N15" s="21">
        <f t="shared" si="1"/>
        <v>0</v>
      </c>
      <c r="O15" s="8">
        <f>IF($D15="","",VLOOKUP($D15,'HK1'!$D$4:$AH$259,12,0)+VLOOKUP($D15,'HK2'!$D$4:$AH$258,12,0))</f>
        <v>286</v>
      </c>
      <c r="P15" s="8">
        <f>IF($D15="","",VLOOKUP($D15,'HK1'!$D$4:$AH$259,13,0)+VLOOKUP($D15,'HK2'!$D$4:$AH$258,13,0))</f>
        <v>299</v>
      </c>
      <c r="Q15" s="8">
        <f>IF($D15="","",VLOOKUP($D15,'HK1'!$D$4:$AH$259,14,0)+VLOOKUP($D15,'HK2'!$D$4:$AH$258,14,0))</f>
        <v>240</v>
      </c>
      <c r="R15" s="21">
        <f t="shared" si="2"/>
        <v>17.25</v>
      </c>
      <c r="S15" s="8">
        <f>IF($D15="","",VLOOKUP($D15,'HK1'!$D$4:$AH$259,16,0)+VLOOKUP($D15,'HK2'!$D$4:$AH$258,16,0))</f>
        <v>0</v>
      </c>
      <c r="T15" s="8">
        <f>IF($D15="","",VLOOKUP($D15,'HK1'!$D$4:$AH$259,17,0)+VLOOKUP($D15,'HK2'!$D$4:$AH$258,17,0))</f>
        <v>0</v>
      </c>
      <c r="U15" s="8">
        <f>IF($D15="","",VLOOKUP($D15,'HK1'!$D$4:$AH$259,18,0)+VLOOKUP($D15,'HK2'!$D$4:$AH$258,18,0))</f>
        <v>0</v>
      </c>
      <c r="V15" s="21">
        <f t="shared" si="3"/>
        <v>0</v>
      </c>
      <c r="W15" s="8">
        <f>IF($D15="","",VLOOKUP($D15,'HK1'!$D$4:$AH$259,20,0)+VLOOKUP($D15,'HK2'!$D$4:$AH$258,20,0))</f>
        <v>0</v>
      </c>
      <c r="X15" s="8">
        <f>IF($D15="","",VLOOKUP($D15,'HK1'!$D$4:$AH$259,21,0)+VLOOKUP($D15,'HK2'!$D$4:$AH$258,21,0))</f>
        <v>0</v>
      </c>
      <c r="Y15" s="21">
        <f t="shared" si="4"/>
        <v>0</v>
      </c>
      <c r="Z15" s="8">
        <f>IF($D15="","",VLOOKUP($D15,'HK1'!$D$4:$AH$259,23,0)+VLOOKUP($D15,'HK2'!$D$4:$AH$258,23,0))</f>
        <v>0</v>
      </c>
      <c r="AA15" s="8">
        <f>IF($D15="","",VLOOKUP($D15,'HK1'!$D$4:$AH$259,24,0)+VLOOKUP($D15,'HK2'!$D$4:$AH$258,24,0))</f>
        <v>0</v>
      </c>
      <c r="AB15" s="21">
        <f t="shared" si="5"/>
        <v>0</v>
      </c>
      <c r="AC15" s="8">
        <f>IF($D15="","",VLOOKUP($D15,'HK1'!$D$4:$AH$259,26,0)+VLOOKUP($D15,'HK2'!$D$4:$AH$258,26,0))</f>
        <v>0</v>
      </c>
      <c r="AD15" s="8">
        <f>IF($D15="","",VLOOKUP($D15,'HK1'!$D$4:$AH$259,27,0)+VLOOKUP($D15,'HK2'!$D$4:$AH$258,27,0))</f>
        <v>0</v>
      </c>
      <c r="AE15" s="21">
        <f t="shared" si="6"/>
        <v>0</v>
      </c>
      <c r="AF15" s="8">
        <f>IF($D15="","",VLOOKUP($D15,'HK1'!$D$4:$AH$259,29,0)+VLOOKUP($D15,'HK2'!$D$4:$AH$258,29,0))</f>
        <v>1.2</v>
      </c>
      <c r="AG15" s="8">
        <f>IF($D15="","",VLOOKUP($D15,'HK1'!$D$4:$AH$259,30,0)+VLOOKUP($D15,'HK2'!$D$4:$AH$258,30,0))</f>
        <v>26.4</v>
      </c>
      <c r="AH15" s="64">
        <f t="shared" si="7"/>
        <v>52.9</v>
      </c>
      <c r="AI15" s="102">
        <f t="shared" si="8"/>
        <v>176.3</v>
      </c>
    </row>
    <row r="16" spans="1:36">
      <c r="A16" s="55">
        <f>IF(D16="","",SUBTOTAL(3,$D$4:$D16))</f>
        <v>13</v>
      </c>
      <c r="B16" s="46" t="s">
        <v>502</v>
      </c>
      <c r="C16" s="75" t="s">
        <v>231</v>
      </c>
      <c r="D16" s="31" t="s">
        <v>239</v>
      </c>
      <c r="E16" s="8">
        <f>IF($D16="","",VLOOKUP($D16,'HK1'!$D$4:$AH$259,2,0)+VLOOKUP($D16,'HK2'!$D$4:$AH$258,2,0))</f>
        <v>2</v>
      </c>
      <c r="F16" s="8">
        <f>IF($D16="","",VLOOKUP($D16,'HK1'!$D$4:$AH$259,3,0)+VLOOKUP($D16,'HK2'!$D$4:$AH$258,3,0))</f>
        <v>0</v>
      </c>
      <c r="G16" s="8">
        <f>IF($D16="","",VLOOKUP($D16,'HK1'!$D$4:$AH$259,4,0)+VLOOKUP($D16,'HK2'!$D$4:$AH$258,4,0))</f>
        <v>0</v>
      </c>
      <c r="H16" s="8">
        <f>IF($D16="","",VLOOKUP($D16,'HK1'!$D$4:$AH$259,5,0)+VLOOKUP($D16,'HK2'!$D$4:$AH$258,5,0))</f>
        <v>0</v>
      </c>
      <c r="I16" s="76">
        <f t="shared" si="0"/>
        <v>2</v>
      </c>
      <c r="J16" s="8">
        <f>IF($D16="","",VLOOKUP($D16,'HK1'!$D$4:$AH$259,7,0)+VLOOKUP($D16,'HK2'!$D$4:$AH$258,7,0))</f>
        <v>24.4</v>
      </c>
      <c r="K16" s="8">
        <f>IF($D16="","",VLOOKUP($D16,'HK1'!$D$4:$AH$259,8,0)+VLOOKUP($D16,'HK2'!$D$4:$AH$258,8,0))</f>
        <v>8.4</v>
      </c>
      <c r="L16" s="8">
        <f>IF($D16="","",VLOOKUP($D16,'HK1'!$D$4:$AH$259,9,0)+VLOOKUP($D16,'HK2'!$D$4:$AH$258,9,0))</f>
        <v>0</v>
      </c>
      <c r="M16" s="8">
        <f>IF($D16="","",VLOOKUP($D16,'HK1'!$D$4:$AH$259,10,0)+VLOOKUP($D16,'HK2'!$D$4:$AH$258,10,0))</f>
        <v>0</v>
      </c>
      <c r="N16" s="21">
        <f t="shared" si="1"/>
        <v>32.799999999999997</v>
      </c>
      <c r="O16" s="8">
        <f>IF($D16="","",VLOOKUP($D16,'HK1'!$D$4:$AH$259,12,0)+VLOOKUP($D16,'HK2'!$D$4:$AH$258,12,0))</f>
        <v>420</v>
      </c>
      <c r="P16" s="8">
        <f>IF($D16="","",VLOOKUP($D16,'HK1'!$D$4:$AH$259,13,0)+VLOOKUP($D16,'HK2'!$D$4:$AH$258,13,0))</f>
        <v>672</v>
      </c>
      <c r="Q16" s="8">
        <f>IF($D16="","",VLOOKUP($D16,'HK1'!$D$4:$AH$259,14,0)+VLOOKUP($D16,'HK2'!$D$4:$AH$258,14,0))</f>
        <v>735</v>
      </c>
      <c r="R16" s="21">
        <f t="shared" si="2"/>
        <v>17.850000000000001</v>
      </c>
      <c r="S16" s="8">
        <f>IF($D16="","",VLOOKUP($D16,'HK1'!$D$4:$AH$259,16,0)+VLOOKUP($D16,'HK2'!$D$4:$AH$258,16,0))</f>
        <v>0</v>
      </c>
      <c r="T16" s="8">
        <f>IF($D16="","",VLOOKUP($D16,'HK1'!$D$4:$AH$259,17,0)+VLOOKUP($D16,'HK2'!$D$4:$AH$258,17,0))</f>
        <v>0</v>
      </c>
      <c r="U16" s="8">
        <f>IF($D16="","",VLOOKUP($D16,'HK1'!$D$4:$AH$259,18,0)+VLOOKUP($D16,'HK2'!$D$4:$AH$258,18,0))</f>
        <v>0</v>
      </c>
      <c r="V16" s="21">
        <f t="shared" si="3"/>
        <v>0</v>
      </c>
      <c r="W16" s="8">
        <f>IF($D16="","",VLOOKUP($D16,'HK1'!$D$4:$AH$259,20,0)+VLOOKUP($D16,'HK2'!$D$4:$AH$258,20,0))</f>
        <v>0</v>
      </c>
      <c r="X16" s="8">
        <f>IF($D16="","",VLOOKUP($D16,'HK1'!$D$4:$AH$259,21,0)+VLOOKUP($D16,'HK2'!$D$4:$AH$258,21,0))</f>
        <v>0</v>
      </c>
      <c r="Y16" s="21">
        <f t="shared" si="4"/>
        <v>0</v>
      </c>
      <c r="Z16" s="8">
        <f>IF($D16="","",VLOOKUP($D16,'HK1'!$D$4:$AH$259,23,0)+VLOOKUP($D16,'HK2'!$D$4:$AH$258,23,0))</f>
        <v>0</v>
      </c>
      <c r="AA16" s="8">
        <f>IF($D16="","",VLOOKUP($D16,'HK1'!$D$4:$AH$259,24,0)+VLOOKUP($D16,'HK2'!$D$4:$AH$258,24,0))</f>
        <v>0</v>
      </c>
      <c r="AB16" s="21">
        <f t="shared" si="5"/>
        <v>0</v>
      </c>
      <c r="AC16" s="8">
        <f>IF($D16="","",VLOOKUP($D16,'HK1'!$D$4:$AH$259,26,0)+VLOOKUP($D16,'HK2'!$D$4:$AH$258,26,0))</f>
        <v>0</v>
      </c>
      <c r="AD16" s="8">
        <f>IF($D16="","",VLOOKUP($D16,'HK1'!$D$4:$AH$259,27,0)+VLOOKUP($D16,'HK2'!$D$4:$AH$258,27,0))</f>
        <v>0</v>
      </c>
      <c r="AE16" s="21">
        <f t="shared" si="6"/>
        <v>0</v>
      </c>
      <c r="AF16" s="8">
        <f>IF($D16="","",VLOOKUP($D16,'HK1'!$D$4:$AH$259,29,0)+VLOOKUP($D16,'HK2'!$D$4:$AH$258,29,0))</f>
        <v>0</v>
      </c>
      <c r="AG16" s="8">
        <f>IF($D16="","",VLOOKUP($D16,'HK1'!$D$4:$AH$259,30,0)+VLOOKUP($D16,'HK2'!$D$4:$AH$258,30,0))</f>
        <v>0</v>
      </c>
      <c r="AH16" s="64">
        <f t="shared" si="7"/>
        <v>52.7</v>
      </c>
      <c r="AI16" s="102">
        <f t="shared" si="8"/>
        <v>175.7</v>
      </c>
    </row>
    <row r="17" spans="1:35">
      <c r="A17" s="55">
        <f>IF(D17="","",SUBTOTAL(3,$D$4:$D17))</f>
        <v>14</v>
      </c>
      <c r="B17" s="80" t="s">
        <v>506</v>
      </c>
      <c r="C17" s="81" t="s">
        <v>231</v>
      </c>
      <c r="D17" s="82" t="s">
        <v>244</v>
      </c>
      <c r="E17" s="8">
        <f>IF($D17="","",VLOOKUP($D17,'HK1'!$D$4:$AH$259,2,0)+VLOOKUP($D17,'HK2'!$D$4:$AH$258,2,0))</f>
        <v>0</v>
      </c>
      <c r="F17" s="8">
        <f>IF($D17="","",VLOOKUP($D17,'HK1'!$D$4:$AH$259,3,0)+VLOOKUP($D17,'HK2'!$D$4:$AH$258,3,0))</f>
        <v>0</v>
      </c>
      <c r="G17" s="8">
        <f>IF($D17="","",VLOOKUP($D17,'HK1'!$D$4:$AH$259,4,0)+VLOOKUP($D17,'HK2'!$D$4:$AH$258,4,0))</f>
        <v>0</v>
      </c>
      <c r="H17" s="8">
        <f>IF($D17="","",VLOOKUP($D17,'HK1'!$D$4:$AH$259,5,0)+VLOOKUP($D17,'HK2'!$D$4:$AH$258,5,0))</f>
        <v>0</v>
      </c>
      <c r="I17" s="76">
        <f t="shared" si="0"/>
        <v>0</v>
      </c>
      <c r="J17" s="8">
        <f>IF($D17="","",VLOOKUP($D17,'HK1'!$D$4:$AH$259,7,0)+VLOOKUP($D17,'HK2'!$D$4:$AH$258,7,0))</f>
        <v>7.2</v>
      </c>
      <c r="K17" s="8">
        <f>IF($D17="","",VLOOKUP($D17,'HK1'!$D$4:$AH$259,8,0)+VLOOKUP($D17,'HK2'!$D$4:$AH$258,8,0))</f>
        <v>0</v>
      </c>
      <c r="L17" s="8">
        <f>IF($D17="","",VLOOKUP($D17,'HK1'!$D$4:$AH$259,9,0)+VLOOKUP($D17,'HK2'!$D$4:$AH$258,9,0))</f>
        <v>0</v>
      </c>
      <c r="M17" s="8">
        <f>IF($D17="","",VLOOKUP($D17,'HK1'!$D$4:$AH$259,10,0)+VLOOKUP($D17,'HK2'!$D$4:$AH$258,10,0))</f>
        <v>0</v>
      </c>
      <c r="N17" s="21">
        <f t="shared" si="1"/>
        <v>7.2</v>
      </c>
      <c r="O17" s="8">
        <f>IF($D17="","",VLOOKUP($D17,'HK1'!$D$4:$AH$259,12,0)+VLOOKUP($D17,'HK2'!$D$4:$AH$258,12,0))</f>
        <v>39</v>
      </c>
      <c r="P17" s="8">
        <f>IF($D17="","",VLOOKUP($D17,'HK1'!$D$4:$AH$259,13,0)+VLOOKUP($D17,'HK2'!$D$4:$AH$258,13,0))</f>
        <v>199</v>
      </c>
      <c r="Q17" s="8">
        <f>IF($D17="","",VLOOKUP($D17,'HK1'!$D$4:$AH$259,14,0)+VLOOKUP($D17,'HK2'!$D$4:$AH$258,14,0))</f>
        <v>245</v>
      </c>
      <c r="R17" s="21">
        <f t="shared" si="2"/>
        <v>-0.35</v>
      </c>
      <c r="S17" s="8">
        <f>IF($D17="","",VLOOKUP($D17,'HK1'!$D$4:$AH$259,16,0)+VLOOKUP($D17,'HK2'!$D$4:$AH$258,16,0))</f>
        <v>0</v>
      </c>
      <c r="T17" s="8">
        <f>IF($D17="","",VLOOKUP($D17,'HK1'!$D$4:$AH$259,17,0)+VLOOKUP($D17,'HK2'!$D$4:$AH$258,17,0))</f>
        <v>0</v>
      </c>
      <c r="U17" s="8">
        <f>IF($D17="","",VLOOKUP($D17,'HK1'!$D$4:$AH$259,18,0)+VLOOKUP($D17,'HK2'!$D$4:$AH$258,18,0))</f>
        <v>0</v>
      </c>
      <c r="V17" s="21">
        <f t="shared" si="3"/>
        <v>0</v>
      </c>
      <c r="W17" s="8">
        <f>IF($D17="","",VLOOKUP($D17,'HK1'!$D$4:$AH$259,20,0)+VLOOKUP($D17,'HK2'!$D$4:$AH$258,20,0))</f>
        <v>0</v>
      </c>
      <c r="X17" s="8">
        <f>IF($D17="","",VLOOKUP($D17,'HK1'!$D$4:$AH$259,21,0)+VLOOKUP($D17,'HK2'!$D$4:$AH$258,21,0))</f>
        <v>0</v>
      </c>
      <c r="Y17" s="21">
        <f t="shared" si="4"/>
        <v>0</v>
      </c>
      <c r="Z17" s="8">
        <f>IF($D17="","",VLOOKUP($D17,'HK1'!$D$4:$AH$259,23,0)+VLOOKUP($D17,'HK2'!$D$4:$AH$258,23,0))</f>
        <v>0</v>
      </c>
      <c r="AA17" s="8">
        <f>IF($D17="","",VLOOKUP($D17,'HK1'!$D$4:$AH$259,24,0)+VLOOKUP($D17,'HK2'!$D$4:$AH$258,24,0))</f>
        <v>0</v>
      </c>
      <c r="AB17" s="21">
        <f t="shared" si="5"/>
        <v>0</v>
      </c>
      <c r="AC17" s="8">
        <f>IF($D17="","",VLOOKUP($D17,'HK1'!$D$4:$AH$259,26,0)+VLOOKUP($D17,'HK2'!$D$4:$AH$258,26,0))</f>
        <v>0</v>
      </c>
      <c r="AD17" s="8">
        <f>IF($D17="","",VLOOKUP($D17,'HK1'!$D$4:$AH$259,27,0)+VLOOKUP($D17,'HK2'!$D$4:$AH$258,27,0))</f>
        <v>0</v>
      </c>
      <c r="AE17" s="21">
        <f t="shared" si="6"/>
        <v>0</v>
      </c>
      <c r="AF17" s="8">
        <f>IF($D17="","",VLOOKUP($D17,'HK1'!$D$4:$AH$259,29,0)+VLOOKUP($D17,'HK2'!$D$4:$AH$258,29,0))</f>
        <v>0</v>
      </c>
      <c r="AG17" s="8">
        <f>IF($D17="","",VLOOKUP($D17,'HK1'!$D$4:$AH$259,30,0)+VLOOKUP($D17,'HK2'!$D$4:$AH$258,30,0))</f>
        <v>0</v>
      </c>
      <c r="AH17" s="64">
        <f t="shared" si="7"/>
        <v>6.9</v>
      </c>
      <c r="AI17" s="14">
        <f t="shared" si="8"/>
        <v>23</v>
      </c>
    </row>
    <row r="18" spans="1:35">
      <c r="A18" s="55">
        <f>IF(D18="","",SUBTOTAL(3,$D$4:$D18))</f>
        <v>15</v>
      </c>
      <c r="B18" s="46" t="s">
        <v>503</v>
      </c>
      <c r="C18" s="75" t="s">
        <v>231</v>
      </c>
      <c r="D18" s="31" t="s">
        <v>235</v>
      </c>
      <c r="E18" s="8">
        <f>IF($D18="","",VLOOKUP($D18,'HK1'!$D$4:$AH$259,2,0)+VLOOKUP($D18,'HK2'!$D$4:$AH$258,2,0))</f>
        <v>0</v>
      </c>
      <c r="F18" s="8">
        <f>IF($D18="","",VLOOKUP($D18,'HK1'!$D$4:$AH$259,3,0)+VLOOKUP($D18,'HK2'!$D$4:$AH$258,3,0))</f>
        <v>0</v>
      </c>
      <c r="G18" s="8">
        <f>IF($D18="","",VLOOKUP($D18,'HK1'!$D$4:$AH$259,4,0)+VLOOKUP($D18,'HK2'!$D$4:$AH$258,4,0))</f>
        <v>0</v>
      </c>
      <c r="H18" s="8">
        <f>IF($D18="","",VLOOKUP($D18,'HK1'!$D$4:$AH$259,5,0)+VLOOKUP($D18,'HK2'!$D$4:$AH$258,5,0))</f>
        <v>0</v>
      </c>
      <c r="I18" s="76">
        <f t="shared" si="0"/>
        <v>0</v>
      </c>
      <c r="J18" s="8">
        <f>IF($D18="","",VLOOKUP($D18,'HK1'!$D$4:$AH$259,7,0)+VLOOKUP($D18,'HK2'!$D$4:$AH$258,7,0))</f>
        <v>18.799999999999997</v>
      </c>
      <c r="K18" s="8">
        <f>IF($D18="","",VLOOKUP($D18,'HK1'!$D$4:$AH$259,8,0)+VLOOKUP($D18,'HK2'!$D$4:$AH$258,8,0))</f>
        <v>16.799999999999997</v>
      </c>
      <c r="L18" s="8">
        <f>IF($D18="","",VLOOKUP($D18,'HK1'!$D$4:$AH$259,9,0)+VLOOKUP($D18,'HK2'!$D$4:$AH$258,9,0))</f>
        <v>0</v>
      </c>
      <c r="M18" s="8">
        <f>IF($D18="","",VLOOKUP($D18,'HK1'!$D$4:$AH$259,10,0)+VLOOKUP($D18,'HK2'!$D$4:$AH$258,10,0))</f>
        <v>0</v>
      </c>
      <c r="N18" s="21">
        <f t="shared" si="1"/>
        <v>35.599999999999994</v>
      </c>
      <c r="O18" s="8">
        <f>IF($D18="","",VLOOKUP($D18,'HK1'!$D$4:$AH$259,12,0)+VLOOKUP($D18,'HK2'!$D$4:$AH$258,12,0))</f>
        <v>299</v>
      </c>
      <c r="P18" s="8">
        <f>IF($D18="","",VLOOKUP($D18,'HK1'!$D$4:$AH$259,13,0)+VLOOKUP($D18,'HK2'!$D$4:$AH$258,13,0))</f>
        <v>295</v>
      </c>
      <c r="Q18" s="8">
        <f>IF($D18="","",VLOOKUP($D18,'HK1'!$D$4:$AH$259,14,0)+VLOOKUP($D18,'HK2'!$D$4:$AH$258,14,0))</f>
        <v>338</v>
      </c>
      <c r="R18" s="21">
        <f t="shared" si="2"/>
        <v>12.8</v>
      </c>
      <c r="S18" s="8">
        <f>IF($D18="","",VLOOKUP($D18,'HK1'!$D$4:$AH$259,16,0)+VLOOKUP($D18,'HK2'!$D$4:$AH$258,16,0))</f>
        <v>0</v>
      </c>
      <c r="T18" s="8">
        <f>IF($D18="","",VLOOKUP($D18,'HK1'!$D$4:$AH$259,17,0)+VLOOKUP($D18,'HK2'!$D$4:$AH$258,17,0))</f>
        <v>0</v>
      </c>
      <c r="U18" s="8">
        <f>IF($D18="","",VLOOKUP($D18,'HK1'!$D$4:$AH$259,18,0)+VLOOKUP($D18,'HK2'!$D$4:$AH$258,18,0))</f>
        <v>0</v>
      </c>
      <c r="V18" s="21">
        <f t="shared" si="3"/>
        <v>0</v>
      </c>
      <c r="W18" s="8">
        <f>IF($D18="","",VLOOKUP($D18,'HK1'!$D$4:$AH$259,20,0)+VLOOKUP($D18,'HK2'!$D$4:$AH$258,20,0))</f>
        <v>0</v>
      </c>
      <c r="X18" s="8">
        <f>IF($D18="","",VLOOKUP($D18,'HK1'!$D$4:$AH$259,21,0)+VLOOKUP($D18,'HK2'!$D$4:$AH$258,21,0))</f>
        <v>0</v>
      </c>
      <c r="Y18" s="21">
        <f t="shared" si="4"/>
        <v>0</v>
      </c>
      <c r="Z18" s="8">
        <f>IF($D18="","",VLOOKUP($D18,'HK1'!$D$4:$AH$259,23,0)+VLOOKUP($D18,'HK2'!$D$4:$AH$258,23,0))</f>
        <v>0</v>
      </c>
      <c r="AA18" s="8">
        <f>IF($D18="","",VLOOKUP($D18,'HK1'!$D$4:$AH$259,24,0)+VLOOKUP($D18,'HK2'!$D$4:$AH$258,24,0))</f>
        <v>0</v>
      </c>
      <c r="AB18" s="21">
        <f t="shared" si="5"/>
        <v>0</v>
      </c>
      <c r="AC18" s="8">
        <f>IF($D18="","",VLOOKUP($D18,'HK1'!$D$4:$AH$259,26,0)+VLOOKUP($D18,'HK2'!$D$4:$AH$258,26,0))</f>
        <v>0</v>
      </c>
      <c r="AD18" s="8">
        <f>IF($D18="","",VLOOKUP($D18,'HK1'!$D$4:$AH$259,27,0)+VLOOKUP($D18,'HK2'!$D$4:$AH$258,27,0))</f>
        <v>0</v>
      </c>
      <c r="AE18" s="21">
        <f t="shared" si="6"/>
        <v>0</v>
      </c>
      <c r="AF18" s="8">
        <f>IF($D18="","",VLOOKUP($D18,'HK1'!$D$4:$AH$259,29,0)+VLOOKUP($D18,'HK2'!$D$4:$AH$258,29,0))</f>
        <v>3.5999999999999996</v>
      </c>
      <c r="AG18" s="8">
        <f>IF($D18="","",VLOOKUP($D18,'HK1'!$D$4:$AH$259,30,0)+VLOOKUP($D18,'HK2'!$D$4:$AH$258,30,0))</f>
        <v>0</v>
      </c>
      <c r="AH18" s="64">
        <f t="shared" si="7"/>
        <v>52</v>
      </c>
      <c r="AI18" s="102">
        <f t="shared" si="8"/>
        <v>173.3</v>
      </c>
    </row>
    <row r="19" spans="1:35">
      <c r="A19" s="55">
        <f>IF(D19="","",SUBTOTAL(3,$D$4:$D19))</f>
        <v>16</v>
      </c>
      <c r="B19" s="46" t="s">
        <v>507</v>
      </c>
      <c r="C19" s="75" t="s">
        <v>231</v>
      </c>
      <c r="D19" s="31" t="s">
        <v>240</v>
      </c>
      <c r="E19" s="8">
        <f>IF($D19="","",VLOOKUP($D19,'HK1'!$D$4:$AH$259,2,0)+VLOOKUP($D19,'HK2'!$D$4:$AH$258,2,0))</f>
        <v>7</v>
      </c>
      <c r="F19" s="8">
        <f>IF($D19="","",VLOOKUP($D19,'HK1'!$D$4:$AH$259,3,0)+VLOOKUP($D19,'HK2'!$D$4:$AH$258,3,0))</f>
        <v>0</v>
      </c>
      <c r="G19" s="8">
        <f>IF($D19="","",VLOOKUP($D19,'HK1'!$D$4:$AH$259,4,0)+VLOOKUP($D19,'HK2'!$D$4:$AH$258,4,0))</f>
        <v>0</v>
      </c>
      <c r="H19" s="8">
        <f>IF($D19="","",VLOOKUP($D19,'HK1'!$D$4:$AH$259,5,0)+VLOOKUP($D19,'HK2'!$D$4:$AH$258,5,0))</f>
        <v>0</v>
      </c>
      <c r="I19" s="76">
        <f t="shared" si="0"/>
        <v>7</v>
      </c>
      <c r="J19" s="8">
        <f>IF($D19="","",VLOOKUP($D19,'HK1'!$D$4:$AH$259,7,0)+VLOOKUP($D19,'HK2'!$D$4:$AH$258,7,0))</f>
        <v>14.4</v>
      </c>
      <c r="K19" s="8">
        <f>IF($D19="","",VLOOKUP($D19,'HK1'!$D$4:$AH$259,8,0)+VLOOKUP($D19,'HK2'!$D$4:$AH$258,8,0))</f>
        <v>3.5999999999999996</v>
      </c>
      <c r="L19" s="8">
        <f>IF($D19="","",VLOOKUP($D19,'HK1'!$D$4:$AH$259,9,0)+VLOOKUP($D19,'HK2'!$D$4:$AH$258,9,0))</f>
        <v>0</v>
      </c>
      <c r="M19" s="8">
        <f>IF($D19="","",VLOOKUP($D19,'HK1'!$D$4:$AH$259,10,0)+VLOOKUP($D19,'HK2'!$D$4:$AH$258,10,0))</f>
        <v>0</v>
      </c>
      <c r="N19" s="21">
        <f t="shared" si="1"/>
        <v>18</v>
      </c>
      <c r="O19" s="8">
        <f>IF($D19="","",VLOOKUP($D19,'HK1'!$D$4:$AH$259,12,0)+VLOOKUP($D19,'HK2'!$D$4:$AH$258,12,0))</f>
        <v>564</v>
      </c>
      <c r="P19" s="8">
        <f>IF($D19="","",VLOOKUP($D19,'HK1'!$D$4:$AH$259,13,0)+VLOOKUP($D19,'HK2'!$D$4:$AH$258,13,0))</f>
        <v>574</v>
      </c>
      <c r="Q19" s="8">
        <f>IF($D19="","",VLOOKUP($D19,'HK1'!$D$4:$AH$259,14,0)+VLOOKUP($D19,'HK2'!$D$4:$AH$258,14,0))</f>
        <v>463</v>
      </c>
      <c r="R19" s="21">
        <f t="shared" si="2"/>
        <v>33.75</v>
      </c>
      <c r="S19" s="8">
        <f>IF($D19="","",VLOOKUP($D19,'HK1'!$D$4:$AH$259,16,0)+VLOOKUP($D19,'HK2'!$D$4:$AH$258,16,0))</f>
        <v>0</v>
      </c>
      <c r="T19" s="8">
        <f>IF($D19="","",VLOOKUP($D19,'HK1'!$D$4:$AH$259,17,0)+VLOOKUP($D19,'HK2'!$D$4:$AH$258,17,0))</f>
        <v>0</v>
      </c>
      <c r="U19" s="8">
        <f>IF($D19="","",VLOOKUP($D19,'HK1'!$D$4:$AH$259,18,0)+VLOOKUP($D19,'HK2'!$D$4:$AH$258,18,0))</f>
        <v>0</v>
      </c>
      <c r="V19" s="21">
        <f t="shared" si="3"/>
        <v>0</v>
      </c>
      <c r="W19" s="8">
        <f>IF($D19="","",VLOOKUP($D19,'HK1'!$D$4:$AH$259,20,0)+VLOOKUP($D19,'HK2'!$D$4:$AH$258,20,0))</f>
        <v>0</v>
      </c>
      <c r="X19" s="8">
        <f>IF($D19="","",VLOOKUP($D19,'HK1'!$D$4:$AH$259,21,0)+VLOOKUP($D19,'HK2'!$D$4:$AH$258,21,0))</f>
        <v>0</v>
      </c>
      <c r="Y19" s="21">
        <f t="shared" si="4"/>
        <v>0</v>
      </c>
      <c r="Z19" s="8">
        <f>IF($D19="","",VLOOKUP($D19,'HK1'!$D$4:$AH$259,23,0)+VLOOKUP($D19,'HK2'!$D$4:$AH$258,23,0))</f>
        <v>0</v>
      </c>
      <c r="AA19" s="8">
        <f>IF($D19="","",VLOOKUP($D19,'HK1'!$D$4:$AH$259,24,0)+VLOOKUP($D19,'HK2'!$D$4:$AH$258,24,0))</f>
        <v>0</v>
      </c>
      <c r="AB19" s="21">
        <f t="shared" si="5"/>
        <v>0</v>
      </c>
      <c r="AC19" s="8">
        <f>IF($D19="","",VLOOKUP($D19,'HK1'!$D$4:$AH$259,26,0)+VLOOKUP($D19,'HK2'!$D$4:$AH$258,26,0))</f>
        <v>0</v>
      </c>
      <c r="AD19" s="8">
        <f>IF($D19="","",VLOOKUP($D19,'HK1'!$D$4:$AH$259,27,0)+VLOOKUP($D19,'HK2'!$D$4:$AH$258,27,0))</f>
        <v>0</v>
      </c>
      <c r="AE19" s="21">
        <f t="shared" si="6"/>
        <v>0</v>
      </c>
      <c r="AF19" s="8">
        <f>IF($D19="","",VLOOKUP($D19,'HK1'!$D$4:$AH$259,29,0)+VLOOKUP($D19,'HK2'!$D$4:$AH$258,29,0))</f>
        <v>4.8</v>
      </c>
      <c r="AG19" s="8">
        <f>IF($D19="","",VLOOKUP($D19,'HK1'!$D$4:$AH$259,30,0)+VLOOKUP($D19,'HK2'!$D$4:$AH$258,30,0))</f>
        <v>9.6</v>
      </c>
      <c r="AH19" s="64">
        <f t="shared" si="7"/>
        <v>73.2</v>
      </c>
      <c r="AI19" s="102">
        <f t="shared" si="8"/>
        <v>244</v>
      </c>
    </row>
    <row r="20" spans="1:35">
      <c r="A20" s="55">
        <f>IF(D20="","",SUBTOTAL(3,$D$4:$D20))</f>
        <v>17</v>
      </c>
      <c r="B20" s="46" t="s">
        <v>513</v>
      </c>
      <c r="C20" s="75" t="s">
        <v>231</v>
      </c>
      <c r="D20" s="31" t="s">
        <v>250</v>
      </c>
      <c r="E20" s="8">
        <f>IF($D20="","",VLOOKUP($D20,'HK1'!$D$4:$AH$259,2,0)+VLOOKUP($D20,'HK2'!$D$4:$AH$258,2,0))</f>
        <v>0</v>
      </c>
      <c r="F20" s="8">
        <f>IF($D20="","",VLOOKUP($D20,'HK1'!$D$4:$AH$259,3,0)+VLOOKUP($D20,'HK2'!$D$4:$AH$258,3,0))</f>
        <v>0</v>
      </c>
      <c r="G20" s="8">
        <f>IF($D20="","",VLOOKUP($D20,'HK1'!$D$4:$AH$259,4,0)+VLOOKUP($D20,'HK2'!$D$4:$AH$258,4,0))</f>
        <v>0</v>
      </c>
      <c r="H20" s="8">
        <f>IF($D20="","",VLOOKUP($D20,'HK1'!$D$4:$AH$259,5,0)+VLOOKUP($D20,'HK2'!$D$4:$AH$258,5,0))</f>
        <v>0</v>
      </c>
      <c r="I20" s="76">
        <f t="shared" si="0"/>
        <v>0</v>
      </c>
      <c r="J20" s="8">
        <f>IF($D20="","",VLOOKUP($D20,'HK1'!$D$4:$AH$259,7,0)+VLOOKUP($D20,'HK2'!$D$4:$AH$258,7,0))</f>
        <v>0</v>
      </c>
      <c r="K20" s="8">
        <f>IF($D20="","",VLOOKUP($D20,'HK1'!$D$4:$AH$259,8,0)+VLOOKUP($D20,'HK2'!$D$4:$AH$258,8,0))</f>
        <v>1.2</v>
      </c>
      <c r="L20" s="8">
        <f>IF($D20="","",VLOOKUP($D20,'HK1'!$D$4:$AH$259,9,0)+VLOOKUP($D20,'HK2'!$D$4:$AH$258,9,0))</f>
        <v>0</v>
      </c>
      <c r="M20" s="8">
        <f>IF($D20="","",VLOOKUP($D20,'HK1'!$D$4:$AH$259,10,0)+VLOOKUP($D20,'HK2'!$D$4:$AH$258,10,0))</f>
        <v>0</v>
      </c>
      <c r="N20" s="21">
        <f t="shared" si="1"/>
        <v>1.2</v>
      </c>
      <c r="O20" s="8">
        <f>IF($D20="","",VLOOKUP($D20,'HK1'!$D$4:$AH$259,12,0)+VLOOKUP($D20,'HK2'!$D$4:$AH$258,12,0))</f>
        <v>0</v>
      </c>
      <c r="P20" s="8">
        <f>IF($D20="","",VLOOKUP($D20,'HK1'!$D$4:$AH$259,13,0)+VLOOKUP($D20,'HK2'!$D$4:$AH$258,13,0))</f>
        <v>0</v>
      </c>
      <c r="Q20" s="8">
        <f>IF($D20="","",VLOOKUP($D20,'HK1'!$D$4:$AH$259,14,0)+VLOOKUP($D20,'HK2'!$D$4:$AH$258,14,0))</f>
        <v>0</v>
      </c>
      <c r="R20" s="21">
        <f t="shared" si="2"/>
        <v>0</v>
      </c>
      <c r="S20" s="8">
        <f>IF($D20="","",VLOOKUP($D20,'HK1'!$D$4:$AH$259,16,0)+VLOOKUP($D20,'HK2'!$D$4:$AH$258,16,0))</f>
        <v>0</v>
      </c>
      <c r="T20" s="8">
        <f>IF($D20="","",VLOOKUP($D20,'HK1'!$D$4:$AH$259,17,0)+VLOOKUP($D20,'HK2'!$D$4:$AH$258,17,0))</f>
        <v>0</v>
      </c>
      <c r="U20" s="8">
        <f>IF($D20="","",VLOOKUP($D20,'HK1'!$D$4:$AH$259,18,0)+VLOOKUP($D20,'HK2'!$D$4:$AH$258,18,0))</f>
        <v>0</v>
      </c>
      <c r="V20" s="21">
        <f t="shared" si="3"/>
        <v>0</v>
      </c>
      <c r="W20" s="8">
        <f>IF($D20="","",VLOOKUP($D20,'HK1'!$D$4:$AH$259,20,0)+VLOOKUP($D20,'HK2'!$D$4:$AH$258,20,0))</f>
        <v>0</v>
      </c>
      <c r="X20" s="8">
        <f>IF($D20="","",VLOOKUP($D20,'HK1'!$D$4:$AH$259,21,0)+VLOOKUP($D20,'HK2'!$D$4:$AH$258,21,0))</f>
        <v>0</v>
      </c>
      <c r="Y20" s="21">
        <f t="shared" si="4"/>
        <v>0</v>
      </c>
      <c r="Z20" s="8">
        <f>IF($D20="","",VLOOKUP($D20,'HK1'!$D$4:$AH$259,23,0)+VLOOKUP($D20,'HK2'!$D$4:$AH$258,23,0))</f>
        <v>0</v>
      </c>
      <c r="AA20" s="8">
        <f>IF($D20="","",VLOOKUP($D20,'HK1'!$D$4:$AH$259,24,0)+VLOOKUP($D20,'HK2'!$D$4:$AH$258,24,0))</f>
        <v>0</v>
      </c>
      <c r="AB20" s="21">
        <f t="shared" si="5"/>
        <v>0</v>
      </c>
      <c r="AC20" s="8">
        <f>IF($D20="","",VLOOKUP($D20,'HK1'!$D$4:$AH$259,26,0)+VLOOKUP($D20,'HK2'!$D$4:$AH$258,26,0))</f>
        <v>0</v>
      </c>
      <c r="AD20" s="8">
        <f>IF($D20="","",VLOOKUP($D20,'HK1'!$D$4:$AH$259,27,0)+VLOOKUP($D20,'HK2'!$D$4:$AH$258,27,0))</f>
        <v>0</v>
      </c>
      <c r="AE20" s="21">
        <f t="shared" si="6"/>
        <v>0</v>
      </c>
      <c r="AF20" s="8">
        <f>IF($D20="","",VLOOKUP($D20,'HK1'!$D$4:$AH$259,29,0)+VLOOKUP($D20,'HK2'!$D$4:$AH$258,29,0))</f>
        <v>1.2</v>
      </c>
      <c r="AG20" s="8">
        <f>IF($D20="","",VLOOKUP($D20,'HK1'!$D$4:$AH$259,30,0)+VLOOKUP($D20,'HK2'!$D$4:$AH$258,30,0))</f>
        <v>0</v>
      </c>
      <c r="AH20" s="64">
        <f t="shared" si="7"/>
        <v>2.4</v>
      </c>
      <c r="AI20" s="14">
        <f t="shared" si="8"/>
        <v>8</v>
      </c>
    </row>
    <row r="21" spans="1:35">
      <c r="A21" s="55">
        <f>IF(D21="","",SUBTOTAL(3,$D$4:$D21))</f>
        <v>18</v>
      </c>
      <c r="B21" s="46" t="s">
        <v>511</v>
      </c>
      <c r="C21" s="75" t="s">
        <v>231</v>
      </c>
      <c r="D21" s="31" t="s">
        <v>248</v>
      </c>
      <c r="E21" s="8">
        <f>IF($D21="","",VLOOKUP($D21,'HK1'!$D$4:$AH$259,2,0)+VLOOKUP($D21,'HK2'!$D$4:$AH$258,2,0))</f>
        <v>2</v>
      </c>
      <c r="F21" s="8">
        <f>IF($D21="","",VLOOKUP($D21,'HK1'!$D$4:$AH$259,3,0)+VLOOKUP($D21,'HK2'!$D$4:$AH$258,3,0))</f>
        <v>0</v>
      </c>
      <c r="G21" s="8">
        <f>IF($D21="","",VLOOKUP($D21,'HK1'!$D$4:$AH$259,4,0)+VLOOKUP($D21,'HK2'!$D$4:$AH$258,4,0))</f>
        <v>0</v>
      </c>
      <c r="H21" s="8">
        <f>IF($D21="","",VLOOKUP($D21,'HK1'!$D$4:$AH$259,5,0)+VLOOKUP($D21,'HK2'!$D$4:$AH$258,5,0))</f>
        <v>0</v>
      </c>
      <c r="I21" s="76">
        <f t="shared" si="0"/>
        <v>2</v>
      </c>
      <c r="J21" s="8">
        <f>IF($D21="","",VLOOKUP($D21,'HK1'!$D$4:$AH$259,7,0)+VLOOKUP($D21,'HK2'!$D$4:$AH$258,7,0))</f>
        <v>36.399999999999991</v>
      </c>
      <c r="K21" s="8">
        <f>IF($D21="","",VLOOKUP($D21,'HK1'!$D$4:$AH$259,8,0)+VLOOKUP($D21,'HK2'!$D$4:$AH$258,8,0))</f>
        <v>13.2</v>
      </c>
      <c r="L21" s="8">
        <f>IF($D21="","",VLOOKUP($D21,'HK1'!$D$4:$AH$259,9,0)+VLOOKUP($D21,'HK2'!$D$4:$AH$258,9,0))</f>
        <v>0</v>
      </c>
      <c r="M21" s="8">
        <f>IF($D21="","",VLOOKUP($D21,'HK1'!$D$4:$AH$259,10,0)+VLOOKUP($D21,'HK2'!$D$4:$AH$258,10,0))</f>
        <v>0</v>
      </c>
      <c r="N21" s="21">
        <f t="shared" si="1"/>
        <v>49.599999999999994</v>
      </c>
      <c r="O21" s="8">
        <f>IF($D21="","",VLOOKUP($D21,'HK1'!$D$4:$AH$259,12,0)+VLOOKUP($D21,'HK2'!$D$4:$AH$258,12,0))</f>
        <v>730</v>
      </c>
      <c r="P21" s="8">
        <f>IF($D21="","",VLOOKUP($D21,'HK1'!$D$4:$AH$259,13,0)+VLOOKUP($D21,'HK2'!$D$4:$AH$258,13,0))</f>
        <v>802</v>
      </c>
      <c r="Q21" s="8">
        <f>IF($D21="","",VLOOKUP($D21,'HK1'!$D$4:$AH$259,14,0)+VLOOKUP($D21,'HK2'!$D$4:$AH$258,14,0))</f>
        <v>660</v>
      </c>
      <c r="R21" s="21">
        <f t="shared" si="2"/>
        <v>43.6</v>
      </c>
      <c r="S21" s="8">
        <f>IF($D21="","",VLOOKUP($D21,'HK1'!$D$4:$AH$259,16,0)+VLOOKUP($D21,'HK2'!$D$4:$AH$258,16,0))</f>
        <v>0</v>
      </c>
      <c r="T21" s="8">
        <f>IF($D21="","",VLOOKUP($D21,'HK1'!$D$4:$AH$259,17,0)+VLOOKUP($D21,'HK2'!$D$4:$AH$258,17,0))</f>
        <v>0</v>
      </c>
      <c r="U21" s="8">
        <f>IF($D21="","",VLOOKUP($D21,'HK1'!$D$4:$AH$259,18,0)+VLOOKUP($D21,'HK2'!$D$4:$AH$258,18,0))</f>
        <v>0</v>
      </c>
      <c r="V21" s="21">
        <f t="shared" si="3"/>
        <v>0</v>
      </c>
      <c r="W21" s="8">
        <f>IF($D21="","",VLOOKUP($D21,'HK1'!$D$4:$AH$259,20,0)+VLOOKUP($D21,'HK2'!$D$4:$AH$258,20,0))</f>
        <v>0</v>
      </c>
      <c r="X21" s="8">
        <f>IF($D21="","",VLOOKUP($D21,'HK1'!$D$4:$AH$259,21,0)+VLOOKUP($D21,'HK2'!$D$4:$AH$258,21,0))</f>
        <v>0</v>
      </c>
      <c r="Y21" s="21">
        <f t="shared" si="4"/>
        <v>0</v>
      </c>
      <c r="Z21" s="8">
        <f>IF($D21="","",VLOOKUP($D21,'HK1'!$D$4:$AH$259,23,0)+VLOOKUP($D21,'HK2'!$D$4:$AH$258,23,0))</f>
        <v>0</v>
      </c>
      <c r="AA21" s="8">
        <f>IF($D21="","",VLOOKUP($D21,'HK1'!$D$4:$AH$259,24,0)+VLOOKUP($D21,'HK2'!$D$4:$AH$258,24,0))</f>
        <v>0</v>
      </c>
      <c r="AB21" s="21">
        <f t="shared" si="5"/>
        <v>0</v>
      </c>
      <c r="AC21" s="8">
        <f>IF($D21="","",VLOOKUP($D21,'HK1'!$D$4:$AH$259,26,0)+VLOOKUP($D21,'HK2'!$D$4:$AH$258,26,0))</f>
        <v>0</v>
      </c>
      <c r="AD21" s="8">
        <f>IF($D21="","",VLOOKUP($D21,'HK1'!$D$4:$AH$259,27,0)+VLOOKUP($D21,'HK2'!$D$4:$AH$258,27,0))</f>
        <v>0</v>
      </c>
      <c r="AE21" s="21">
        <f t="shared" si="6"/>
        <v>0</v>
      </c>
      <c r="AF21" s="8">
        <f>IF($D21="","",VLOOKUP($D21,'HK1'!$D$4:$AH$259,29,0)+VLOOKUP($D21,'HK2'!$D$4:$AH$258,29,0))</f>
        <v>1.2</v>
      </c>
      <c r="AG21" s="8">
        <f>IF($D21="","",VLOOKUP($D21,'HK1'!$D$4:$AH$259,30,0)+VLOOKUP($D21,'HK2'!$D$4:$AH$258,30,0))</f>
        <v>0</v>
      </c>
      <c r="AH21" s="64">
        <f t="shared" si="7"/>
        <v>96.4</v>
      </c>
      <c r="AI21" s="102">
        <f t="shared" si="8"/>
        <v>321.3</v>
      </c>
    </row>
    <row r="22" spans="1:35">
      <c r="A22" s="55">
        <f>IF(D22="","",SUBTOTAL(3,$D$4:$D22))</f>
        <v>19</v>
      </c>
      <c r="B22" s="46" t="s">
        <v>512</v>
      </c>
      <c r="C22" s="75" t="s">
        <v>231</v>
      </c>
      <c r="D22" s="31" t="s">
        <v>245</v>
      </c>
      <c r="E22" s="8">
        <f>IF($D22="","",VLOOKUP($D22,'HK1'!$D$4:$AH$259,2,0)+VLOOKUP($D22,'HK2'!$D$4:$AH$258,2,0))</f>
        <v>2</v>
      </c>
      <c r="F22" s="8">
        <f>IF($D22="","",VLOOKUP($D22,'HK1'!$D$4:$AH$259,3,0)+VLOOKUP($D22,'HK2'!$D$4:$AH$258,3,0))</f>
        <v>0</v>
      </c>
      <c r="G22" s="8">
        <f>IF($D22="","",VLOOKUP($D22,'HK1'!$D$4:$AH$259,4,0)+VLOOKUP($D22,'HK2'!$D$4:$AH$258,4,0))</f>
        <v>0</v>
      </c>
      <c r="H22" s="8">
        <f>IF($D22="","",VLOOKUP($D22,'HK1'!$D$4:$AH$259,5,0)+VLOOKUP($D22,'HK2'!$D$4:$AH$258,5,0))</f>
        <v>0</v>
      </c>
      <c r="I22" s="76">
        <f t="shared" si="0"/>
        <v>2</v>
      </c>
      <c r="J22" s="8">
        <f>IF($D22="","",VLOOKUP($D22,'HK1'!$D$4:$AH$259,7,0)+VLOOKUP($D22,'HK2'!$D$4:$AH$258,7,0))</f>
        <v>9.6</v>
      </c>
      <c r="K22" s="8">
        <f>IF($D22="","",VLOOKUP($D22,'HK1'!$D$4:$AH$259,8,0)+VLOOKUP($D22,'HK2'!$D$4:$AH$258,8,0))</f>
        <v>33.599999999999994</v>
      </c>
      <c r="L22" s="8">
        <f>IF($D22="","",VLOOKUP($D22,'HK1'!$D$4:$AH$259,9,0)+VLOOKUP($D22,'HK2'!$D$4:$AH$258,9,0))</f>
        <v>0</v>
      </c>
      <c r="M22" s="8">
        <f>IF($D22="","",VLOOKUP($D22,'HK1'!$D$4:$AH$259,10,0)+VLOOKUP($D22,'HK2'!$D$4:$AH$258,10,0))</f>
        <v>0</v>
      </c>
      <c r="N22" s="21">
        <f t="shared" si="1"/>
        <v>43.199999999999996</v>
      </c>
      <c r="O22" s="8">
        <f>IF($D22="","",VLOOKUP($D22,'HK1'!$D$4:$AH$259,12,0)+VLOOKUP($D22,'HK2'!$D$4:$AH$258,12,0))</f>
        <v>320</v>
      </c>
      <c r="P22" s="8">
        <f>IF($D22="","",VLOOKUP($D22,'HK1'!$D$4:$AH$259,13,0)+VLOOKUP($D22,'HK2'!$D$4:$AH$258,13,0))</f>
        <v>332</v>
      </c>
      <c r="Q22" s="8">
        <f>IF($D22="","",VLOOKUP($D22,'HK1'!$D$4:$AH$259,14,0)+VLOOKUP($D22,'HK2'!$D$4:$AH$258,14,0))</f>
        <v>379</v>
      </c>
      <c r="R22" s="21">
        <f t="shared" si="2"/>
        <v>13.65</v>
      </c>
      <c r="S22" s="8">
        <f>IF($D22="","",VLOOKUP($D22,'HK1'!$D$4:$AH$259,16,0)+VLOOKUP($D22,'HK2'!$D$4:$AH$258,16,0))</f>
        <v>0</v>
      </c>
      <c r="T22" s="8">
        <f>IF($D22="","",VLOOKUP($D22,'HK1'!$D$4:$AH$259,17,0)+VLOOKUP($D22,'HK2'!$D$4:$AH$258,17,0))</f>
        <v>0</v>
      </c>
      <c r="U22" s="8">
        <f>IF($D22="","",VLOOKUP($D22,'HK1'!$D$4:$AH$259,18,0)+VLOOKUP($D22,'HK2'!$D$4:$AH$258,18,0))</f>
        <v>0</v>
      </c>
      <c r="V22" s="21">
        <f t="shared" si="3"/>
        <v>0</v>
      </c>
      <c r="W22" s="8">
        <f>IF($D22="","",VLOOKUP($D22,'HK1'!$D$4:$AH$259,20,0)+VLOOKUP($D22,'HK2'!$D$4:$AH$258,20,0))</f>
        <v>0</v>
      </c>
      <c r="X22" s="8">
        <f>IF($D22="","",VLOOKUP($D22,'HK1'!$D$4:$AH$259,21,0)+VLOOKUP($D22,'HK2'!$D$4:$AH$258,21,0))</f>
        <v>0</v>
      </c>
      <c r="Y22" s="21">
        <f t="shared" si="4"/>
        <v>0</v>
      </c>
      <c r="Z22" s="8">
        <f>IF($D22="","",VLOOKUP($D22,'HK1'!$D$4:$AH$259,23,0)+VLOOKUP($D22,'HK2'!$D$4:$AH$258,23,0))</f>
        <v>0</v>
      </c>
      <c r="AA22" s="8">
        <f>IF($D22="","",VLOOKUP($D22,'HK1'!$D$4:$AH$259,24,0)+VLOOKUP($D22,'HK2'!$D$4:$AH$258,24,0))</f>
        <v>0</v>
      </c>
      <c r="AB22" s="21">
        <f t="shared" si="5"/>
        <v>0</v>
      </c>
      <c r="AC22" s="8">
        <f>IF($D22="","",VLOOKUP($D22,'HK1'!$D$4:$AH$259,26,0)+VLOOKUP($D22,'HK2'!$D$4:$AH$258,26,0))</f>
        <v>0</v>
      </c>
      <c r="AD22" s="8">
        <f>IF($D22="","",VLOOKUP($D22,'HK1'!$D$4:$AH$259,27,0)+VLOOKUP($D22,'HK2'!$D$4:$AH$258,27,0))</f>
        <v>0</v>
      </c>
      <c r="AE22" s="21">
        <f t="shared" si="6"/>
        <v>0</v>
      </c>
      <c r="AF22" s="8">
        <f>IF($D22="","",VLOOKUP($D22,'HK1'!$D$4:$AH$259,29,0)+VLOOKUP($D22,'HK2'!$D$4:$AH$258,29,0))</f>
        <v>3.5999999999999996</v>
      </c>
      <c r="AG22" s="8">
        <f>IF($D22="","",VLOOKUP($D22,'HK1'!$D$4:$AH$259,30,0)+VLOOKUP($D22,'HK2'!$D$4:$AH$258,30,0))</f>
        <v>0</v>
      </c>
      <c r="AH22" s="64">
        <f t="shared" si="7"/>
        <v>62.5</v>
      </c>
      <c r="AI22" s="102">
        <f t="shared" si="8"/>
        <v>208.3</v>
      </c>
    </row>
    <row r="23" spans="1:35">
      <c r="A23" s="55" t="str">
        <f>IF(D23="","",SUBTOTAL(3,$D$4:$D23))</f>
        <v/>
      </c>
      <c r="B23" s="77"/>
      <c r="C23" s="78"/>
      <c r="D23" s="78"/>
      <c r="E23" s="8" t="str">
        <f>IF($D23="","",VLOOKUP($D23,'HK1'!$D$4:$AH$259,2,0)+VLOOKUP($D23,'HK2'!$D$4:$AH$258,2,0))</f>
        <v/>
      </c>
      <c r="F23" s="8" t="str">
        <f>IF($D23="","",VLOOKUP($D23,'HK1'!$D$4:$AH$259,3,0)+VLOOKUP($D23,'HK2'!$D$4:$AH$258,3,0))</f>
        <v/>
      </c>
      <c r="G23" s="8" t="str">
        <f>IF($D23="","",VLOOKUP($D23,'HK1'!$D$4:$AH$259,4,0)+VLOOKUP($D23,'HK2'!$D$4:$AH$258,4,0))</f>
        <v/>
      </c>
      <c r="H23" s="8" t="str">
        <f>IF($D23="","",VLOOKUP($D23,'HK1'!$D$4:$AH$259,5,0)+VLOOKUP($D23,'HK2'!$D$4:$AH$258,5,0))</f>
        <v/>
      </c>
      <c r="I23" s="76" t="str">
        <f t="shared" si="0"/>
        <v/>
      </c>
      <c r="J23" s="8" t="str">
        <f>IF($D23="","",VLOOKUP($D23,'HK1'!$D$4:$AH$259,7,0)+VLOOKUP($D23,'HK2'!$D$4:$AH$258,7,0))</f>
        <v/>
      </c>
      <c r="K23" s="8" t="str">
        <f>IF($D23="","",VLOOKUP($D23,'HK1'!$D$4:$AH$259,8,0)+VLOOKUP($D23,'HK2'!$D$4:$AH$258,8,0))</f>
        <v/>
      </c>
      <c r="L23" s="8" t="str">
        <f>IF($D23="","",VLOOKUP($D23,'HK1'!$D$4:$AH$259,9,0)+VLOOKUP($D23,'HK2'!$D$4:$AH$258,9,0))</f>
        <v/>
      </c>
      <c r="M23" s="8" t="str">
        <f>IF($D23="","",VLOOKUP($D23,'HK1'!$D$4:$AH$259,10,0)+VLOOKUP($D23,'HK2'!$D$4:$AH$258,10,0))</f>
        <v/>
      </c>
      <c r="N23" s="21" t="str">
        <f t="shared" si="1"/>
        <v/>
      </c>
      <c r="O23" s="8" t="str">
        <f>IF($D23="","",VLOOKUP($D23,'HK1'!$D$4:$AH$259,12,0)+VLOOKUP($D23,'HK2'!$D$4:$AH$258,12,0))</f>
        <v/>
      </c>
      <c r="P23" s="8" t="str">
        <f>IF($D23="","",VLOOKUP($D23,'HK1'!$D$4:$AH$259,13,0)+VLOOKUP($D23,'HK2'!$D$4:$AH$258,13,0))</f>
        <v/>
      </c>
      <c r="Q23" s="8" t="str">
        <f>IF($D23="","",VLOOKUP($D23,'HK1'!$D$4:$AH$259,14,0)+VLOOKUP($D23,'HK2'!$D$4:$AH$258,14,0))</f>
        <v/>
      </c>
      <c r="R23" s="21" t="str">
        <f t="shared" si="2"/>
        <v/>
      </c>
      <c r="S23" s="8" t="str">
        <f>IF($D23="","",VLOOKUP($D23,'HK1'!$D$4:$AH$259,16,0)+VLOOKUP($D23,'HK2'!$D$4:$AH$258,16,0))</f>
        <v/>
      </c>
      <c r="T23" s="8" t="str">
        <f>IF($D23="","",VLOOKUP($D23,'HK1'!$D$4:$AH$259,17,0)+VLOOKUP($D23,'HK2'!$D$4:$AH$258,17,0))</f>
        <v/>
      </c>
      <c r="U23" s="8" t="str">
        <f>IF($D23="","",VLOOKUP($D23,'HK1'!$D$4:$AH$259,18,0)+VLOOKUP($D23,'HK2'!$D$4:$AH$258,18,0))</f>
        <v/>
      </c>
      <c r="V23" s="21" t="str">
        <f t="shared" si="3"/>
        <v/>
      </c>
      <c r="W23" s="8" t="str">
        <f>IF($D23="","",VLOOKUP($D23,'HK1'!$D$4:$AH$259,20,0)+VLOOKUP($D23,'HK2'!$D$4:$AH$258,20,0))</f>
        <v/>
      </c>
      <c r="X23" s="8" t="str">
        <f>IF($D23="","",VLOOKUP($D23,'HK1'!$D$4:$AH$259,21,0)+VLOOKUP($D23,'HK2'!$D$4:$AH$258,21,0))</f>
        <v/>
      </c>
      <c r="Y23" s="21" t="str">
        <f t="shared" si="4"/>
        <v/>
      </c>
      <c r="Z23" s="8" t="str">
        <f>IF($D23="","",VLOOKUP($D23,'HK1'!$D$4:$AH$259,23,0)+VLOOKUP($D23,'HK2'!$D$4:$AH$258,23,0))</f>
        <v/>
      </c>
      <c r="AA23" s="8" t="str">
        <f>IF($D23="","",VLOOKUP($D23,'HK1'!$D$4:$AH$259,24,0)+VLOOKUP($D23,'HK2'!$D$4:$AH$258,24,0))</f>
        <v/>
      </c>
      <c r="AB23" s="21" t="str">
        <f t="shared" si="5"/>
        <v/>
      </c>
      <c r="AC23" s="8" t="str">
        <f>IF($D23="","",VLOOKUP($D23,'HK1'!$D$4:$AH$259,26,0)+VLOOKUP($D23,'HK2'!$D$4:$AH$258,26,0))</f>
        <v/>
      </c>
      <c r="AD23" s="8" t="str">
        <f>IF($D23="","",VLOOKUP($D23,'HK1'!$D$4:$AH$259,27,0)+VLOOKUP($D23,'HK2'!$D$4:$AH$258,27,0))</f>
        <v/>
      </c>
      <c r="AE23" s="21" t="str">
        <f t="shared" si="6"/>
        <v/>
      </c>
      <c r="AF23" s="8" t="str">
        <f>IF($D23="","",VLOOKUP($D23,'HK1'!$D$4:$AH$259,29,0)+VLOOKUP($D23,'HK2'!$D$4:$AH$258,29,0))</f>
        <v/>
      </c>
      <c r="AG23" s="8" t="str">
        <f>IF($D23="","",VLOOKUP($D23,'HK1'!$D$4:$AH$259,30,0)+VLOOKUP($D23,'HK2'!$D$4:$AH$258,30,0))</f>
        <v/>
      </c>
      <c r="AH23" s="64" t="str">
        <f t="shared" si="7"/>
        <v/>
      </c>
      <c r="AI23" s="14" t="str">
        <f t="shared" ref="AI23" si="9">IF(AH23="","",ROUND(AH23*10/3,1))</f>
        <v/>
      </c>
    </row>
    <row r="24" spans="1:35">
      <c r="E24" s="14">
        <f t="shared" ref="E24:AH24" si="10">SUBTOTAL(9,E2:E23)</f>
        <v>41</v>
      </c>
      <c r="F24" s="14">
        <f t="shared" si="10"/>
        <v>2</v>
      </c>
      <c r="G24" s="14">
        <f t="shared" si="10"/>
        <v>0</v>
      </c>
      <c r="H24" s="14">
        <f t="shared" si="10"/>
        <v>0</v>
      </c>
      <c r="I24" s="37">
        <f t="shared" si="10"/>
        <v>45</v>
      </c>
      <c r="J24" s="14">
        <f t="shared" si="10"/>
        <v>279.99999999999994</v>
      </c>
      <c r="K24" s="14">
        <f t="shared" si="10"/>
        <v>208.79999999999995</v>
      </c>
      <c r="L24" s="14">
        <f t="shared" si="10"/>
        <v>0</v>
      </c>
      <c r="M24" s="14">
        <f t="shared" si="10"/>
        <v>0</v>
      </c>
      <c r="N24" s="37">
        <f t="shared" si="10"/>
        <v>488.7999999999999</v>
      </c>
      <c r="O24" s="14">
        <f t="shared" si="10"/>
        <v>6977</v>
      </c>
      <c r="P24" s="14">
        <f t="shared" si="10"/>
        <v>6977</v>
      </c>
      <c r="Q24" s="14">
        <f t="shared" si="10"/>
        <v>6977</v>
      </c>
      <c r="R24" s="37">
        <f t="shared" si="10"/>
        <v>348.84999999999997</v>
      </c>
      <c r="S24" s="14">
        <f t="shared" si="10"/>
        <v>0</v>
      </c>
      <c r="T24" s="14">
        <f t="shared" si="10"/>
        <v>0</v>
      </c>
      <c r="U24" s="14">
        <f t="shared" si="10"/>
        <v>0</v>
      </c>
      <c r="V24" s="37">
        <f t="shared" si="10"/>
        <v>0</v>
      </c>
      <c r="W24" s="14">
        <f t="shared" si="10"/>
        <v>0</v>
      </c>
      <c r="X24" s="14">
        <f t="shared" si="10"/>
        <v>0</v>
      </c>
      <c r="Y24" s="37">
        <f t="shared" si="10"/>
        <v>0</v>
      </c>
      <c r="Z24" s="14">
        <f t="shared" si="10"/>
        <v>0</v>
      </c>
      <c r="AA24" s="14">
        <f t="shared" si="10"/>
        <v>0</v>
      </c>
      <c r="AB24" s="37">
        <f t="shared" si="10"/>
        <v>0</v>
      </c>
      <c r="AC24" s="14">
        <f t="shared" si="10"/>
        <v>0</v>
      </c>
      <c r="AD24" s="14">
        <f t="shared" si="10"/>
        <v>0</v>
      </c>
      <c r="AE24" s="37">
        <f t="shared" si="10"/>
        <v>0</v>
      </c>
      <c r="AF24" s="14">
        <f t="shared" si="10"/>
        <v>36.400000000000006</v>
      </c>
      <c r="AG24" s="14">
        <f t="shared" si="10"/>
        <v>131.19999999999999</v>
      </c>
      <c r="AH24" s="37">
        <f t="shared" si="10"/>
        <v>1050.6000000000001</v>
      </c>
    </row>
  </sheetData>
  <sheetProtection formatCells="0" formatColumns="0" formatRows="0" autoFilter="0"/>
  <autoFilter ref="A3:AI23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24:AH1048576 E4:H23 J4:M23 O4:Q23 S4:U23 W4:X23 Z4:AA23 AC4:AD23 AF4:AG23">
    <cfRule type="cellIs" dxfId="105" priority="13" stopIfTrue="1" operator="lessThan">
      <formula>0</formula>
    </cfRule>
  </conditionalFormatting>
  <conditionalFormatting sqref="Q3">
    <cfRule type="cellIs" dxfId="104" priority="11" stopIfTrue="1" operator="lessThan">
      <formula>0</formula>
    </cfRule>
  </conditionalFormatting>
  <conditionalFormatting sqref="U3">
    <cfRule type="cellIs" dxfId="103" priority="10" stopIfTrue="1" operator="lessThan">
      <formula>0</formula>
    </cfRule>
  </conditionalFormatting>
  <conditionalFormatting sqref="I4:I23">
    <cfRule type="cellIs" dxfId="102" priority="8" stopIfTrue="1" operator="lessThan">
      <formula>0</formula>
    </cfRule>
  </conditionalFormatting>
  <conditionalFormatting sqref="N4:N23">
    <cfRule type="cellIs" dxfId="101" priority="7" stopIfTrue="1" operator="lessThan">
      <formula>0</formula>
    </cfRule>
  </conditionalFormatting>
  <conditionalFormatting sqref="R4:R23">
    <cfRule type="cellIs" dxfId="100" priority="6" stopIfTrue="1" operator="lessThan">
      <formula>0</formula>
    </cfRule>
  </conditionalFormatting>
  <conditionalFormatting sqref="V4:V23">
    <cfRule type="cellIs" dxfId="99" priority="5" stopIfTrue="1" operator="lessThan">
      <formula>0</formula>
    </cfRule>
  </conditionalFormatting>
  <conditionalFormatting sqref="Y4:Y23">
    <cfRule type="cellIs" dxfId="98" priority="4" stopIfTrue="1" operator="lessThan">
      <formula>0</formula>
    </cfRule>
  </conditionalFormatting>
  <conditionalFormatting sqref="AB4:AB23">
    <cfRule type="cellIs" dxfId="97" priority="3" stopIfTrue="1" operator="lessThan">
      <formula>0</formula>
    </cfRule>
  </conditionalFormatting>
  <conditionalFormatting sqref="AE4:AE23">
    <cfRule type="cellIs" dxfId="96" priority="2" stopIfTrue="1" operator="lessThan">
      <formula>0</formula>
    </cfRule>
  </conditionalFormatting>
  <conditionalFormatting sqref="AH4:AH23">
    <cfRule type="cellIs" dxfId="95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"/>
  <sheetViews>
    <sheetView zoomScale="70" zoomScaleNormal="70" workbookViewId="0">
      <pane xSplit="4" ySplit="3" topLeftCell="O4" activePane="bottomRight" state="frozen"/>
      <selection pane="topRight" activeCell="E1" sqref="E1"/>
      <selection pane="bottomLeft" activeCell="A4" sqref="A4"/>
      <selection pane="bottomRight" activeCell="AH4" sqref="AH4"/>
    </sheetView>
  </sheetViews>
  <sheetFormatPr defaultRowHeight="18.75"/>
  <cols>
    <col min="1" max="1" width="5.75" style="79" bestFit="1" customWidth="1"/>
    <col min="2" max="2" width="11.75" style="79" bestFit="1" customWidth="1"/>
    <col min="3" max="3" width="29" style="47" bestFit="1" customWidth="1"/>
    <col min="4" max="4" width="36" style="47" bestFit="1" customWidth="1"/>
    <col min="5" max="8" width="6.625" style="47" customWidth="1"/>
    <col min="9" max="9" width="6.625" style="53" customWidth="1"/>
    <col min="10" max="13" width="6.625" style="47" customWidth="1"/>
    <col min="14" max="14" width="8.25" style="53" customWidth="1"/>
    <col min="15" max="15" width="8" style="47" customWidth="1"/>
    <col min="16" max="17" width="8.25" style="47" customWidth="1"/>
    <col min="18" max="18" width="9.375" style="53" customWidth="1"/>
    <col min="19" max="21" width="6.625" style="47" customWidth="1"/>
    <col min="22" max="22" width="6.625" style="53" customWidth="1"/>
    <col min="23" max="24" width="6.625" style="47" customWidth="1"/>
    <col min="25" max="25" width="6.625" style="53" customWidth="1"/>
    <col min="26" max="27" width="6.625" style="47" customWidth="1"/>
    <col min="28" max="28" width="6.625" style="53" customWidth="1"/>
    <col min="29" max="30" width="6.625" style="47" customWidth="1"/>
    <col min="31" max="31" width="6.625" style="53" customWidth="1"/>
    <col min="32" max="33" width="6.625" style="47" customWidth="1"/>
    <col min="34" max="34" width="9.25" style="53" customWidth="1"/>
    <col min="35" max="35" width="9.5" style="47" customWidth="1"/>
    <col min="36" max="36" width="11.75" style="47" customWidth="1"/>
    <col min="37" max="16384" width="9" style="47"/>
  </cols>
  <sheetData>
    <row r="1" spans="1:35" s="38" customFormat="1">
      <c r="A1" s="118" t="s">
        <v>0</v>
      </c>
      <c r="B1" s="117" t="s">
        <v>1</v>
      </c>
      <c r="C1" s="119" t="s">
        <v>2</v>
      </c>
      <c r="D1" s="118" t="s">
        <v>3</v>
      </c>
      <c r="E1" s="117" t="s">
        <v>4</v>
      </c>
      <c r="F1" s="117"/>
      <c r="G1" s="117"/>
      <c r="H1" s="117"/>
      <c r="I1" s="117"/>
      <c r="J1" s="117" t="s">
        <v>5</v>
      </c>
      <c r="K1" s="117"/>
      <c r="L1" s="117"/>
      <c r="M1" s="117"/>
      <c r="N1" s="117"/>
      <c r="O1" s="117" t="s">
        <v>6</v>
      </c>
      <c r="P1" s="117"/>
      <c r="Q1" s="117"/>
      <c r="R1" s="117"/>
      <c r="S1" s="117"/>
      <c r="T1" s="117"/>
      <c r="U1" s="117"/>
      <c r="V1" s="117"/>
      <c r="W1" s="117" t="s">
        <v>7</v>
      </c>
      <c r="X1" s="117"/>
      <c r="Y1" s="117"/>
      <c r="Z1" s="117"/>
      <c r="AA1" s="117"/>
      <c r="AB1" s="117"/>
      <c r="AC1" s="117"/>
      <c r="AD1" s="117"/>
      <c r="AE1" s="117"/>
      <c r="AF1" s="114" t="s">
        <v>8</v>
      </c>
      <c r="AG1" s="114" t="s">
        <v>9</v>
      </c>
      <c r="AH1" s="114" t="s">
        <v>10</v>
      </c>
      <c r="AI1" s="1">
        <f>SUBTOTAL(9,AH:AH)</f>
        <v>804.09999999999991</v>
      </c>
    </row>
    <row r="2" spans="1:35" s="38" customFormat="1">
      <c r="A2" s="118"/>
      <c r="B2" s="118"/>
      <c r="C2" s="119"/>
      <c r="D2" s="11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 t="s">
        <v>11</v>
      </c>
      <c r="P2" s="117"/>
      <c r="Q2" s="117"/>
      <c r="R2" s="117"/>
      <c r="S2" s="117" t="s">
        <v>12</v>
      </c>
      <c r="T2" s="117"/>
      <c r="U2" s="117"/>
      <c r="V2" s="117"/>
      <c r="W2" s="117" t="s">
        <v>11</v>
      </c>
      <c r="X2" s="117"/>
      <c r="Y2" s="117"/>
      <c r="Z2" s="117" t="s">
        <v>13</v>
      </c>
      <c r="AA2" s="117"/>
      <c r="AB2" s="117"/>
      <c r="AC2" s="117" t="s">
        <v>14</v>
      </c>
      <c r="AD2" s="117"/>
      <c r="AE2" s="117"/>
      <c r="AF2" s="114"/>
      <c r="AG2" s="114"/>
      <c r="AH2" s="114"/>
    </row>
    <row r="3" spans="1:35" s="44" customFormat="1" ht="99">
      <c r="A3" s="118"/>
      <c r="B3" s="118"/>
      <c r="C3" s="119"/>
      <c r="D3" s="118"/>
      <c r="E3" s="71" t="s">
        <v>15</v>
      </c>
      <c r="F3" s="71" t="s">
        <v>16</v>
      </c>
      <c r="G3" s="71" t="s">
        <v>17</v>
      </c>
      <c r="H3" s="71" t="s">
        <v>18</v>
      </c>
      <c r="I3" s="72" t="s">
        <v>19</v>
      </c>
      <c r="J3" s="71" t="s">
        <v>20</v>
      </c>
      <c r="K3" s="71" t="s">
        <v>21</v>
      </c>
      <c r="L3" s="71" t="s">
        <v>22</v>
      </c>
      <c r="M3" s="71" t="s">
        <v>23</v>
      </c>
      <c r="N3" s="73" t="s">
        <v>24</v>
      </c>
      <c r="O3" s="71" t="s">
        <v>25</v>
      </c>
      <c r="P3" s="71" t="s">
        <v>26</v>
      </c>
      <c r="Q3" s="74" t="s">
        <v>283</v>
      </c>
      <c r="R3" s="72" t="s">
        <v>27</v>
      </c>
      <c r="S3" s="71" t="s">
        <v>28</v>
      </c>
      <c r="T3" s="71" t="s">
        <v>29</v>
      </c>
      <c r="U3" s="74" t="s">
        <v>284</v>
      </c>
      <c r="V3" s="72" t="s">
        <v>30</v>
      </c>
      <c r="W3" s="71" t="s">
        <v>25</v>
      </c>
      <c r="X3" s="71" t="s">
        <v>26</v>
      </c>
      <c r="Y3" s="72" t="s">
        <v>27</v>
      </c>
      <c r="Z3" s="71" t="s">
        <v>28</v>
      </c>
      <c r="AA3" s="71" t="s">
        <v>29</v>
      </c>
      <c r="AB3" s="72" t="s">
        <v>30</v>
      </c>
      <c r="AC3" s="71" t="s">
        <v>28</v>
      </c>
      <c r="AD3" s="71" t="s">
        <v>29</v>
      </c>
      <c r="AE3" s="72" t="s">
        <v>30</v>
      </c>
      <c r="AF3" s="114"/>
      <c r="AG3" s="114"/>
      <c r="AH3" s="114"/>
    </row>
    <row r="4" spans="1:35">
      <c r="A4" s="55">
        <f>IF(D4="","",SUBTOTAL(3,$D$4:$D4))</f>
        <v>1</v>
      </c>
      <c r="B4" s="46" t="s">
        <v>482</v>
      </c>
      <c r="C4" s="75" t="s">
        <v>218</v>
      </c>
      <c r="D4" s="31" t="s">
        <v>219</v>
      </c>
      <c r="E4" s="8">
        <f>IF($D4="","",VLOOKUP($D4,'HK1'!$D$4:$AH$259,2,0)+VLOOKUP($D4,'HK2'!$D$4:$AH$258,2,0))</f>
        <v>0</v>
      </c>
      <c r="F4" s="8">
        <f>IF($D4="","",VLOOKUP($D4,'HK1'!$D$4:$AH$259,3,0)+VLOOKUP($D4,'HK2'!$D$4:$AH$258,3,0))</f>
        <v>2</v>
      </c>
      <c r="G4" s="8">
        <f>IF($D4="","",VLOOKUP($D4,'HK1'!$D$4:$AH$259,4,0)+VLOOKUP($D4,'HK2'!$D$4:$AH$258,4,0))</f>
        <v>0</v>
      </c>
      <c r="H4" s="8">
        <f>IF($D4="","",VLOOKUP($D4,'HK1'!$D$4:$AH$259,5,0)+VLOOKUP($D4,'HK2'!$D$4:$AH$258,5,0))</f>
        <v>0</v>
      </c>
      <c r="I4" s="76">
        <f t="shared" ref="I4:I18" si="0">IF(D4="","",(E4+F4*2+G4*3+H4*2))</f>
        <v>4</v>
      </c>
      <c r="J4" s="8">
        <f>IF($D4="","",VLOOKUP($D4,'HK1'!$D$4:$AH$259,7,0)+VLOOKUP($D4,'HK2'!$D$4:$AH$258,7,0))</f>
        <v>0</v>
      </c>
      <c r="K4" s="8">
        <f>IF($D4="","",VLOOKUP($D4,'HK1'!$D$4:$AH$259,8,0)+VLOOKUP($D4,'HK2'!$D$4:$AH$258,8,0))</f>
        <v>23.199999999999996</v>
      </c>
      <c r="L4" s="8">
        <f>IF($D4="","",VLOOKUP($D4,'HK1'!$D$4:$AH$259,9,0)+VLOOKUP($D4,'HK2'!$D$4:$AH$258,9,0))</f>
        <v>0</v>
      </c>
      <c r="M4" s="8">
        <f>IF($D4="","",VLOOKUP($D4,'HK1'!$D$4:$AH$259,10,0)+VLOOKUP($D4,'HK2'!$D$4:$AH$258,10,0))</f>
        <v>0</v>
      </c>
      <c r="N4" s="21">
        <f t="shared" ref="N4:N18" si="1">IF(D4="","",SUM(J4:M4))</f>
        <v>23.199999999999996</v>
      </c>
      <c r="O4" s="8">
        <f>IF($D4="","",VLOOKUP($D4,'HK1'!$D$4:$AH$259,12,0)+VLOOKUP($D4,'HK2'!$D$4:$AH$258,12,0))</f>
        <v>0</v>
      </c>
      <c r="P4" s="8">
        <f>IF($D4="","",VLOOKUP($D4,'HK1'!$D$4:$AH$259,13,0)+VLOOKUP($D4,'HK2'!$D$4:$AH$258,13,0))</f>
        <v>0</v>
      </c>
      <c r="Q4" s="8">
        <f>IF($D4="","",VLOOKUP($D4,'HK1'!$D$4:$AH$259,14,0)+VLOOKUP($D4,'HK2'!$D$4:$AH$258,14,0))</f>
        <v>0</v>
      </c>
      <c r="R4" s="21">
        <f t="shared" ref="R4:R18" si="2">IF(D4="","",(SUM(O4:P4)-Q4)/20)</f>
        <v>0</v>
      </c>
      <c r="S4" s="8">
        <f>IF($D4="","",VLOOKUP($D4,'HK1'!$D$4:$AH$259,16,0)+VLOOKUP($D4,'HK2'!$D$4:$AH$258,16,0))</f>
        <v>0</v>
      </c>
      <c r="T4" s="8">
        <f>IF($D4="","",VLOOKUP($D4,'HK1'!$D$4:$AH$259,17,0)+VLOOKUP($D4,'HK2'!$D$4:$AH$258,17,0))</f>
        <v>0</v>
      </c>
      <c r="U4" s="8">
        <f>IF($D4="","",VLOOKUP($D4,'HK1'!$D$4:$AH$259,18,0)+VLOOKUP($D4,'HK2'!$D$4:$AH$258,18,0))</f>
        <v>0</v>
      </c>
      <c r="V4" s="21">
        <f t="shared" ref="V4:V18" si="3">IF(D4="","",(SUM(S4:T4)-U4)/10)</f>
        <v>0</v>
      </c>
      <c r="W4" s="8">
        <f>IF($D4="","",VLOOKUP($D4,'HK1'!$D$4:$AH$259,20,0)+VLOOKUP($D4,'HK2'!$D$4:$AH$258,20,0))</f>
        <v>0</v>
      </c>
      <c r="X4" s="8">
        <f>IF($D4="","",VLOOKUP($D4,'HK1'!$D$4:$AH$259,21,0)+VLOOKUP($D4,'HK2'!$D$4:$AH$258,21,0))</f>
        <v>0</v>
      </c>
      <c r="Y4" s="21">
        <f t="shared" ref="Y4:Y18" si="4">IF(D4="","",SUM(W4:X4)/14)</f>
        <v>0</v>
      </c>
      <c r="Z4" s="8">
        <f>IF($D4="","",VLOOKUP($D4,'HK1'!$D$4:$AH$259,23,0)+VLOOKUP($D4,'HK2'!$D$4:$AH$258,23,0))</f>
        <v>0</v>
      </c>
      <c r="AA4" s="8">
        <f>IF($D4="","",VLOOKUP($D4,'HK1'!$D$4:$AH$259,24,0)+VLOOKUP($D4,'HK2'!$D$4:$AH$258,24,0))</f>
        <v>0</v>
      </c>
      <c r="AB4" s="21">
        <f t="shared" ref="AB4:AB18" si="5">IF(D4="","",SUM(Z4:AA4)/10)</f>
        <v>0</v>
      </c>
      <c r="AC4" s="8">
        <f>IF($D4="","",VLOOKUP($D4,'HK1'!$D$4:$AH$259,26,0)+VLOOKUP($D4,'HK2'!$D$4:$AH$258,26,0))</f>
        <v>0</v>
      </c>
      <c r="AD4" s="8">
        <f>IF($D4="","",VLOOKUP($D4,'HK1'!$D$4:$AH$259,27,0)+VLOOKUP($D4,'HK2'!$D$4:$AH$258,27,0))</f>
        <v>0</v>
      </c>
      <c r="AE4" s="21">
        <f t="shared" ref="AE4:AE18" si="6">IF(D4="","",SUM(AC4:AD4)/20)</f>
        <v>0</v>
      </c>
      <c r="AF4" s="8">
        <f>IF($D4="","",VLOOKUP($D4,'HK1'!$D$4:$AH$259,29,0)+VLOOKUP($D4,'HK2'!$D$4:$AH$258,29,0))</f>
        <v>4.8</v>
      </c>
      <c r="AG4" s="8">
        <f>IF($D4="","",VLOOKUP($D4,'HK1'!$D$4:$AH$259,30,0)+VLOOKUP($D4,'HK2'!$D$4:$AH$258,30,0))</f>
        <v>0</v>
      </c>
      <c r="AH4" s="64">
        <f t="shared" ref="AH4:AH18" si="7">IF(D4="","",ROUND(I4+N4+R4+V4+Y4+AB4+AE4+SUM(AF4:AG4),1))</f>
        <v>32</v>
      </c>
      <c r="AI4" s="14">
        <f t="shared" ref="AI4:AI17" si="8">IF(AH4="","",ROUND(AH4*10/3,1))</f>
        <v>106.7</v>
      </c>
    </row>
    <row r="5" spans="1:35">
      <c r="A5" s="55">
        <f>IF(D5="","",SUBTOTAL(3,$D$4:$D5))</f>
        <v>2</v>
      </c>
      <c r="B5" s="46" t="s">
        <v>483</v>
      </c>
      <c r="C5" s="75" t="s">
        <v>218</v>
      </c>
      <c r="D5" s="31" t="s">
        <v>220</v>
      </c>
      <c r="E5" s="8">
        <f>IF($D5="","",VLOOKUP($D5,'HK1'!$D$4:$AH$259,2,0)+VLOOKUP($D5,'HK2'!$D$4:$AH$258,2,0))</f>
        <v>4</v>
      </c>
      <c r="F5" s="8">
        <f>IF($D5="","",VLOOKUP($D5,'HK1'!$D$4:$AH$259,3,0)+VLOOKUP($D5,'HK2'!$D$4:$AH$258,3,0))</f>
        <v>4</v>
      </c>
      <c r="G5" s="8">
        <f>IF($D5="","",VLOOKUP($D5,'HK1'!$D$4:$AH$259,4,0)+VLOOKUP($D5,'HK2'!$D$4:$AH$258,4,0))</f>
        <v>0</v>
      </c>
      <c r="H5" s="8">
        <f>IF($D5="","",VLOOKUP($D5,'HK1'!$D$4:$AH$259,5,0)+VLOOKUP($D5,'HK2'!$D$4:$AH$258,5,0))</f>
        <v>0</v>
      </c>
      <c r="I5" s="76">
        <f t="shared" si="0"/>
        <v>12</v>
      </c>
      <c r="J5" s="8">
        <f>IF($D5="","",VLOOKUP($D5,'HK1'!$D$4:$AH$259,7,0)+VLOOKUP($D5,'HK2'!$D$4:$AH$258,7,0))</f>
        <v>3.5999999999999996</v>
      </c>
      <c r="K5" s="8">
        <f>IF($D5="","",VLOOKUP($D5,'HK1'!$D$4:$AH$259,8,0)+VLOOKUP($D5,'HK2'!$D$4:$AH$258,8,0))</f>
        <v>59.199999999999982</v>
      </c>
      <c r="L5" s="8">
        <f>IF($D5="","",VLOOKUP($D5,'HK1'!$D$4:$AH$259,9,0)+VLOOKUP($D5,'HK2'!$D$4:$AH$258,9,0))</f>
        <v>0</v>
      </c>
      <c r="M5" s="8">
        <f>IF($D5="","",VLOOKUP($D5,'HK1'!$D$4:$AH$259,10,0)+VLOOKUP($D5,'HK2'!$D$4:$AH$258,10,0))</f>
        <v>0</v>
      </c>
      <c r="N5" s="21">
        <f t="shared" si="1"/>
        <v>62.799999999999983</v>
      </c>
      <c r="O5" s="8">
        <f>IF($D5="","",VLOOKUP($D5,'HK1'!$D$4:$AH$259,12,0)+VLOOKUP($D5,'HK2'!$D$4:$AH$258,12,0))</f>
        <v>32</v>
      </c>
      <c r="P5" s="8">
        <f>IF($D5="","",VLOOKUP($D5,'HK1'!$D$4:$AH$259,13,0)+VLOOKUP($D5,'HK2'!$D$4:$AH$258,13,0))</f>
        <v>98</v>
      </c>
      <c r="Q5" s="8">
        <f>IF($D5="","",VLOOKUP($D5,'HK1'!$D$4:$AH$259,14,0)+VLOOKUP($D5,'HK2'!$D$4:$AH$258,14,0))</f>
        <v>75</v>
      </c>
      <c r="R5" s="21">
        <f t="shared" si="2"/>
        <v>2.75</v>
      </c>
      <c r="S5" s="8">
        <f>IF($D5="","",VLOOKUP($D5,'HK1'!$D$4:$AH$259,16,0)+VLOOKUP($D5,'HK2'!$D$4:$AH$258,16,0))</f>
        <v>0</v>
      </c>
      <c r="T5" s="8">
        <f>IF($D5="","",VLOOKUP($D5,'HK1'!$D$4:$AH$259,17,0)+VLOOKUP($D5,'HK2'!$D$4:$AH$258,17,0))</f>
        <v>0</v>
      </c>
      <c r="U5" s="8">
        <f>IF($D5="","",VLOOKUP($D5,'HK1'!$D$4:$AH$259,18,0)+VLOOKUP($D5,'HK2'!$D$4:$AH$258,18,0))</f>
        <v>0</v>
      </c>
      <c r="V5" s="21">
        <f t="shared" si="3"/>
        <v>0</v>
      </c>
      <c r="W5" s="8">
        <f>IF($D5="","",VLOOKUP($D5,'HK1'!$D$4:$AH$259,20,0)+VLOOKUP($D5,'HK2'!$D$4:$AH$258,20,0))</f>
        <v>0</v>
      </c>
      <c r="X5" s="8">
        <f>IF($D5="","",VLOOKUP($D5,'HK1'!$D$4:$AH$259,21,0)+VLOOKUP($D5,'HK2'!$D$4:$AH$258,21,0))</f>
        <v>0</v>
      </c>
      <c r="Y5" s="21">
        <f t="shared" si="4"/>
        <v>0</v>
      </c>
      <c r="Z5" s="8">
        <f>IF($D5="","",VLOOKUP($D5,'HK1'!$D$4:$AH$259,23,0)+VLOOKUP($D5,'HK2'!$D$4:$AH$258,23,0))</f>
        <v>0</v>
      </c>
      <c r="AA5" s="8">
        <f>IF($D5="","",VLOOKUP($D5,'HK1'!$D$4:$AH$259,24,0)+VLOOKUP($D5,'HK2'!$D$4:$AH$258,24,0))</f>
        <v>0</v>
      </c>
      <c r="AB5" s="21">
        <f t="shared" si="5"/>
        <v>0</v>
      </c>
      <c r="AC5" s="8">
        <f>IF($D5="","",VLOOKUP($D5,'HK1'!$D$4:$AH$259,26,0)+VLOOKUP($D5,'HK2'!$D$4:$AH$258,26,0))</f>
        <v>0</v>
      </c>
      <c r="AD5" s="8">
        <f>IF($D5="","",VLOOKUP($D5,'HK1'!$D$4:$AH$259,27,0)+VLOOKUP($D5,'HK2'!$D$4:$AH$258,27,0))</f>
        <v>0</v>
      </c>
      <c r="AE5" s="21">
        <f t="shared" si="6"/>
        <v>0</v>
      </c>
      <c r="AF5" s="8">
        <f>IF($D5="","",VLOOKUP($D5,'HK1'!$D$4:$AH$259,29,0)+VLOOKUP($D5,'HK2'!$D$4:$AH$258,29,0))</f>
        <v>8.4</v>
      </c>
      <c r="AG5" s="8">
        <f>IF($D5="","",VLOOKUP($D5,'HK1'!$D$4:$AH$259,30,0)+VLOOKUP($D5,'HK2'!$D$4:$AH$258,30,0))</f>
        <v>0</v>
      </c>
      <c r="AH5" s="64">
        <f t="shared" si="7"/>
        <v>86</v>
      </c>
      <c r="AI5" s="14">
        <f t="shared" si="8"/>
        <v>286.7</v>
      </c>
    </row>
    <row r="6" spans="1:35">
      <c r="A6" s="55">
        <f>IF(D6="","",SUBTOTAL(3,$D$4:$D6))</f>
        <v>3</v>
      </c>
      <c r="B6" s="46" t="s">
        <v>484</v>
      </c>
      <c r="C6" s="75" t="s">
        <v>218</v>
      </c>
      <c r="D6" s="31" t="s">
        <v>221</v>
      </c>
      <c r="E6" s="8">
        <f>IF($D6="","",VLOOKUP($D6,'HK1'!$D$4:$AH$259,2,0)+VLOOKUP($D6,'HK2'!$D$4:$AH$258,2,0))</f>
        <v>4</v>
      </c>
      <c r="F6" s="8">
        <f>IF($D6="","",VLOOKUP($D6,'HK1'!$D$4:$AH$259,3,0)+VLOOKUP($D6,'HK2'!$D$4:$AH$258,3,0))</f>
        <v>4</v>
      </c>
      <c r="G6" s="8">
        <f>IF($D6="","",VLOOKUP($D6,'HK1'!$D$4:$AH$259,4,0)+VLOOKUP($D6,'HK2'!$D$4:$AH$258,4,0))</f>
        <v>0</v>
      </c>
      <c r="H6" s="8">
        <f>IF($D6="","",VLOOKUP($D6,'HK1'!$D$4:$AH$259,5,0)+VLOOKUP($D6,'HK2'!$D$4:$AH$258,5,0))</f>
        <v>0</v>
      </c>
      <c r="I6" s="76">
        <f t="shared" si="0"/>
        <v>12</v>
      </c>
      <c r="J6" s="8">
        <f>IF($D6="","",VLOOKUP($D6,'HK1'!$D$4:$AH$259,7,0)+VLOOKUP($D6,'HK2'!$D$4:$AH$258,7,0))</f>
        <v>1.2</v>
      </c>
      <c r="K6" s="8">
        <f>IF($D6="","",VLOOKUP($D6,'HK1'!$D$4:$AH$259,8,0)+VLOOKUP($D6,'HK2'!$D$4:$AH$258,8,0))</f>
        <v>57.999999999999986</v>
      </c>
      <c r="L6" s="8">
        <f>IF($D6="","",VLOOKUP($D6,'HK1'!$D$4:$AH$259,9,0)+VLOOKUP($D6,'HK2'!$D$4:$AH$258,9,0))</f>
        <v>0</v>
      </c>
      <c r="M6" s="8">
        <f>IF($D6="","",VLOOKUP($D6,'HK1'!$D$4:$AH$259,10,0)+VLOOKUP($D6,'HK2'!$D$4:$AH$258,10,0))</f>
        <v>0</v>
      </c>
      <c r="N6" s="21">
        <f t="shared" si="1"/>
        <v>59.199999999999989</v>
      </c>
      <c r="O6" s="8">
        <f>IF($D6="","",VLOOKUP($D6,'HK1'!$D$4:$AH$259,12,0)+VLOOKUP($D6,'HK2'!$D$4:$AH$258,12,0))</f>
        <v>37</v>
      </c>
      <c r="P6" s="8">
        <f>IF($D6="","",VLOOKUP($D6,'HK1'!$D$4:$AH$259,13,0)+VLOOKUP($D6,'HK2'!$D$4:$AH$258,13,0))</f>
        <v>37</v>
      </c>
      <c r="Q6" s="8">
        <f>IF($D6="","",VLOOKUP($D6,'HK1'!$D$4:$AH$259,14,0)+VLOOKUP($D6,'HK2'!$D$4:$AH$258,14,0))</f>
        <v>37</v>
      </c>
      <c r="R6" s="21">
        <f t="shared" si="2"/>
        <v>1.85</v>
      </c>
      <c r="S6" s="8">
        <f>IF($D6="","",VLOOKUP($D6,'HK1'!$D$4:$AH$259,16,0)+VLOOKUP($D6,'HK2'!$D$4:$AH$258,16,0))</f>
        <v>0</v>
      </c>
      <c r="T6" s="8">
        <f>IF($D6="","",VLOOKUP($D6,'HK1'!$D$4:$AH$259,17,0)+VLOOKUP($D6,'HK2'!$D$4:$AH$258,17,0))</f>
        <v>0</v>
      </c>
      <c r="U6" s="8">
        <f>IF($D6="","",VLOOKUP($D6,'HK1'!$D$4:$AH$259,18,0)+VLOOKUP($D6,'HK2'!$D$4:$AH$258,18,0))</f>
        <v>0</v>
      </c>
      <c r="V6" s="21">
        <f t="shared" si="3"/>
        <v>0</v>
      </c>
      <c r="W6" s="8">
        <f>IF($D6="","",VLOOKUP($D6,'HK1'!$D$4:$AH$259,20,0)+VLOOKUP($D6,'HK2'!$D$4:$AH$258,20,0))</f>
        <v>0</v>
      </c>
      <c r="X6" s="8">
        <f>IF($D6="","",VLOOKUP($D6,'HK1'!$D$4:$AH$259,21,0)+VLOOKUP($D6,'HK2'!$D$4:$AH$258,21,0))</f>
        <v>0</v>
      </c>
      <c r="Y6" s="21">
        <f t="shared" si="4"/>
        <v>0</v>
      </c>
      <c r="Z6" s="8">
        <f>IF($D6="","",VLOOKUP($D6,'HK1'!$D$4:$AH$259,23,0)+VLOOKUP($D6,'HK2'!$D$4:$AH$258,23,0))</f>
        <v>0</v>
      </c>
      <c r="AA6" s="8">
        <f>IF($D6="","",VLOOKUP($D6,'HK1'!$D$4:$AH$259,24,0)+VLOOKUP($D6,'HK2'!$D$4:$AH$258,24,0))</f>
        <v>0</v>
      </c>
      <c r="AB6" s="21">
        <f t="shared" si="5"/>
        <v>0</v>
      </c>
      <c r="AC6" s="8">
        <f>IF($D6="","",VLOOKUP($D6,'HK1'!$D$4:$AH$259,26,0)+VLOOKUP($D6,'HK2'!$D$4:$AH$258,26,0))</f>
        <v>0</v>
      </c>
      <c r="AD6" s="8">
        <f>IF($D6="","",VLOOKUP($D6,'HK1'!$D$4:$AH$259,27,0)+VLOOKUP($D6,'HK2'!$D$4:$AH$258,27,0))</f>
        <v>0</v>
      </c>
      <c r="AE6" s="21">
        <f t="shared" si="6"/>
        <v>0</v>
      </c>
      <c r="AF6" s="8">
        <f>IF($D6="","",VLOOKUP($D6,'HK1'!$D$4:$AH$259,29,0)+VLOOKUP($D6,'HK2'!$D$4:$AH$258,29,0))</f>
        <v>1.2</v>
      </c>
      <c r="AG6" s="8">
        <f>IF($D6="","",VLOOKUP($D6,'HK1'!$D$4:$AH$259,30,0)+VLOOKUP($D6,'HK2'!$D$4:$AH$258,30,0))</f>
        <v>0</v>
      </c>
      <c r="AH6" s="64">
        <f t="shared" si="7"/>
        <v>74.3</v>
      </c>
      <c r="AI6" s="14">
        <f t="shared" si="8"/>
        <v>247.7</v>
      </c>
    </row>
    <row r="7" spans="1:35">
      <c r="A7" s="55">
        <f>IF(D7="","",SUBTOTAL(3,$D$4:$D7))</f>
        <v>4</v>
      </c>
      <c r="B7" s="46" t="s">
        <v>485</v>
      </c>
      <c r="C7" s="75" t="s">
        <v>218</v>
      </c>
      <c r="D7" s="31" t="s">
        <v>222</v>
      </c>
      <c r="E7" s="8">
        <f>IF($D7="","",VLOOKUP($D7,'HK1'!$D$4:$AH$259,2,0)+VLOOKUP($D7,'HK2'!$D$4:$AH$258,2,0))</f>
        <v>4</v>
      </c>
      <c r="F7" s="8">
        <f>IF($D7="","",VLOOKUP($D7,'HK1'!$D$4:$AH$259,3,0)+VLOOKUP($D7,'HK2'!$D$4:$AH$258,3,0))</f>
        <v>6</v>
      </c>
      <c r="G7" s="8">
        <f>IF($D7="","",VLOOKUP($D7,'HK1'!$D$4:$AH$259,4,0)+VLOOKUP($D7,'HK2'!$D$4:$AH$258,4,0))</f>
        <v>0</v>
      </c>
      <c r="H7" s="8">
        <f>IF($D7="","",VLOOKUP($D7,'HK1'!$D$4:$AH$259,5,0)+VLOOKUP($D7,'HK2'!$D$4:$AH$258,5,0))</f>
        <v>0</v>
      </c>
      <c r="I7" s="76">
        <f t="shared" si="0"/>
        <v>16</v>
      </c>
      <c r="J7" s="8">
        <f>IF($D7="","",VLOOKUP($D7,'HK1'!$D$4:$AH$259,7,0)+VLOOKUP($D7,'HK2'!$D$4:$AH$258,7,0))</f>
        <v>4.8</v>
      </c>
      <c r="K7" s="8">
        <f>IF($D7="","",VLOOKUP($D7,'HK1'!$D$4:$AH$259,8,0)+VLOOKUP($D7,'HK2'!$D$4:$AH$258,8,0))</f>
        <v>56.399999999999984</v>
      </c>
      <c r="L7" s="8">
        <f>IF($D7="","",VLOOKUP($D7,'HK1'!$D$4:$AH$259,9,0)+VLOOKUP($D7,'HK2'!$D$4:$AH$258,9,0))</f>
        <v>0</v>
      </c>
      <c r="M7" s="8">
        <f>IF($D7="","",VLOOKUP($D7,'HK1'!$D$4:$AH$259,10,0)+VLOOKUP($D7,'HK2'!$D$4:$AH$258,10,0))</f>
        <v>0</v>
      </c>
      <c r="N7" s="21">
        <f t="shared" si="1"/>
        <v>61.199999999999982</v>
      </c>
      <c r="O7" s="8">
        <f>IF($D7="","",VLOOKUP($D7,'HK1'!$D$4:$AH$259,12,0)+VLOOKUP($D7,'HK2'!$D$4:$AH$258,12,0))</f>
        <v>27</v>
      </c>
      <c r="P7" s="8">
        <f>IF($D7="","",VLOOKUP($D7,'HK1'!$D$4:$AH$259,13,0)+VLOOKUP($D7,'HK2'!$D$4:$AH$258,13,0))</f>
        <v>14</v>
      </c>
      <c r="Q7" s="8">
        <f>IF($D7="","",VLOOKUP($D7,'HK1'!$D$4:$AH$259,14,0)+VLOOKUP($D7,'HK2'!$D$4:$AH$258,14,0))</f>
        <v>27</v>
      </c>
      <c r="R7" s="21">
        <f t="shared" si="2"/>
        <v>0.7</v>
      </c>
      <c r="S7" s="8">
        <f>IF($D7="","",VLOOKUP($D7,'HK1'!$D$4:$AH$259,16,0)+VLOOKUP($D7,'HK2'!$D$4:$AH$258,16,0))</f>
        <v>0</v>
      </c>
      <c r="T7" s="8">
        <f>IF($D7="","",VLOOKUP($D7,'HK1'!$D$4:$AH$259,17,0)+VLOOKUP($D7,'HK2'!$D$4:$AH$258,17,0))</f>
        <v>0</v>
      </c>
      <c r="U7" s="8">
        <f>IF($D7="","",VLOOKUP($D7,'HK1'!$D$4:$AH$259,18,0)+VLOOKUP($D7,'HK2'!$D$4:$AH$258,18,0))</f>
        <v>0</v>
      </c>
      <c r="V7" s="21">
        <f t="shared" si="3"/>
        <v>0</v>
      </c>
      <c r="W7" s="8">
        <f>IF($D7="","",VLOOKUP($D7,'HK1'!$D$4:$AH$259,20,0)+VLOOKUP($D7,'HK2'!$D$4:$AH$258,20,0))</f>
        <v>0</v>
      </c>
      <c r="X7" s="8">
        <f>IF($D7="","",VLOOKUP($D7,'HK1'!$D$4:$AH$259,21,0)+VLOOKUP($D7,'HK2'!$D$4:$AH$258,21,0))</f>
        <v>0</v>
      </c>
      <c r="Y7" s="21">
        <f t="shared" si="4"/>
        <v>0</v>
      </c>
      <c r="Z7" s="8">
        <f>IF($D7="","",VLOOKUP($D7,'HK1'!$D$4:$AH$259,23,0)+VLOOKUP($D7,'HK2'!$D$4:$AH$258,23,0))</f>
        <v>0</v>
      </c>
      <c r="AA7" s="8">
        <f>IF($D7="","",VLOOKUP($D7,'HK1'!$D$4:$AH$259,24,0)+VLOOKUP($D7,'HK2'!$D$4:$AH$258,24,0))</f>
        <v>0</v>
      </c>
      <c r="AB7" s="21">
        <f t="shared" si="5"/>
        <v>0</v>
      </c>
      <c r="AC7" s="8">
        <f>IF($D7="","",VLOOKUP($D7,'HK1'!$D$4:$AH$259,26,0)+VLOOKUP($D7,'HK2'!$D$4:$AH$258,26,0))</f>
        <v>0</v>
      </c>
      <c r="AD7" s="8">
        <f>IF($D7="","",VLOOKUP($D7,'HK1'!$D$4:$AH$259,27,0)+VLOOKUP($D7,'HK2'!$D$4:$AH$258,27,0))</f>
        <v>0</v>
      </c>
      <c r="AE7" s="21">
        <f t="shared" si="6"/>
        <v>0</v>
      </c>
      <c r="AF7" s="8">
        <f>IF($D7="","",VLOOKUP($D7,'HK1'!$D$4:$AH$259,29,0)+VLOOKUP($D7,'HK2'!$D$4:$AH$258,29,0))</f>
        <v>3.5999999999999996</v>
      </c>
      <c r="AG7" s="8">
        <f>IF($D7="","",VLOOKUP($D7,'HK1'!$D$4:$AH$259,30,0)+VLOOKUP($D7,'HK2'!$D$4:$AH$258,30,0))</f>
        <v>0</v>
      </c>
      <c r="AH7" s="64">
        <f t="shared" si="7"/>
        <v>81.5</v>
      </c>
      <c r="AI7" s="14">
        <f t="shared" si="8"/>
        <v>271.7</v>
      </c>
    </row>
    <row r="8" spans="1:35">
      <c r="A8" s="55">
        <f>IF(D8="","",SUBTOTAL(3,$D$4:$D8))</f>
        <v>5</v>
      </c>
      <c r="B8" s="46" t="s">
        <v>486</v>
      </c>
      <c r="C8" s="75" t="s">
        <v>218</v>
      </c>
      <c r="D8" s="31" t="s">
        <v>223</v>
      </c>
      <c r="E8" s="8">
        <f>IF($D8="","",VLOOKUP($D8,'HK1'!$D$4:$AH$259,2,0)+VLOOKUP($D8,'HK2'!$D$4:$AH$258,2,0))</f>
        <v>8</v>
      </c>
      <c r="F8" s="8">
        <f>IF($D8="","",VLOOKUP($D8,'HK1'!$D$4:$AH$259,3,0)+VLOOKUP($D8,'HK2'!$D$4:$AH$258,3,0))</f>
        <v>0</v>
      </c>
      <c r="G8" s="8">
        <f>IF($D8="","",VLOOKUP($D8,'HK1'!$D$4:$AH$259,4,0)+VLOOKUP($D8,'HK2'!$D$4:$AH$258,4,0))</f>
        <v>0</v>
      </c>
      <c r="H8" s="8">
        <f>IF($D8="","",VLOOKUP($D8,'HK1'!$D$4:$AH$259,5,0)+VLOOKUP($D8,'HK2'!$D$4:$AH$258,5,0))</f>
        <v>0</v>
      </c>
      <c r="I8" s="76">
        <f t="shared" si="0"/>
        <v>8</v>
      </c>
      <c r="J8" s="8">
        <f>IF($D8="","",VLOOKUP($D8,'HK1'!$D$4:$AH$259,7,0)+VLOOKUP($D8,'HK2'!$D$4:$AH$258,7,0))</f>
        <v>1.2</v>
      </c>
      <c r="K8" s="8">
        <f>IF($D8="","",VLOOKUP($D8,'HK1'!$D$4:$AH$259,8,0)+VLOOKUP($D8,'HK2'!$D$4:$AH$258,8,0))</f>
        <v>45.999999999999986</v>
      </c>
      <c r="L8" s="8">
        <f>IF($D8="","",VLOOKUP($D8,'HK1'!$D$4:$AH$259,9,0)+VLOOKUP($D8,'HK2'!$D$4:$AH$258,9,0))</f>
        <v>0</v>
      </c>
      <c r="M8" s="8">
        <f>IF($D8="","",VLOOKUP($D8,'HK1'!$D$4:$AH$259,10,0)+VLOOKUP($D8,'HK2'!$D$4:$AH$258,10,0))</f>
        <v>0</v>
      </c>
      <c r="N8" s="21">
        <f t="shared" si="1"/>
        <v>47.199999999999989</v>
      </c>
      <c r="O8" s="8">
        <f>IF($D8="","",VLOOKUP($D8,'HK1'!$D$4:$AH$259,12,0)+VLOOKUP($D8,'HK2'!$D$4:$AH$258,12,0))</f>
        <v>81</v>
      </c>
      <c r="P8" s="8">
        <f>IF($D8="","",VLOOKUP($D8,'HK1'!$D$4:$AH$259,13,0)+VLOOKUP($D8,'HK2'!$D$4:$AH$258,13,0))</f>
        <v>27</v>
      </c>
      <c r="Q8" s="8">
        <f>IF($D8="","",VLOOKUP($D8,'HK1'!$D$4:$AH$259,14,0)+VLOOKUP($D8,'HK2'!$D$4:$AH$258,14,0))</f>
        <v>81</v>
      </c>
      <c r="R8" s="21">
        <f t="shared" si="2"/>
        <v>1.35</v>
      </c>
      <c r="S8" s="8">
        <f>IF($D8="","",VLOOKUP($D8,'HK1'!$D$4:$AH$259,16,0)+VLOOKUP($D8,'HK2'!$D$4:$AH$258,16,0))</f>
        <v>0</v>
      </c>
      <c r="T8" s="8">
        <f>IF($D8="","",VLOOKUP($D8,'HK1'!$D$4:$AH$259,17,0)+VLOOKUP($D8,'HK2'!$D$4:$AH$258,17,0))</f>
        <v>0</v>
      </c>
      <c r="U8" s="8">
        <f>IF($D8="","",VLOOKUP($D8,'HK1'!$D$4:$AH$259,18,0)+VLOOKUP($D8,'HK2'!$D$4:$AH$258,18,0))</f>
        <v>0</v>
      </c>
      <c r="V8" s="21">
        <f t="shared" si="3"/>
        <v>0</v>
      </c>
      <c r="W8" s="8">
        <f>IF($D8="","",VLOOKUP($D8,'HK1'!$D$4:$AH$259,20,0)+VLOOKUP($D8,'HK2'!$D$4:$AH$258,20,0))</f>
        <v>0</v>
      </c>
      <c r="X8" s="8">
        <f>IF($D8="","",VLOOKUP($D8,'HK1'!$D$4:$AH$259,21,0)+VLOOKUP($D8,'HK2'!$D$4:$AH$258,21,0))</f>
        <v>0</v>
      </c>
      <c r="Y8" s="21">
        <f t="shared" si="4"/>
        <v>0</v>
      </c>
      <c r="Z8" s="8">
        <f>IF($D8="","",VLOOKUP($D8,'HK1'!$D$4:$AH$259,23,0)+VLOOKUP($D8,'HK2'!$D$4:$AH$258,23,0))</f>
        <v>0</v>
      </c>
      <c r="AA8" s="8">
        <f>IF($D8="","",VLOOKUP($D8,'HK1'!$D$4:$AH$259,24,0)+VLOOKUP($D8,'HK2'!$D$4:$AH$258,24,0))</f>
        <v>0</v>
      </c>
      <c r="AB8" s="21">
        <f t="shared" si="5"/>
        <v>0</v>
      </c>
      <c r="AC8" s="8">
        <f>IF($D8="","",VLOOKUP($D8,'HK1'!$D$4:$AH$259,26,0)+VLOOKUP($D8,'HK2'!$D$4:$AH$258,26,0))</f>
        <v>0</v>
      </c>
      <c r="AD8" s="8">
        <f>IF($D8="","",VLOOKUP($D8,'HK1'!$D$4:$AH$259,27,0)+VLOOKUP($D8,'HK2'!$D$4:$AH$258,27,0))</f>
        <v>0</v>
      </c>
      <c r="AE8" s="21">
        <f t="shared" si="6"/>
        <v>0</v>
      </c>
      <c r="AF8" s="8">
        <f>IF($D8="","",VLOOKUP($D8,'HK1'!$D$4:$AH$259,29,0)+VLOOKUP($D8,'HK2'!$D$4:$AH$258,29,0))</f>
        <v>7.1999999999999993</v>
      </c>
      <c r="AG8" s="8">
        <f>IF($D8="","",VLOOKUP($D8,'HK1'!$D$4:$AH$259,30,0)+VLOOKUP($D8,'HK2'!$D$4:$AH$258,30,0))</f>
        <v>0</v>
      </c>
      <c r="AH8" s="64">
        <f t="shared" si="7"/>
        <v>63.8</v>
      </c>
      <c r="AI8" s="14">
        <f t="shared" si="8"/>
        <v>212.7</v>
      </c>
    </row>
    <row r="9" spans="1:35">
      <c r="A9" s="55">
        <f>IF(D9="","",SUBTOTAL(3,$D$4:$D9))</f>
        <v>6</v>
      </c>
      <c r="B9" s="46" t="s">
        <v>487</v>
      </c>
      <c r="C9" s="75" t="s">
        <v>218</v>
      </c>
      <c r="D9" s="31" t="s">
        <v>224</v>
      </c>
      <c r="E9" s="8">
        <f>IF($D9="","",VLOOKUP($D9,'HK1'!$D$4:$AH$259,2,0)+VLOOKUP($D9,'HK2'!$D$4:$AH$258,2,0))</f>
        <v>8</v>
      </c>
      <c r="F9" s="8">
        <f>IF($D9="","",VLOOKUP($D9,'HK1'!$D$4:$AH$259,3,0)+VLOOKUP($D9,'HK2'!$D$4:$AH$258,3,0))</f>
        <v>0</v>
      </c>
      <c r="G9" s="8">
        <f>IF($D9="","",VLOOKUP($D9,'HK1'!$D$4:$AH$259,4,0)+VLOOKUP($D9,'HK2'!$D$4:$AH$258,4,0))</f>
        <v>0</v>
      </c>
      <c r="H9" s="8">
        <f>IF($D9="","",VLOOKUP($D9,'HK1'!$D$4:$AH$259,5,0)+VLOOKUP($D9,'HK2'!$D$4:$AH$258,5,0))</f>
        <v>0</v>
      </c>
      <c r="I9" s="76">
        <f t="shared" si="0"/>
        <v>8</v>
      </c>
      <c r="J9" s="8">
        <f>IF($D9="","",VLOOKUP($D9,'HK1'!$D$4:$AH$259,7,0)+VLOOKUP($D9,'HK2'!$D$4:$AH$258,7,0))</f>
        <v>4.8</v>
      </c>
      <c r="K9" s="8">
        <f>IF($D9="","",VLOOKUP($D9,'HK1'!$D$4:$AH$259,8,0)+VLOOKUP($D9,'HK2'!$D$4:$AH$258,8,0))</f>
        <v>51.999999999999986</v>
      </c>
      <c r="L9" s="8">
        <f>IF($D9="","",VLOOKUP($D9,'HK1'!$D$4:$AH$259,9,0)+VLOOKUP($D9,'HK2'!$D$4:$AH$258,9,0))</f>
        <v>0</v>
      </c>
      <c r="M9" s="8">
        <f>IF($D9="","",VLOOKUP($D9,'HK1'!$D$4:$AH$259,10,0)+VLOOKUP($D9,'HK2'!$D$4:$AH$258,10,0))</f>
        <v>0</v>
      </c>
      <c r="N9" s="21">
        <f t="shared" si="1"/>
        <v>56.799999999999983</v>
      </c>
      <c r="O9" s="8">
        <f>IF($D9="","",VLOOKUP($D9,'HK1'!$D$4:$AH$259,12,0)+VLOOKUP($D9,'HK2'!$D$4:$AH$258,12,0))</f>
        <v>94</v>
      </c>
      <c r="P9" s="8">
        <f>IF($D9="","",VLOOKUP($D9,'HK1'!$D$4:$AH$259,13,0)+VLOOKUP($D9,'HK2'!$D$4:$AH$258,13,0))</f>
        <v>28</v>
      </c>
      <c r="Q9" s="8">
        <f>IF($D9="","",VLOOKUP($D9,'HK1'!$D$4:$AH$259,14,0)+VLOOKUP($D9,'HK2'!$D$4:$AH$258,14,0))</f>
        <v>94</v>
      </c>
      <c r="R9" s="21">
        <f t="shared" si="2"/>
        <v>1.4</v>
      </c>
      <c r="S9" s="8">
        <f>IF($D9="","",VLOOKUP($D9,'HK1'!$D$4:$AH$259,16,0)+VLOOKUP($D9,'HK2'!$D$4:$AH$258,16,0))</f>
        <v>0</v>
      </c>
      <c r="T9" s="8">
        <f>IF($D9="","",VLOOKUP($D9,'HK1'!$D$4:$AH$259,17,0)+VLOOKUP($D9,'HK2'!$D$4:$AH$258,17,0))</f>
        <v>0</v>
      </c>
      <c r="U9" s="8">
        <f>IF($D9="","",VLOOKUP($D9,'HK1'!$D$4:$AH$259,18,0)+VLOOKUP($D9,'HK2'!$D$4:$AH$258,18,0))</f>
        <v>0</v>
      </c>
      <c r="V9" s="21">
        <f t="shared" si="3"/>
        <v>0</v>
      </c>
      <c r="W9" s="8">
        <f>IF($D9="","",VLOOKUP($D9,'HK1'!$D$4:$AH$259,20,0)+VLOOKUP($D9,'HK2'!$D$4:$AH$258,20,0))</f>
        <v>0</v>
      </c>
      <c r="X9" s="8">
        <f>IF($D9="","",VLOOKUP($D9,'HK1'!$D$4:$AH$259,21,0)+VLOOKUP($D9,'HK2'!$D$4:$AH$258,21,0))</f>
        <v>0</v>
      </c>
      <c r="Y9" s="21">
        <f t="shared" si="4"/>
        <v>0</v>
      </c>
      <c r="Z9" s="8">
        <f>IF($D9="","",VLOOKUP($D9,'HK1'!$D$4:$AH$259,23,0)+VLOOKUP($D9,'HK2'!$D$4:$AH$258,23,0))</f>
        <v>0</v>
      </c>
      <c r="AA9" s="8">
        <f>IF($D9="","",VLOOKUP($D9,'HK1'!$D$4:$AH$259,24,0)+VLOOKUP($D9,'HK2'!$D$4:$AH$258,24,0))</f>
        <v>0</v>
      </c>
      <c r="AB9" s="21">
        <f t="shared" si="5"/>
        <v>0</v>
      </c>
      <c r="AC9" s="8">
        <f>IF($D9="","",VLOOKUP($D9,'HK1'!$D$4:$AH$259,26,0)+VLOOKUP($D9,'HK2'!$D$4:$AH$258,26,0))</f>
        <v>0</v>
      </c>
      <c r="AD9" s="8">
        <f>IF($D9="","",VLOOKUP($D9,'HK1'!$D$4:$AH$259,27,0)+VLOOKUP($D9,'HK2'!$D$4:$AH$258,27,0))</f>
        <v>0</v>
      </c>
      <c r="AE9" s="21">
        <f t="shared" si="6"/>
        <v>0</v>
      </c>
      <c r="AF9" s="8">
        <f>IF($D9="","",VLOOKUP($D9,'HK1'!$D$4:$AH$259,29,0)+VLOOKUP($D9,'HK2'!$D$4:$AH$258,29,0))</f>
        <v>3.5999999999999996</v>
      </c>
      <c r="AG9" s="8">
        <f>IF($D9="","",VLOOKUP($D9,'HK1'!$D$4:$AH$259,30,0)+VLOOKUP($D9,'HK2'!$D$4:$AH$258,30,0))</f>
        <v>0</v>
      </c>
      <c r="AH9" s="64">
        <f t="shared" si="7"/>
        <v>69.8</v>
      </c>
      <c r="AI9" s="14">
        <f t="shared" si="8"/>
        <v>232.7</v>
      </c>
    </row>
    <row r="10" spans="1:35">
      <c r="A10" s="55">
        <f>IF(D10="","",SUBTOTAL(3,$D$4:$D10))</f>
        <v>7</v>
      </c>
      <c r="B10" s="46" t="s">
        <v>494</v>
      </c>
      <c r="C10" s="75" t="s">
        <v>218</v>
      </c>
      <c r="D10" s="31" t="s">
        <v>230</v>
      </c>
      <c r="E10" s="8">
        <f>IF($D10="","",VLOOKUP($D10,'HK1'!$D$4:$AH$259,2,0)+VLOOKUP($D10,'HK2'!$D$4:$AH$258,2,0))</f>
        <v>0</v>
      </c>
      <c r="F10" s="8">
        <f>IF($D10="","",VLOOKUP($D10,'HK1'!$D$4:$AH$259,3,0)+VLOOKUP($D10,'HK2'!$D$4:$AH$258,3,0))</f>
        <v>10</v>
      </c>
      <c r="G10" s="8">
        <f>IF($D10="","",VLOOKUP($D10,'HK1'!$D$4:$AH$259,4,0)+VLOOKUP($D10,'HK2'!$D$4:$AH$258,4,0))</f>
        <v>0</v>
      </c>
      <c r="H10" s="8">
        <f>IF($D10="","",VLOOKUP($D10,'HK1'!$D$4:$AH$259,5,0)+VLOOKUP($D10,'HK2'!$D$4:$AH$258,5,0))</f>
        <v>0</v>
      </c>
      <c r="I10" s="76">
        <f t="shared" si="0"/>
        <v>20</v>
      </c>
      <c r="J10" s="8">
        <f>IF($D10="","",VLOOKUP($D10,'HK1'!$D$4:$AH$259,7,0)+VLOOKUP($D10,'HK2'!$D$4:$AH$258,7,0))</f>
        <v>0</v>
      </c>
      <c r="K10" s="8">
        <f>IF($D10="","",VLOOKUP($D10,'HK1'!$D$4:$AH$259,8,0)+VLOOKUP($D10,'HK2'!$D$4:$AH$258,8,0))</f>
        <v>0</v>
      </c>
      <c r="L10" s="8">
        <f>IF($D10="","",VLOOKUP($D10,'HK1'!$D$4:$AH$259,9,0)+VLOOKUP($D10,'HK2'!$D$4:$AH$258,9,0))</f>
        <v>0</v>
      </c>
      <c r="M10" s="8">
        <f>IF($D10="","",VLOOKUP($D10,'HK1'!$D$4:$AH$259,10,0)+VLOOKUP($D10,'HK2'!$D$4:$AH$258,10,0))</f>
        <v>0</v>
      </c>
      <c r="N10" s="21">
        <f t="shared" si="1"/>
        <v>0</v>
      </c>
      <c r="O10" s="8">
        <f>IF($D10="","",VLOOKUP($D10,'HK1'!$D$4:$AH$259,12,0)+VLOOKUP($D10,'HK2'!$D$4:$AH$258,12,0))</f>
        <v>0</v>
      </c>
      <c r="P10" s="8">
        <f>IF($D10="","",VLOOKUP($D10,'HK1'!$D$4:$AH$259,13,0)+VLOOKUP($D10,'HK2'!$D$4:$AH$258,13,0))</f>
        <v>13</v>
      </c>
      <c r="Q10" s="8">
        <f>IF($D10="","",VLOOKUP($D10,'HK1'!$D$4:$AH$259,14,0)+VLOOKUP($D10,'HK2'!$D$4:$AH$258,14,0))</f>
        <v>0</v>
      </c>
      <c r="R10" s="21">
        <f t="shared" si="2"/>
        <v>0.65</v>
      </c>
      <c r="S10" s="8">
        <f>IF($D10="","",VLOOKUP($D10,'HK1'!$D$4:$AH$259,16,0)+VLOOKUP($D10,'HK2'!$D$4:$AH$258,16,0))</f>
        <v>0</v>
      </c>
      <c r="T10" s="8">
        <f>IF($D10="","",VLOOKUP($D10,'HK1'!$D$4:$AH$259,17,0)+VLOOKUP($D10,'HK2'!$D$4:$AH$258,17,0))</f>
        <v>0</v>
      </c>
      <c r="U10" s="8">
        <f>IF($D10="","",VLOOKUP($D10,'HK1'!$D$4:$AH$259,18,0)+VLOOKUP($D10,'HK2'!$D$4:$AH$258,18,0))</f>
        <v>0</v>
      </c>
      <c r="V10" s="21">
        <f t="shared" si="3"/>
        <v>0</v>
      </c>
      <c r="W10" s="8">
        <f>IF($D10="","",VLOOKUP($D10,'HK1'!$D$4:$AH$259,20,0)+VLOOKUP($D10,'HK2'!$D$4:$AH$258,20,0))</f>
        <v>0</v>
      </c>
      <c r="X10" s="8">
        <f>IF($D10="","",VLOOKUP($D10,'HK1'!$D$4:$AH$259,21,0)+VLOOKUP($D10,'HK2'!$D$4:$AH$258,21,0))</f>
        <v>0</v>
      </c>
      <c r="Y10" s="21">
        <f t="shared" si="4"/>
        <v>0</v>
      </c>
      <c r="Z10" s="8">
        <f>IF($D10="","",VLOOKUP($D10,'HK1'!$D$4:$AH$259,23,0)+VLOOKUP($D10,'HK2'!$D$4:$AH$258,23,0))</f>
        <v>0</v>
      </c>
      <c r="AA10" s="8">
        <f>IF($D10="","",VLOOKUP($D10,'HK1'!$D$4:$AH$259,24,0)+VLOOKUP($D10,'HK2'!$D$4:$AH$258,24,0))</f>
        <v>0</v>
      </c>
      <c r="AB10" s="21">
        <f t="shared" si="5"/>
        <v>0</v>
      </c>
      <c r="AC10" s="8">
        <f>IF($D10="","",VLOOKUP($D10,'HK1'!$D$4:$AH$259,26,0)+VLOOKUP($D10,'HK2'!$D$4:$AH$258,26,0))</f>
        <v>0</v>
      </c>
      <c r="AD10" s="8">
        <f>IF($D10="","",VLOOKUP($D10,'HK1'!$D$4:$AH$259,27,0)+VLOOKUP($D10,'HK2'!$D$4:$AH$258,27,0))</f>
        <v>0</v>
      </c>
      <c r="AE10" s="21">
        <f t="shared" si="6"/>
        <v>0</v>
      </c>
      <c r="AF10" s="8">
        <f>IF($D10="","",VLOOKUP($D10,'HK1'!$D$4:$AH$259,29,0)+VLOOKUP($D10,'HK2'!$D$4:$AH$258,29,0))</f>
        <v>0</v>
      </c>
      <c r="AG10" s="8">
        <f>IF($D10="","",VLOOKUP($D10,'HK1'!$D$4:$AH$259,30,0)+VLOOKUP($D10,'HK2'!$D$4:$AH$258,30,0))</f>
        <v>0</v>
      </c>
      <c r="AH10" s="64">
        <f t="shared" si="7"/>
        <v>20.7</v>
      </c>
      <c r="AI10" s="14">
        <f t="shared" si="8"/>
        <v>69</v>
      </c>
    </row>
    <row r="11" spans="1:35">
      <c r="A11" s="55">
        <f>IF(D11="","",SUBTOTAL(3,$D$4:$D11))</f>
        <v>8</v>
      </c>
      <c r="B11" s="24" t="s">
        <v>493</v>
      </c>
      <c r="C11" s="24" t="s">
        <v>218</v>
      </c>
      <c r="D11" s="24" t="s">
        <v>558</v>
      </c>
      <c r="E11" s="8">
        <f>IF($D11="","",VLOOKUP($D11,'HK1'!$D$4:$AH$259,2,0)+VLOOKUP($D11,'HK2'!$D$4:$AH$258,2,0))</f>
        <v>0</v>
      </c>
      <c r="F11" s="8">
        <f>IF($D11="","",VLOOKUP($D11,'HK1'!$D$4:$AH$259,3,0)+VLOOKUP($D11,'HK2'!$D$4:$AH$258,3,0))</f>
        <v>0</v>
      </c>
      <c r="G11" s="8">
        <f>IF($D11="","",VLOOKUP($D11,'HK1'!$D$4:$AH$259,4,0)+VLOOKUP($D11,'HK2'!$D$4:$AH$258,4,0))</f>
        <v>0</v>
      </c>
      <c r="H11" s="8">
        <f>IF($D11="","",VLOOKUP($D11,'HK1'!$D$4:$AH$259,5,0)+VLOOKUP($D11,'HK2'!$D$4:$AH$258,5,0))</f>
        <v>0</v>
      </c>
      <c r="I11" s="76">
        <f t="shared" si="0"/>
        <v>0</v>
      </c>
      <c r="J11" s="8">
        <f>IF($D11="","",VLOOKUP($D11,'HK1'!$D$4:$AH$259,7,0)+VLOOKUP($D11,'HK2'!$D$4:$AH$258,7,0))</f>
        <v>0</v>
      </c>
      <c r="K11" s="8">
        <f>IF($D11="","",VLOOKUP($D11,'HK1'!$D$4:$AH$259,8,0)+VLOOKUP($D11,'HK2'!$D$4:$AH$258,8,0))</f>
        <v>0</v>
      </c>
      <c r="L11" s="8">
        <f>IF($D11="","",VLOOKUP($D11,'HK1'!$D$4:$AH$259,9,0)+VLOOKUP($D11,'HK2'!$D$4:$AH$258,9,0))</f>
        <v>0</v>
      </c>
      <c r="M11" s="8">
        <f>IF($D11="","",VLOOKUP($D11,'HK1'!$D$4:$AH$259,10,0)+VLOOKUP($D11,'HK2'!$D$4:$AH$258,10,0))</f>
        <v>0</v>
      </c>
      <c r="N11" s="21">
        <f t="shared" si="1"/>
        <v>0</v>
      </c>
      <c r="O11" s="8">
        <f>IF($D11="","",VLOOKUP($D11,'HK1'!$D$4:$AH$259,12,0)+VLOOKUP($D11,'HK2'!$D$4:$AH$258,12,0))</f>
        <v>0</v>
      </c>
      <c r="P11" s="8">
        <f>IF($D11="","",VLOOKUP($D11,'HK1'!$D$4:$AH$259,13,0)+VLOOKUP($D11,'HK2'!$D$4:$AH$258,13,0))</f>
        <v>0</v>
      </c>
      <c r="Q11" s="8">
        <f>IF($D11="","",VLOOKUP($D11,'HK1'!$D$4:$AH$259,14,0)+VLOOKUP($D11,'HK2'!$D$4:$AH$258,14,0))</f>
        <v>0</v>
      </c>
      <c r="R11" s="21">
        <f t="shared" si="2"/>
        <v>0</v>
      </c>
      <c r="S11" s="8">
        <f>IF($D11="","",VLOOKUP($D11,'HK1'!$D$4:$AH$259,16,0)+VLOOKUP($D11,'HK2'!$D$4:$AH$258,16,0))</f>
        <v>0</v>
      </c>
      <c r="T11" s="8">
        <f>IF($D11="","",VLOOKUP($D11,'HK1'!$D$4:$AH$259,17,0)+VLOOKUP($D11,'HK2'!$D$4:$AH$258,17,0))</f>
        <v>0</v>
      </c>
      <c r="U11" s="8">
        <f>IF($D11="","",VLOOKUP($D11,'HK1'!$D$4:$AH$259,18,0)+VLOOKUP($D11,'HK2'!$D$4:$AH$258,18,0))</f>
        <v>0</v>
      </c>
      <c r="V11" s="21">
        <f t="shared" si="3"/>
        <v>0</v>
      </c>
      <c r="W11" s="8">
        <f>IF($D11="","",VLOOKUP($D11,'HK1'!$D$4:$AH$259,20,0)+VLOOKUP($D11,'HK2'!$D$4:$AH$258,20,0))</f>
        <v>0</v>
      </c>
      <c r="X11" s="8">
        <f>IF($D11="","",VLOOKUP($D11,'HK1'!$D$4:$AH$259,21,0)+VLOOKUP($D11,'HK2'!$D$4:$AH$258,21,0))</f>
        <v>0</v>
      </c>
      <c r="Y11" s="21">
        <f t="shared" si="4"/>
        <v>0</v>
      </c>
      <c r="Z11" s="8">
        <f>IF($D11="","",VLOOKUP($D11,'HK1'!$D$4:$AH$259,23,0)+VLOOKUP($D11,'HK2'!$D$4:$AH$258,23,0))</f>
        <v>0</v>
      </c>
      <c r="AA11" s="8">
        <f>IF($D11="","",VLOOKUP($D11,'HK1'!$D$4:$AH$259,24,0)+VLOOKUP($D11,'HK2'!$D$4:$AH$258,24,0))</f>
        <v>0</v>
      </c>
      <c r="AB11" s="21">
        <f t="shared" si="5"/>
        <v>0</v>
      </c>
      <c r="AC11" s="8">
        <f>IF($D11="","",VLOOKUP($D11,'HK1'!$D$4:$AH$259,26,0)+VLOOKUP($D11,'HK2'!$D$4:$AH$258,26,0))</f>
        <v>0</v>
      </c>
      <c r="AD11" s="8">
        <f>IF($D11="","",VLOOKUP($D11,'HK1'!$D$4:$AH$259,27,0)+VLOOKUP($D11,'HK2'!$D$4:$AH$258,27,0))</f>
        <v>0</v>
      </c>
      <c r="AE11" s="21">
        <f t="shared" si="6"/>
        <v>0</v>
      </c>
      <c r="AF11" s="8">
        <f>IF($D11="","",VLOOKUP($D11,'HK1'!$D$4:$AH$259,29,0)+VLOOKUP($D11,'HK2'!$D$4:$AH$258,29,0))</f>
        <v>0</v>
      </c>
      <c r="AG11" s="8">
        <f>IF($D11="","",VLOOKUP($D11,'HK1'!$D$4:$AH$259,30,0)+VLOOKUP($D11,'HK2'!$D$4:$AH$258,30,0))</f>
        <v>0</v>
      </c>
      <c r="AH11" s="64">
        <f t="shared" si="7"/>
        <v>0</v>
      </c>
      <c r="AI11" s="14">
        <f t="shared" si="8"/>
        <v>0</v>
      </c>
    </row>
    <row r="12" spans="1:35">
      <c r="A12" s="55">
        <f>IF(D12="","",SUBTOTAL(3,$D$4:$D12))</f>
        <v>9</v>
      </c>
      <c r="B12" s="46" t="s">
        <v>488</v>
      </c>
      <c r="C12" s="75" t="s">
        <v>218</v>
      </c>
      <c r="D12" s="31" t="s">
        <v>225</v>
      </c>
      <c r="E12" s="8">
        <f>IF($D12="","",VLOOKUP($D12,'HK1'!$D$4:$AH$259,2,0)+VLOOKUP($D12,'HK2'!$D$4:$AH$258,2,0))</f>
        <v>2</v>
      </c>
      <c r="F12" s="8">
        <f>IF($D12="","",VLOOKUP($D12,'HK1'!$D$4:$AH$259,3,0)+VLOOKUP($D12,'HK2'!$D$4:$AH$258,3,0))</f>
        <v>7</v>
      </c>
      <c r="G12" s="8">
        <f>IF($D12="","",VLOOKUP($D12,'HK1'!$D$4:$AH$259,4,0)+VLOOKUP($D12,'HK2'!$D$4:$AH$258,4,0))</f>
        <v>0</v>
      </c>
      <c r="H12" s="8">
        <f>IF($D12="","",VLOOKUP($D12,'HK1'!$D$4:$AH$259,5,0)+VLOOKUP($D12,'HK2'!$D$4:$AH$258,5,0))</f>
        <v>0</v>
      </c>
      <c r="I12" s="76">
        <f t="shared" si="0"/>
        <v>16</v>
      </c>
      <c r="J12" s="8">
        <f>IF($D12="","",VLOOKUP($D12,'HK1'!$D$4:$AH$259,7,0)+VLOOKUP($D12,'HK2'!$D$4:$AH$258,7,0))</f>
        <v>16.799999999999997</v>
      </c>
      <c r="K12" s="8">
        <f>IF($D12="","",VLOOKUP($D12,'HK1'!$D$4:$AH$259,8,0)+VLOOKUP($D12,'HK2'!$D$4:$AH$258,8,0))</f>
        <v>41.999999999999986</v>
      </c>
      <c r="L12" s="8">
        <f>IF($D12="","",VLOOKUP($D12,'HK1'!$D$4:$AH$259,9,0)+VLOOKUP($D12,'HK2'!$D$4:$AH$258,9,0))</f>
        <v>0</v>
      </c>
      <c r="M12" s="8">
        <f>IF($D12="","",VLOOKUP($D12,'HK1'!$D$4:$AH$259,10,0)+VLOOKUP($D12,'HK2'!$D$4:$AH$258,10,0))</f>
        <v>0</v>
      </c>
      <c r="N12" s="21">
        <f t="shared" si="1"/>
        <v>58.799999999999983</v>
      </c>
      <c r="O12" s="8">
        <f>IF($D12="","",VLOOKUP($D12,'HK1'!$D$4:$AH$259,12,0)+VLOOKUP($D12,'HK2'!$D$4:$AH$258,12,0))</f>
        <v>28</v>
      </c>
      <c r="P12" s="8">
        <f>IF($D12="","",VLOOKUP($D12,'HK1'!$D$4:$AH$259,13,0)+VLOOKUP($D12,'HK2'!$D$4:$AH$258,13,0))</f>
        <v>125</v>
      </c>
      <c r="Q12" s="8">
        <f>IF($D12="","",VLOOKUP($D12,'HK1'!$D$4:$AH$259,14,0)+VLOOKUP($D12,'HK2'!$D$4:$AH$258,14,0))</f>
        <v>28</v>
      </c>
      <c r="R12" s="21">
        <f t="shared" si="2"/>
        <v>6.25</v>
      </c>
      <c r="S12" s="8">
        <f>IF($D12="","",VLOOKUP($D12,'HK1'!$D$4:$AH$259,16,0)+VLOOKUP($D12,'HK2'!$D$4:$AH$258,16,0))</f>
        <v>0</v>
      </c>
      <c r="T12" s="8">
        <f>IF($D12="","",VLOOKUP($D12,'HK1'!$D$4:$AH$259,17,0)+VLOOKUP($D12,'HK2'!$D$4:$AH$258,17,0))</f>
        <v>0</v>
      </c>
      <c r="U12" s="8">
        <f>IF($D12="","",VLOOKUP($D12,'HK1'!$D$4:$AH$259,18,0)+VLOOKUP($D12,'HK2'!$D$4:$AH$258,18,0))</f>
        <v>0</v>
      </c>
      <c r="V12" s="21">
        <f t="shared" si="3"/>
        <v>0</v>
      </c>
      <c r="W12" s="8">
        <f>IF($D12="","",VLOOKUP($D12,'HK1'!$D$4:$AH$259,20,0)+VLOOKUP($D12,'HK2'!$D$4:$AH$258,20,0))</f>
        <v>0</v>
      </c>
      <c r="X12" s="8">
        <f>IF($D12="","",VLOOKUP($D12,'HK1'!$D$4:$AH$259,21,0)+VLOOKUP($D12,'HK2'!$D$4:$AH$258,21,0))</f>
        <v>0</v>
      </c>
      <c r="Y12" s="21">
        <f t="shared" si="4"/>
        <v>0</v>
      </c>
      <c r="Z12" s="8">
        <f>IF($D12="","",VLOOKUP($D12,'HK1'!$D$4:$AH$259,23,0)+VLOOKUP($D12,'HK2'!$D$4:$AH$258,23,0))</f>
        <v>0</v>
      </c>
      <c r="AA12" s="8">
        <f>IF($D12="","",VLOOKUP($D12,'HK1'!$D$4:$AH$259,24,0)+VLOOKUP($D12,'HK2'!$D$4:$AH$258,24,0))</f>
        <v>0</v>
      </c>
      <c r="AB12" s="21">
        <f t="shared" si="5"/>
        <v>0</v>
      </c>
      <c r="AC12" s="8">
        <f>IF($D12="","",VLOOKUP($D12,'HK1'!$D$4:$AH$259,26,0)+VLOOKUP($D12,'HK2'!$D$4:$AH$258,26,0))</f>
        <v>0</v>
      </c>
      <c r="AD12" s="8">
        <f>IF($D12="","",VLOOKUP($D12,'HK1'!$D$4:$AH$259,27,0)+VLOOKUP($D12,'HK2'!$D$4:$AH$258,27,0))</f>
        <v>0</v>
      </c>
      <c r="AE12" s="21">
        <f t="shared" si="6"/>
        <v>0</v>
      </c>
      <c r="AF12" s="8">
        <f>IF($D12="","",VLOOKUP($D12,'HK1'!$D$4:$AH$259,29,0)+VLOOKUP($D12,'HK2'!$D$4:$AH$258,29,0))</f>
        <v>4.8</v>
      </c>
      <c r="AG12" s="8">
        <f>IF($D12="","",VLOOKUP($D12,'HK1'!$D$4:$AH$259,30,0)+VLOOKUP($D12,'HK2'!$D$4:$AH$258,30,0))</f>
        <v>0</v>
      </c>
      <c r="AH12" s="64">
        <f t="shared" si="7"/>
        <v>85.9</v>
      </c>
      <c r="AI12" s="14">
        <f t="shared" si="8"/>
        <v>286.3</v>
      </c>
    </row>
    <row r="13" spans="1:35">
      <c r="A13" s="55">
        <f>IF(D13="","",SUBTOTAL(3,$D$4:$D13))</f>
        <v>10</v>
      </c>
      <c r="B13" s="46" t="s">
        <v>489</v>
      </c>
      <c r="C13" s="75" t="s">
        <v>218</v>
      </c>
      <c r="D13" s="31" t="s">
        <v>226</v>
      </c>
      <c r="E13" s="8">
        <f>IF($D13="","",VLOOKUP($D13,'HK1'!$D$4:$AH$259,2,0)+VLOOKUP($D13,'HK2'!$D$4:$AH$258,2,0))</f>
        <v>4</v>
      </c>
      <c r="F13" s="8">
        <f>IF($D13="","",VLOOKUP($D13,'HK1'!$D$4:$AH$259,3,0)+VLOOKUP($D13,'HK2'!$D$4:$AH$258,3,0))</f>
        <v>6</v>
      </c>
      <c r="G13" s="8">
        <f>IF($D13="","",VLOOKUP($D13,'HK1'!$D$4:$AH$259,4,0)+VLOOKUP($D13,'HK2'!$D$4:$AH$258,4,0))</f>
        <v>0</v>
      </c>
      <c r="H13" s="8">
        <f>IF($D13="","",VLOOKUP($D13,'HK1'!$D$4:$AH$259,5,0)+VLOOKUP($D13,'HK2'!$D$4:$AH$258,5,0))</f>
        <v>0</v>
      </c>
      <c r="I13" s="76">
        <f t="shared" si="0"/>
        <v>16</v>
      </c>
      <c r="J13" s="8">
        <f>IF($D13="","",VLOOKUP($D13,'HK1'!$D$4:$AH$259,7,0)+VLOOKUP($D13,'HK2'!$D$4:$AH$258,7,0))</f>
        <v>3.5999999999999996</v>
      </c>
      <c r="K13" s="8">
        <f>IF($D13="","",VLOOKUP($D13,'HK1'!$D$4:$AH$259,8,0)+VLOOKUP($D13,'HK2'!$D$4:$AH$258,8,0))</f>
        <v>57.59999999999998</v>
      </c>
      <c r="L13" s="8">
        <f>IF($D13="","",VLOOKUP($D13,'HK1'!$D$4:$AH$259,9,0)+VLOOKUP($D13,'HK2'!$D$4:$AH$258,9,0))</f>
        <v>0</v>
      </c>
      <c r="M13" s="8">
        <f>IF($D13="","",VLOOKUP($D13,'HK1'!$D$4:$AH$259,10,0)+VLOOKUP($D13,'HK2'!$D$4:$AH$258,10,0))</f>
        <v>0</v>
      </c>
      <c r="N13" s="21">
        <f t="shared" si="1"/>
        <v>61.199999999999982</v>
      </c>
      <c r="O13" s="8">
        <f>IF($D13="","",VLOOKUP($D13,'HK1'!$D$4:$AH$259,12,0)+VLOOKUP($D13,'HK2'!$D$4:$AH$258,12,0))</f>
        <v>56</v>
      </c>
      <c r="P13" s="8">
        <f>IF($D13="","",VLOOKUP($D13,'HK1'!$D$4:$AH$259,13,0)+VLOOKUP($D13,'HK2'!$D$4:$AH$258,13,0))</f>
        <v>85</v>
      </c>
      <c r="Q13" s="8">
        <f>IF($D13="","",VLOOKUP($D13,'HK1'!$D$4:$AH$259,14,0)+VLOOKUP($D13,'HK2'!$D$4:$AH$258,14,0))</f>
        <v>54</v>
      </c>
      <c r="R13" s="21">
        <f t="shared" si="2"/>
        <v>4.3499999999999996</v>
      </c>
      <c r="S13" s="8">
        <f>IF($D13="","",VLOOKUP($D13,'HK1'!$D$4:$AH$259,16,0)+VLOOKUP($D13,'HK2'!$D$4:$AH$258,16,0))</f>
        <v>0</v>
      </c>
      <c r="T13" s="8">
        <f>IF($D13="","",VLOOKUP($D13,'HK1'!$D$4:$AH$259,17,0)+VLOOKUP($D13,'HK2'!$D$4:$AH$258,17,0))</f>
        <v>0</v>
      </c>
      <c r="U13" s="8">
        <f>IF($D13="","",VLOOKUP($D13,'HK1'!$D$4:$AH$259,18,0)+VLOOKUP($D13,'HK2'!$D$4:$AH$258,18,0))</f>
        <v>0</v>
      </c>
      <c r="V13" s="21">
        <f t="shared" si="3"/>
        <v>0</v>
      </c>
      <c r="W13" s="8">
        <f>IF($D13="","",VLOOKUP($D13,'HK1'!$D$4:$AH$259,20,0)+VLOOKUP($D13,'HK2'!$D$4:$AH$258,20,0))</f>
        <v>0</v>
      </c>
      <c r="X13" s="8">
        <f>IF($D13="","",VLOOKUP($D13,'HK1'!$D$4:$AH$259,21,0)+VLOOKUP($D13,'HK2'!$D$4:$AH$258,21,0))</f>
        <v>0</v>
      </c>
      <c r="Y13" s="21">
        <f t="shared" si="4"/>
        <v>0</v>
      </c>
      <c r="Z13" s="8">
        <f>IF($D13="","",VLOOKUP($D13,'HK1'!$D$4:$AH$259,23,0)+VLOOKUP($D13,'HK2'!$D$4:$AH$258,23,0))</f>
        <v>0</v>
      </c>
      <c r="AA13" s="8">
        <f>IF($D13="","",VLOOKUP($D13,'HK1'!$D$4:$AH$259,24,0)+VLOOKUP($D13,'HK2'!$D$4:$AH$258,24,0))</f>
        <v>0</v>
      </c>
      <c r="AB13" s="21">
        <f t="shared" si="5"/>
        <v>0</v>
      </c>
      <c r="AC13" s="8">
        <f>IF($D13="","",VLOOKUP($D13,'HK1'!$D$4:$AH$259,26,0)+VLOOKUP($D13,'HK2'!$D$4:$AH$258,26,0))</f>
        <v>0</v>
      </c>
      <c r="AD13" s="8">
        <f>IF($D13="","",VLOOKUP($D13,'HK1'!$D$4:$AH$259,27,0)+VLOOKUP($D13,'HK2'!$D$4:$AH$258,27,0))</f>
        <v>0</v>
      </c>
      <c r="AE13" s="21">
        <f t="shared" si="6"/>
        <v>0</v>
      </c>
      <c r="AF13" s="8">
        <f>IF($D13="","",VLOOKUP($D13,'HK1'!$D$4:$AH$259,29,0)+VLOOKUP($D13,'HK2'!$D$4:$AH$258,29,0))</f>
        <v>1.2</v>
      </c>
      <c r="AG13" s="8">
        <f>IF($D13="","",VLOOKUP($D13,'HK1'!$D$4:$AH$259,30,0)+VLOOKUP($D13,'HK2'!$D$4:$AH$258,30,0))</f>
        <v>0</v>
      </c>
      <c r="AH13" s="64">
        <f t="shared" si="7"/>
        <v>82.8</v>
      </c>
      <c r="AI13" s="14">
        <f t="shared" si="8"/>
        <v>276</v>
      </c>
    </row>
    <row r="14" spans="1:35">
      <c r="A14" s="55">
        <f>IF(D14="","",SUBTOTAL(3,$D$4:$D14))</f>
        <v>11</v>
      </c>
      <c r="B14" s="46" t="s">
        <v>490</v>
      </c>
      <c r="C14" s="75" t="s">
        <v>218</v>
      </c>
      <c r="D14" s="31" t="s">
        <v>227</v>
      </c>
      <c r="E14" s="8">
        <f>IF($D14="","",VLOOKUP($D14,'HK1'!$D$4:$AH$259,2,0)+VLOOKUP($D14,'HK2'!$D$4:$AH$258,2,0))</f>
        <v>4</v>
      </c>
      <c r="F14" s="8">
        <f>IF($D14="","",VLOOKUP($D14,'HK1'!$D$4:$AH$259,3,0)+VLOOKUP($D14,'HK2'!$D$4:$AH$258,3,0))</f>
        <v>3</v>
      </c>
      <c r="G14" s="8">
        <f>IF($D14="","",VLOOKUP($D14,'HK1'!$D$4:$AH$259,4,0)+VLOOKUP($D14,'HK2'!$D$4:$AH$258,4,0))</f>
        <v>0</v>
      </c>
      <c r="H14" s="8">
        <f>IF($D14="","",VLOOKUP($D14,'HK1'!$D$4:$AH$259,5,0)+VLOOKUP($D14,'HK2'!$D$4:$AH$258,5,0))</f>
        <v>0</v>
      </c>
      <c r="I14" s="76">
        <f t="shared" si="0"/>
        <v>10</v>
      </c>
      <c r="J14" s="8">
        <f>IF($D14="","",VLOOKUP($D14,'HK1'!$D$4:$AH$259,7,0)+VLOOKUP($D14,'HK2'!$D$4:$AH$258,7,0))</f>
        <v>2.4</v>
      </c>
      <c r="K14" s="8">
        <f>IF($D14="","",VLOOKUP($D14,'HK1'!$D$4:$AH$259,8,0)+VLOOKUP($D14,'HK2'!$D$4:$AH$258,8,0))</f>
        <v>52.399999999999991</v>
      </c>
      <c r="L14" s="8">
        <f>IF($D14="","",VLOOKUP($D14,'HK1'!$D$4:$AH$259,9,0)+VLOOKUP($D14,'HK2'!$D$4:$AH$258,9,0))</f>
        <v>0</v>
      </c>
      <c r="M14" s="8">
        <f>IF($D14="","",VLOOKUP($D14,'HK1'!$D$4:$AH$259,10,0)+VLOOKUP($D14,'HK2'!$D$4:$AH$258,10,0))</f>
        <v>0</v>
      </c>
      <c r="N14" s="21">
        <f t="shared" si="1"/>
        <v>54.79999999999999</v>
      </c>
      <c r="O14" s="8">
        <f>IF($D14="","",VLOOKUP($D14,'HK1'!$D$4:$AH$259,12,0)+VLOOKUP($D14,'HK2'!$D$4:$AH$258,12,0))</f>
        <v>72</v>
      </c>
      <c r="P14" s="8">
        <f>IF($D14="","",VLOOKUP($D14,'HK1'!$D$4:$AH$259,13,0)+VLOOKUP($D14,'HK2'!$D$4:$AH$258,13,0))</f>
        <v>24</v>
      </c>
      <c r="Q14" s="8">
        <f>IF($D14="","",VLOOKUP($D14,'HK1'!$D$4:$AH$259,14,0)+VLOOKUP($D14,'HK2'!$D$4:$AH$258,14,0))</f>
        <v>74</v>
      </c>
      <c r="R14" s="21">
        <f t="shared" si="2"/>
        <v>1.1000000000000001</v>
      </c>
      <c r="S14" s="8">
        <f>IF($D14="","",VLOOKUP($D14,'HK1'!$D$4:$AH$259,16,0)+VLOOKUP($D14,'HK2'!$D$4:$AH$258,16,0))</f>
        <v>0</v>
      </c>
      <c r="T14" s="8">
        <f>IF($D14="","",VLOOKUP($D14,'HK1'!$D$4:$AH$259,17,0)+VLOOKUP($D14,'HK2'!$D$4:$AH$258,17,0))</f>
        <v>0</v>
      </c>
      <c r="U14" s="8">
        <f>IF($D14="","",VLOOKUP($D14,'HK1'!$D$4:$AH$259,18,0)+VLOOKUP($D14,'HK2'!$D$4:$AH$258,18,0))</f>
        <v>0</v>
      </c>
      <c r="V14" s="21">
        <f t="shared" si="3"/>
        <v>0</v>
      </c>
      <c r="W14" s="8">
        <f>IF($D14="","",VLOOKUP($D14,'HK1'!$D$4:$AH$259,20,0)+VLOOKUP($D14,'HK2'!$D$4:$AH$258,20,0))</f>
        <v>0</v>
      </c>
      <c r="X14" s="8">
        <f>IF($D14="","",VLOOKUP($D14,'HK1'!$D$4:$AH$259,21,0)+VLOOKUP($D14,'HK2'!$D$4:$AH$258,21,0))</f>
        <v>0</v>
      </c>
      <c r="Y14" s="21">
        <f t="shared" si="4"/>
        <v>0</v>
      </c>
      <c r="Z14" s="8">
        <f>IF($D14="","",VLOOKUP($D14,'HK1'!$D$4:$AH$259,23,0)+VLOOKUP($D14,'HK2'!$D$4:$AH$258,23,0))</f>
        <v>0</v>
      </c>
      <c r="AA14" s="8">
        <f>IF($D14="","",VLOOKUP($D14,'HK1'!$D$4:$AH$259,24,0)+VLOOKUP($D14,'HK2'!$D$4:$AH$258,24,0))</f>
        <v>0</v>
      </c>
      <c r="AB14" s="21">
        <f t="shared" si="5"/>
        <v>0</v>
      </c>
      <c r="AC14" s="8">
        <f>IF($D14="","",VLOOKUP($D14,'HK1'!$D$4:$AH$259,26,0)+VLOOKUP($D14,'HK2'!$D$4:$AH$258,26,0))</f>
        <v>0</v>
      </c>
      <c r="AD14" s="8">
        <f>IF($D14="","",VLOOKUP($D14,'HK1'!$D$4:$AH$259,27,0)+VLOOKUP($D14,'HK2'!$D$4:$AH$258,27,0))</f>
        <v>0</v>
      </c>
      <c r="AE14" s="21">
        <f t="shared" si="6"/>
        <v>0</v>
      </c>
      <c r="AF14" s="8">
        <f>IF($D14="","",VLOOKUP($D14,'HK1'!$D$4:$AH$259,29,0)+VLOOKUP($D14,'HK2'!$D$4:$AH$258,29,0))</f>
        <v>2.4</v>
      </c>
      <c r="AG14" s="8">
        <f>IF($D14="","",VLOOKUP($D14,'HK1'!$D$4:$AH$259,30,0)+VLOOKUP($D14,'HK2'!$D$4:$AH$258,30,0))</f>
        <v>0</v>
      </c>
      <c r="AH14" s="64">
        <f t="shared" si="7"/>
        <v>68.3</v>
      </c>
      <c r="AI14" s="14">
        <f t="shared" si="8"/>
        <v>227.7</v>
      </c>
    </row>
    <row r="15" spans="1:35">
      <c r="A15" s="55">
        <f>IF(D15="","",SUBTOTAL(3,$D$4:$D15))</f>
        <v>12</v>
      </c>
      <c r="B15" s="46" t="s">
        <v>491</v>
      </c>
      <c r="C15" s="75" t="s">
        <v>218</v>
      </c>
      <c r="D15" s="31" t="s">
        <v>228</v>
      </c>
      <c r="E15" s="8">
        <f>IF($D15="","",VLOOKUP($D15,'HK1'!$D$4:$AH$259,2,0)+VLOOKUP($D15,'HK2'!$D$4:$AH$258,2,0))</f>
        <v>2</v>
      </c>
      <c r="F15" s="8">
        <f>IF($D15="","",VLOOKUP($D15,'HK1'!$D$4:$AH$259,3,0)+VLOOKUP($D15,'HK2'!$D$4:$AH$258,3,0))</f>
        <v>6</v>
      </c>
      <c r="G15" s="8">
        <f>IF($D15="","",VLOOKUP($D15,'HK1'!$D$4:$AH$259,4,0)+VLOOKUP($D15,'HK2'!$D$4:$AH$258,4,0))</f>
        <v>0</v>
      </c>
      <c r="H15" s="8">
        <f>IF($D15="","",VLOOKUP($D15,'HK1'!$D$4:$AH$259,5,0)+VLOOKUP($D15,'HK2'!$D$4:$AH$258,5,0))</f>
        <v>0</v>
      </c>
      <c r="I15" s="76">
        <f t="shared" si="0"/>
        <v>14</v>
      </c>
      <c r="J15" s="8">
        <f>IF($D15="","",VLOOKUP($D15,'HK1'!$D$4:$AH$259,7,0)+VLOOKUP($D15,'HK2'!$D$4:$AH$258,7,0))</f>
        <v>26.4</v>
      </c>
      <c r="K15" s="8">
        <f>IF($D15="","",VLOOKUP($D15,'HK1'!$D$4:$AH$259,8,0)+VLOOKUP($D15,'HK2'!$D$4:$AH$258,8,0))</f>
        <v>9.6</v>
      </c>
      <c r="L15" s="8">
        <f>IF($D15="","",VLOOKUP($D15,'HK1'!$D$4:$AH$259,9,0)+VLOOKUP($D15,'HK2'!$D$4:$AH$258,9,0))</f>
        <v>0</v>
      </c>
      <c r="M15" s="8">
        <f>IF($D15="","",VLOOKUP($D15,'HK1'!$D$4:$AH$259,10,0)+VLOOKUP($D15,'HK2'!$D$4:$AH$258,10,0))</f>
        <v>0</v>
      </c>
      <c r="N15" s="21">
        <f t="shared" si="1"/>
        <v>36</v>
      </c>
      <c r="O15" s="8">
        <f>IF($D15="","",VLOOKUP($D15,'HK1'!$D$4:$AH$259,12,0)+VLOOKUP($D15,'HK2'!$D$4:$AH$258,12,0))</f>
        <v>14</v>
      </c>
      <c r="P15" s="8">
        <f>IF($D15="","",VLOOKUP($D15,'HK1'!$D$4:$AH$259,13,0)+VLOOKUP($D15,'HK2'!$D$4:$AH$258,13,0))</f>
        <v>56</v>
      </c>
      <c r="Q15" s="8">
        <f>IF($D15="","",VLOOKUP($D15,'HK1'!$D$4:$AH$259,14,0)+VLOOKUP($D15,'HK2'!$D$4:$AH$258,14,0))</f>
        <v>14</v>
      </c>
      <c r="R15" s="21">
        <f t="shared" si="2"/>
        <v>2.8</v>
      </c>
      <c r="S15" s="8">
        <f>IF($D15="","",VLOOKUP($D15,'HK1'!$D$4:$AH$259,16,0)+VLOOKUP($D15,'HK2'!$D$4:$AH$258,16,0))</f>
        <v>0</v>
      </c>
      <c r="T15" s="8">
        <f>IF($D15="","",VLOOKUP($D15,'HK1'!$D$4:$AH$259,17,0)+VLOOKUP($D15,'HK2'!$D$4:$AH$258,17,0))</f>
        <v>0</v>
      </c>
      <c r="U15" s="8">
        <f>IF($D15="","",VLOOKUP($D15,'HK1'!$D$4:$AH$259,18,0)+VLOOKUP($D15,'HK2'!$D$4:$AH$258,18,0))</f>
        <v>0</v>
      </c>
      <c r="V15" s="21">
        <f t="shared" si="3"/>
        <v>0</v>
      </c>
      <c r="W15" s="8">
        <f>IF($D15="","",VLOOKUP($D15,'HK1'!$D$4:$AH$259,20,0)+VLOOKUP($D15,'HK2'!$D$4:$AH$258,20,0))</f>
        <v>0</v>
      </c>
      <c r="X15" s="8">
        <f>IF($D15="","",VLOOKUP($D15,'HK1'!$D$4:$AH$259,21,0)+VLOOKUP($D15,'HK2'!$D$4:$AH$258,21,0))</f>
        <v>0</v>
      </c>
      <c r="Y15" s="21">
        <f t="shared" si="4"/>
        <v>0</v>
      </c>
      <c r="Z15" s="8">
        <f>IF($D15="","",VLOOKUP($D15,'HK1'!$D$4:$AH$259,23,0)+VLOOKUP($D15,'HK2'!$D$4:$AH$258,23,0))</f>
        <v>0</v>
      </c>
      <c r="AA15" s="8">
        <f>IF($D15="","",VLOOKUP($D15,'HK1'!$D$4:$AH$259,24,0)+VLOOKUP($D15,'HK2'!$D$4:$AH$258,24,0))</f>
        <v>0</v>
      </c>
      <c r="AB15" s="21">
        <f t="shared" si="5"/>
        <v>0</v>
      </c>
      <c r="AC15" s="8">
        <f>IF($D15="","",VLOOKUP($D15,'HK1'!$D$4:$AH$259,26,0)+VLOOKUP($D15,'HK2'!$D$4:$AH$258,26,0))</f>
        <v>0</v>
      </c>
      <c r="AD15" s="8">
        <f>IF($D15="","",VLOOKUP($D15,'HK1'!$D$4:$AH$259,27,0)+VLOOKUP($D15,'HK2'!$D$4:$AH$258,27,0))</f>
        <v>0</v>
      </c>
      <c r="AE15" s="21">
        <f t="shared" si="6"/>
        <v>0</v>
      </c>
      <c r="AF15" s="8">
        <f>IF($D15="","",VLOOKUP($D15,'HK1'!$D$4:$AH$259,29,0)+VLOOKUP($D15,'HK2'!$D$4:$AH$258,29,0))</f>
        <v>3.5999999999999996</v>
      </c>
      <c r="AG15" s="8">
        <f>IF($D15="","",VLOOKUP($D15,'HK1'!$D$4:$AH$259,30,0)+VLOOKUP($D15,'HK2'!$D$4:$AH$258,30,0))</f>
        <v>16.8</v>
      </c>
      <c r="AH15" s="64">
        <f t="shared" si="7"/>
        <v>73.2</v>
      </c>
      <c r="AI15" s="14">
        <f t="shared" si="8"/>
        <v>244</v>
      </c>
    </row>
    <row r="16" spans="1:35">
      <c r="A16" s="55">
        <f>IF(D16="","",SUBTOTAL(3,$D$4:$D16))</f>
        <v>13</v>
      </c>
      <c r="B16" s="46" t="s">
        <v>492</v>
      </c>
      <c r="C16" s="75" t="s">
        <v>218</v>
      </c>
      <c r="D16" s="31" t="s">
        <v>229</v>
      </c>
      <c r="E16" s="8">
        <f>IF($D16="","",VLOOKUP($D16,'HK1'!$D$4:$AH$259,2,0)+VLOOKUP($D16,'HK2'!$D$4:$AH$258,2,0))</f>
        <v>4</v>
      </c>
      <c r="F16" s="8">
        <f>IF($D16="","",VLOOKUP($D16,'HK1'!$D$4:$AH$259,3,0)+VLOOKUP($D16,'HK2'!$D$4:$AH$258,3,0))</f>
        <v>3</v>
      </c>
      <c r="G16" s="8">
        <f>IF($D16="","",VLOOKUP($D16,'HK1'!$D$4:$AH$259,4,0)+VLOOKUP($D16,'HK2'!$D$4:$AH$258,4,0))</f>
        <v>0</v>
      </c>
      <c r="H16" s="8">
        <f>IF($D16="","",VLOOKUP($D16,'HK1'!$D$4:$AH$259,5,0)+VLOOKUP($D16,'HK2'!$D$4:$AH$258,5,0))</f>
        <v>0</v>
      </c>
      <c r="I16" s="76">
        <f t="shared" si="0"/>
        <v>10</v>
      </c>
      <c r="J16" s="8">
        <f>IF($D16="","",VLOOKUP($D16,'HK1'!$D$4:$AH$259,7,0)+VLOOKUP($D16,'HK2'!$D$4:$AH$258,7,0))</f>
        <v>0</v>
      </c>
      <c r="K16" s="8">
        <f>IF($D16="","",VLOOKUP($D16,'HK1'!$D$4:$AH$259,8,0)+VLOOKUP($D16,'HK2'!$D$4:$AH$258,8,0))</f>
        <v>30.799999999999997</v>
      </c>
      <c r="L16" s="8">
        <f>IF($D16="","",VLOOKUP($D16,'HK1'!$D$4:$AH$259,9,0)+VLOOKUP($D16,'HK2'!$D$4:$AH$258,9,0))</f>
        <v>0</v>
      </c>
      <c r="M16" s="8">
        <f>IF($D16="","",VLOOKUP($D16,'HK1'!$D$4:$AH$259,10,0)+VLOOKUP($D16,'HK2'!$D$4:$AH$258,10,0))</f>
        <v>0</v>
      </c>
      <c r="N16" s="21">
        <f t="shared" si="1"/>
        <v>30.799999999999997</v>
      </c>
      <c r="O16" s="8">
        <f>IF($D16="","",VLOOKUP($D16,'HK1'!$D$4:$AH$259,12,0)+VLOOKUP($D16,'HK2'!$D$4:$AH$258,12,0))</f>
        <v>98</v>
      </c>
      <c r="P16" s="8">
        <f>IF($D16="","",VLOOKUP($D16,'HK1'!$D$4:$AH$259,13,0)+VLOOKUP($D16,'HK2'!$D$4:$AH$258,13,0))</f>
        <v>32</v>
      </c>
      <c r="Q16" s="8">
        <f>IF($D16="","",VLOOKUP($D16,'HK1'!$D$4:$AH$259,14,0)+VLOOKUP($D16,'HK2'!$D$4:$AH$258,14,0))</f>
        <v>55</v>
      </c>
      <c r="R16" s="21">
        <f t="shared" si="2"/>
        <v>3.75</v>
      </c>
      <c r="S16" s="8">
        <f>IF($D16="","",VLOOKUP($D16,'HK1'!$D$4:$AH$259,16,0)+VLOOKUP($D16,'HK2'!$D$4:$AH$258,16,0))</f>
        <v>0</v>
      </c>
      <c r="T16" s="8">
        <f>IF($D16="","",VLOOKUP($D16,'HK1'!$D$4:$AH$259,17,0)+VLOOKUP($D16,'HK2'!$D$4:$AH$258,17,0))</f>
        <v>0</v>
      </c>
      <c r="U16" s="8">
        <f>IF($D16="","",VLOOKUP($D16,'HK1'!$D$4:$AH$259,18,0)+VLOOKUP($D16,'HK2'!$D$4:$AH$258,18,0))</f>
        <v>0</v>
      </c>
      <c r="V16" s="21">
        <f t="shared" si="3"/>
        <v>0</v>
      </c>
      <c r="W16" s="8">
        <f>IF($D16="","",VLOOKUP($D16,'HK1'!$D$4:$AH$259,20,0)+VLOOKUP($D16,'HK2'!$D$4:$AH$258,20,0))</f>
        <v>0</v>
      </c>
      <c r="X16" s="8">
        <f>IF($D16="","",VLOOKUP($D16,'HK1'!$D$4:$AH$259,21,0)+VLOOKUP($D16,'HK2'!$D$4:$AH$258,21,0))</f>
        <v>0</v>
      </c>
      <c r="Y16" s="21">
        <f t="shared" si="4"/>
        <v>0</v>
      </c>
      <c r="Z16" s="8">
        <f>IF($D16="","",VLOOKUP($D16,'HK1'!$D$4:$AH$259,23,0)+VLOOKUP($D16,'HK2'!$D$4:$AH$258,23,0))</f>
        <v>0</v>
      </c>
      <c r="AA16" s="8">
        <f>IF($D16="","",VLOOKUP($D16,'HK1'!$D$4:$AH$259,24,0)+VLOOKUP($D16,'HK2'!$D$4:$AH$258,24,0))</f>
        <v>0</v>
      </c>
      <c r="AB16" s="21">
        <f t="shared" si="5"/>
        <v>0</v>
      </c>
      <c r="AC16" s="8">
        <f>IF($D16="","",VLOOKUP($D16,'HK1'!$D$4:$AH$259,26,0)+VLOOKUP($D16,'HK2'!$D$4:$AH$258,26,0))</f>
        <v>0</v>
      </c>
      <c r="AD16" s="8">
        <f>IF($D16="","",VLOOKUP($D16,'HK1'!$D$4:$AH$259,27,0)+VLOOKUP($D16,'HK2'!$D$4:$AH$258,27,0))</f>
        <v>0</v>
      </c>
      <c r="AE16" s="21">
        <f t="shared" si="6"/>
        <v>0</v>
      </c>
      <c r="AF16" s="8">
        <f>IF($D16="","",VLOOKUP($D16,'HK1'!$D$4:$AH$259,29,0)+VLOOKUP($D16,'HK2'!$D$4:$AH$258,29,0))</f>
        <v>13.200000000000001</v>
      </c>
      <c r="AG16" s="8">
        <f>IF($D16="","",VLOOKUP($D16,'HK1'!$D$4:$AH$259,30,0)+VLOOKUP($D16,'HK2'!$D$4:$AH$258,30,0))</f>
        <v>0</v>
      </c>
      <c r="AH16" s="64">
        <f t="shared" si="7"/>
        <v>57.8</v>
      </c>
      <c r="AI16" s="14">
        <f t="shared" si="8"/>
        <v>192.7</v>
      </c>
    </row>
    <row r="17" spans="1:35">
      <c r="A17" s="55">
        <f>IF(D17="","",SUBTOTAL(3,$D$4:$D17))</f>
        <v>14</v>
      </c>
      <c r="B17" s="46" t="s">
        <v>515</v>
      </c>
      <c r="C17" s="75" t="s">
        <v>251</v>
      </c>
      <c r="D17" s="31" t="s">
        <v>252</v>
      </c>
      <c r="E17" s="8">
        <f>IF($D17="","",VLOOKUP($D17,'HK1'!$D$4:$AH$259,2,0)+VLOOKUP($D17,'HK2'!$D$4:$AH$258,2,0))</f>
        <v>0</v>
      </c>
      <c r="F17" s="8">
        <f>IF($D17="","",VLOOKUP($D17,'HK1'!$D$4:$AH$259,3,0)+VLOOKUP($D17,'HK2'!$D$4:$AH$258,3,0))</f>
        <v>4</v>
      </c>
      <c r="G17" s="8">
        <f>IF($D17="","",VLOOKUP($D17,'HK1'!$D$4:$AH$259,4,0)+VLOOKUP($D17,'HK2'!$D$4:$AH$258,4,0))</f>
        <v>0</v>
      </c>
      <c r="H17" s="8">
        <f>IF($D17="","",VLOOKUP($D17,'HK1'!$D$4:$AH$259,5,0)+VLOOKUP($D17,'HK2'!$D$4:$AH$258,5,0))</f>
        <v>0</v>
      </c>
      <c r="I17" s="76">
        <f t="shared" si="0"/>
        <v>8</v>
      </c>
      <c r="J17" s="8">
        <f>IF($D17="","",VLOOKUP($D17,'HK1'!$D$4:$AH$259,7,0)+VLOOKUP($D17,'HK2'!$D$4:$AH$258,7,0))</f>
        <v>0</v>
      </c>
      <c r="K17" s="8">
        <f>IF($D17="","",VLOOKUP($D17,'HK1'!$D$4:$AH$259,8,0)+VLOOKUP($D17,'HK2'!$D$4:$AH$258,8,0))</f>
        <v>0</v>
      </c>
      <c r="L17" s="8">
        <f>IF($D17="","",VLOOKUP($D17,'HK1'!$D$4:$AH$259,9,0)+VLOOKUP($D17,'HK2'!$D$4:$AH$258,9,0))</f>
        <v>0</v>
      </c>
      <c r="M17" s="8">
        <f>IF($D17="","",VLOOKUP($D17,'HK1'!$D$4:$AH$259,10,0)+VLOOKUP($D17,'HK2'!$D$4:$AH$258,10,0))</f>
        <v>0</v>
      </c>
      <c r="N17" s="21">
        <f t="shared" si="1"/>
        <v>0</v>
      </c>
      <c r="O17" s="8">
        <f>IF($D17="","",VLOOKUP($D17,'HK1'!$D$4:$AH$259,12,0)+VLOOKUP($D17,'HK2'!$D$4:$AH$258,12,0))</f>
        <v>0</v>
      </c>
      <c r="P17" s="8">
        <f>IF($D17="","",VLOOKUP($D17,'HK1'!$D$4:$AH$259,13,0)+VLOOKUP($D17,'HK2'!$D$4:$AH$258,13,0))</f>
        <v>0</v>
      </c>
      <c r="Q17" s="8">
        <f>IF($D17="","",VLOOKUP($D17,'HK1'!$D$4:$AH$259,14,0)+VLOOKUP($D17,'HK2'!$D$4:$AH$258,14,0))</f>
        <v>0</v>
      </c>
      <c r="R17" s="21">
        <f t="shared" si="2"/>
        <v>0</v>
      </c>
      <c r="S17" s="8">
        <f>IF($D17="","",VLOOKUP($D17,'HK1'!$D$4:$AH$259,16,0)+VLOOKUP($D17,'HK2'!$D$4:$AH$258,16,0))</f>
        <v>0</v>
      </c>
      <c r="T17" s="8">
        <f>IF($D17="","",VLOOKUP($D17,'HK1'!$D$4:$AH$259,17,0)+VLOOKUP($D17,'HK2'!$D$4:$AH$258,17,0))</f>
        <v>0</v>
      </c>
      <c r="U17" s="8">
        <f>IF($D17="","",VLOOKUP($D17,'HK1'!$D$4:$AH$259,18,0)+VLOOKUP($D17,'HK2'!$D$4:$AH$258,18,0))</f>
        <v>0</v>
      </c>
      <c r="V17" s="21">
        <f t="shared" si="3"/>
        <v>0</v>
      </c>
      <c r="W17" s="8">
        <f>IF($D17="","",VLOOKUP($D17,'HK1'!$D$4:$AH$259,20,0)+VLOOKUP($D17,'HK2'!$D$4:$AH$258,20,0))</f>
        <v>0</v>
      </c>
      <c r="X17" s="8">
        <f>IF($D17="","",VLOOKUP($D17,'HK1'!$D$4:$AH$259,21,0)+VLOOKUP($D17,'HK2'!$D$4:$AH$258,21,0))</f>
        <v>0</v>
      </c>
      <c r="Y17" s="21">
        <f t="shared" si="4"/>
        <v>0</v>
      </c>
      <c r="Z17" s="8">
        <f>IF($D17="","",VLOOKUP($D17,'HK1'!$D$4:$AH$259,23,0)+VLOOKUP($D17,'HK2'!$D$4:$AH$258,23,0))</f>
        <v>0</v>
      </c>
      <c r="AA17" s="8">
        <f>IF($D17="","",VLOOKUP($D17,'HK1'!$D$4:$AH$259,24,0)+VLOOKUP($D17,'HK2'!$D$4:$AH$258,24,0))</f>
        <v>0</v>
      </c>
      <c r="AB17" s="21">
        <f t="shared" si="5"/>
        <v>0</v>
      </c>
      <c r="AC17" s="8">
        <f>IF($D17="","",VLOOKUP($D17,'HK1'!$D$4:$AH$259,26,0)+VLOOKUP($D17,'HK2'!$D$4:$AH$258,26,0))</f>
        <v>0</v>
      </c>
      <c r="AD17" s="8">
        <f>IF($D17="","",VLOOKUP($D17,'HK1'!$D$4:$AH$259,27,0)+VLOOKUP($D17,'HK2'!$D$4:$AH$258,27,0))</f>
        <v>0</v>
      </c>
      <c r="AE17" s="21">
        <f t="shared" si="6"/>
        <v>0</v>
      </c>
      <c r="AF17" s="8">
        <f>IF($D17="","",VLOOKUP($D17,'HK1'!$D$4:$AH$259,29,0)+VLOOKUP($D17,'HK2'!$D$4:$AH$258,29,0))</f>
        <v>0</v>
      </c>
      <c r="AG17" s="8">
        <f>IF($D17="","",VLOOKUP($D17,'HK1'!$D$4:$AH$259,30,0)+VLOOKUP($D17,'HK2'!$D$4:$AH$258,30,0))</f>
        <v>0</v>
      </c>
      <c r="AH17" s="64">
        <f t="shared" si="7"/>
        <v>8</v>
      </c>
      <c r="AI17" s="14">
        <f t="shared" si="8"/>
        <v>26.7</v>
      </c>
    </row>
    <row r="18" spans="1:35">
      <c r="A18" s="55" t="str">
        <f>IF(D18="","",SUBTOTAL(3,$D$4:$D18))</f>
        <v/>
      </c>
      <c r="B18" s="77"/>
      <c r="C18" s="78"/>
      <c r="D18" s="78"/>
      <c r="E18" s="8" t="str">
        <f>IF($D18="","",VLOOKUP($D18,'HK1'!$D$4:$AH$259,2,0)+VLOOKUP($D18,'HK2'!$D$4:$AH$258,2,0))</f>
        <v/>
      </c>
      <c r="F18" s="8" t="str">
        <f>IF($D18="","",VLOOKUP($D18,'HK1'!$D$4:$AH$259,3,0)+VLOOKUP($D18,'HK2'!$D$4:$AH$258,3,0))</f>
        <v/>
      </c>
      <c r="G18" s="8" t="str">
        <f>IF($D18="","",VLOOKUP($D18,'HK1'!$D$4:$AH$259,4,0)+VLOOKUP($D18,'HK2'!$D$4:$AH$258,4,0))</f>
        <v/>
      </c>
      <c r="H18" s="8" t="str">
        <f>IF($D18="","",VLOOKUP($D18,'HK1'!$D$4:$AH$259,5,0)+VLOOKUP($D18,'HK2'!$D$4:$AH$258,5,0))</f>
        <v/>
      </c>
      <c r="I18" s="76" t="str">
        <f t="shared" si="0"/>
        <v/>
      </c>
      <c r="J18" s="8" t="str">
        <f>IF($D18="","",VLOOKUP($D18,'HK1'!$D$4:$AH$259,7,0)+VLOOKUP($D18,'HK2'!$D$4:$AH$258,7,0))</f>
        <v/>
      </c>
      <c r="K18" s="8" t="str">
        <f>IF($D18="","",VLOOKUP($D18,'HK1'!$D$4:$AH$259,8,0)+VLOOKUP($D18,'HK2'!$D$4:$AH$258,8,0))</f>
        <v/>
      </c>
      <c r="L18" s="8" t="str">
        <f>IF($D18="","",VLOOKUP($D18,'HK1'!$D$4:$AH$259,9,0)+VLOOKUP($D18,'HK2'!$D$4:$AH$258,9,0))</f>
        <v/>
      </c>
      <c r="M18" s="8" t="str">
        <f>IF($D18="","",VLOOKUP($D18,'HK1'!$D$4:$AH$259,10,0)+VLOOKUP($D18,'HK2'!$D$4:$AH$258,10,0))</f>
        <v/>
      </c>
      <c r="N18" s="21" t="str">
        <f t="shared" si="1"/>
        <v/>
      </c>
      <c r="O18" s="8" t="str">
        <f>IF($D18="","",VLOOKUP($D18,'HK1'!$D$4:$AH$259,12,0)+VLOOKUP($D18,'HK2'!$D$4:$AH$258,12,0))</f>
        <v/>
      </c>
      <c r="P18" s="8" t="str">
        <f>IF($D18="","",VLOOKUP($D18,'HK1'!$D$4:$AH$259,13,0)+VLOOKUP($D18,'HK2'!$D$4:$AH$258,13,0))</f>
        <v/>
      </c>
      <c r="Q18" s="8" t="str">
        <f>IF($D18="","",VLOOKUP($D18,'HK1'!$D$4:$AH$259,14,0)+VLOOKUP($D18,'HK2'!$D$4:$AH$258,14,0))</f>
        <v/>
      </c>
      <c r="R18" s="21" t="str">
        <f t="shared" si="2"/>
        <v/>
      </c>
      <c r="S18" s="8" t="str">
        <f>IF($D18="","",VLOOKUP($D18,'HK1'!$D$4:$AH$259,16,0)+VLOOKUP($D18,'HK2'!$D$4:$AH$258,16,0))</f>
        <v/>
      </c>
      <c r="T18" s="8" t="str">
        <f>IF($D18="","",VLOOKUP($D18,'HK1'!$D$4:$AH$259,17,0)+VLOOKUP($D18,'HK2'!$D$4:$AH$258,17,0))</f>
        <v/>
      </c>
      <c r="U18" s="8" t="str">
        <f>IF($D18="","",VLOOKUP($D18,'HK1'!$D$4:$AH$259,18,0)+VLOOKUP($D18,'HK2'!$D$4:$AH$258,18,0))</f>
        <v/>
      </c>
      <c r="V18" s="21" t="str">
        <f t="shared" si="3"/>
        <v/>
      </c>
      <c r="W18" s="8" t="str">
        <f>IF($D18="","",VLOOKUP($D18,'HK1'!$D$4:$AH$259,20,0)+VLOOKUP($D18,'HK2'!$D$4:$AH$258,20,0))</f>
        <v/>
      </c>
      <c r="X18" s="8" t="str">
        <f>IF($D18="","",VLOOKUP($D18,'HK1'!$D$4:$AH$259,21,0)+VLOOKUP($D18,'HK2'!$D$4:$AH$258,21,0))</f>
        <v/>
      </c>
      <c r="Y18" s="21" t="str">
        <f t="shared" si="4"/>
        <v/>
      </c>
      <c r="Z18" s="8" t="str">
        <f>IF($D18="","",VLOOKUP($D18,'HK1'!$D$4:$AH$259,23,0)+VLOOKUP($D18,'HK2'!$D$4:$AH$258,23,0))</f>
        <v/>
      </c>
      <c r="AA18" s="8" t="str">
        <f>IF($D18="","",VLOOKUP($D18,'HK1'!$D$4:$AH$259,24,0)+VLOOKUP($D18,'HK2'!$D$4:$AH$258,24,0))</f>
        <v/>
      </c>
      <c r="AB18" s="21" t="str">
        <f t="shared" si="5"/>
        <v/>
      </c>
      <c r="AC18" s="8" t="str">
        <f>IF($D18="","",VLOOKUP($D18,'HK1'!$D$4:$AH$259,26,0)+VLOOKUP($D18,'HK2'!$D$4:$AH$258,26,0))</f>
        <v/>
      </c>
      <c r="AD18" s="8" t="str">
        <f>IF($D18="","",VLOOKUP($D18,'HK1'!$D$4:$AH$259,27,0)+VLOOKUP($D18,'HK2'!$D$4:$AH$258,27,0))</f>
        <v/>
      </c>
      <c r="AE18" s="21" t="str">
        <f t="shared" si="6"/>
        <v/>
      </c>
      <c r="AF18" s="8" t="str">
        <f>IF($D18="","",VLOOKUP($D18,'HK1'!$D$4:$AH$259,29,0)+VLOOKUP($D18,'HK2'!$D$4:$AH$258,29,0))</f>
        <v/>
      </c>
      <c r="AG18" s="8" t="str">
        <f>IF($D18="","",VLOOKUP($D18,'HK1'!$D$4:$AH$259,30,0)+VLOOKUP($D18,'HK2'!$D$4:$AH$258,30,0))</f>
        <v/>
      </c>
      <c r="AH18" s="64" t="str">
        <f t="shared" si="7"/>
        <v/>
      </c>
      <c r="AI18" s="14" t="str">
        <f t="shared" ref="AI18" si="9">IF(AH18="","",ROUND(AH18*10/3,1))</f>
        <v/>
      </c>
    </row>
    <row r="19" spans="1:35">
      <c r="E19" s="14">
        <f t="shared" ref="E19:AH19" si="10">SUBTOTAL(9,E2:E18)</f>
        <v>44</v>
      </c>
      <c r="F19" s="14">
        <f t="shared" si="10"/>
        <v>55</v>
      </c>
      <c r="G19" s="14">
        <f t="shared" si="10"/>
        <v>0</v>
      </c>
      <c r="H19" s="14">
        <f t="shared" si="10"/>
        <v>0</v>
      </c>
      <c r="I19" s="37">
        <f t="shared" si="10"/>
        <v>154</v>
      </c>
      <c r="J19" s="14">
        <f t="shared" si="10"/>
        <v>64.799999999999983</v>
      </c>
      <c r="K19" s="14">
        <f t="shared" si="10"/>
        <v>487.19999999999993</v>
      </c>
      <c r="L19" s="14">
        <f t="shared" si="10"/>
        <v>0</v>
      </c>
      <c r="M19" s="14">
        <f t="shared" si="10"/>
        <v>0</v>
      </c>
      <c r="N19" s="37">
        <f t="shared" si="10"/>
        <v>551.99999999999989</v>
      </c>
      <c r="O19" s="14">
        <f t="shared" si="10"/>
        <v>539</v>
      </c>
      <c r="P19" s="14">
        <f t="shared" si="10"/>
        <v>539</v>
      </c>
      <c r="Q19" s="14">
        <f t="shared" si="10"/>
        <v>539</v>
      </c>
      <c r="R19" s="37">
        <f t="shared" si="10"/>
        <v>26.950000000000003</v>
      </c>
      <c r="S19" s="14">
        <f t="shared" si="10"/>
        <v>0</v>
      </c>
      <c r="T19" s="14">
        <f t="shared" si="10"/>
        <v>0</v>
      </c>
      <c r="U19" s="14">
        <f t="shared" si="10"/>
        <v>0</v>
      </c>
      <c r="V19" s="37">
        <f t="shared" si="10"/>
        <v>0</v>
      </c>
      <c r="W19" s="14">
        <f t="shared" si="10"/>
        <v>0</v>
      </c>
      <c r="X19" s="14">
        <f t="shared" si="10"/>
        <v>0</v>
      </c>
      <c r="Y19" s="37">
        <f t="shared" si="10"/>
        <v>0</v>
      </c>
      <c r="Z19" s="14">
        <f t="shared" si="10"/>
        <v>0</v>
      </c>
      <c r="AA19" s="14">
        <f t="shared" si="10"/>
        <v>0</v>
      </c>
      <c r="AB19" s="37">
        <f t="shared" si="10"/>
        <v>0</v>
      </c>
      <c r="AC19" s="14">
        <f t="shared" si="10"/>
        <v>0</v>
      </c>
      <c r="AD19" s="14">
        <f t="shared" si="10"/>
        <v>0</v>
      </c>
      <c r="AE19" s="37">
        <f t="shared" si="10"/>
        <v>0</v>
      </c>
      <c r="AF19" s="14">
        <f t="shared" si="10"/>
        <v>54</v>
      </c>
      <c r="AG19" s="14">
        <f t="shared" si="10"/>
        <v>16.8</v>
      </c>
      <c r="AH19" s="37">
        <f t="shared" si="10"/>
        <v>804.09999999999991</v>
      </c>
    </row>
  </sheetData>
  <sheetProtection formatCells="0" formatColumns="0" formatRows="0" autoFilter="0"/>
  <autoFilter ref="A3:AI18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19:AH1048576 E4:H18 J4:M18 O4:Q18 S4:U18 W4:X18 Z4:AA18 AC4:AD18 AF4:AG18">
    <cfRule type="cellIs" dxfId="94" priority="13" stopIfTrue="1" operator="lessThan">
      <formula>0</formula>
    </cfRule>
  </conditionalFormatting>
  <conditionalFormatting sqref="Q3">
    <cfRule type="cellIs" dxfId="93" priority="11" stopIfTrue="1" operator="lessThan">
      <formula>0</formula>
    </cfRule>
  </conditionalFormatting>
  <conditionalFormatting sqref="U3">
    <cfRule type="cellIs" dxfId="92" priority="10" stopIfTrue="1" operator="lessThan">
      <formula>0</formula>
    </cfRule>
  </conditionalFormatting>
  <conditionalFormatting sqref="I4:I18">
    <cfRule type="cellIs" dxfId="91" priority="8" stopIfTrue="1" operator="lessThan">
      <formula>0</formula>
    </cfRule>
  </conditionalFormatting>
  <conditionalFormatting sqref="N4:N18">
    <cfRule type="cellIs" dxfId="90" priority="7" stopIfTrue="1" operator="lessThan">
      <formula>0</formula>
    </cfRule>
  </conditionalFormatting>
  <conditionalFormatting sqref="R4:R18">
    <cfRule type="cellIs" dxfId="89" priority="6" stopIfTrue="1" operator="lessThan">
      <formula>0</formula>
    </cfRule>
  </conditionalFormatting>
  <conditionalFormatting sqref="V4:V18">
    <cfRule type="cellIs" dxfId="88" priority="5" stopIfTrue="1" operator="lessThan">
      <formula>0</formula>
    </cfRule>
  </conditionalFormatting>
  <conditionalFormatting sqref="Y4:Y18">
    <cfRule type="cellIs" dxfId="87" priority="4" stopIfTrue="1" operator="lessThan">
      <formula>0</formula>
    </cfRule>
  </conditionalFormatting>
  <conditionalFormatting sqref="AB4:AB18">
    <cfRule type="cellIs" dxfId="86" priority="3" stopIfTrue="1" operator="lessThan">
      <formula>0</formula>
    </cfRule>
  </conditionalFormatting>
  <conditionalFormatting sqref="AE4:AE18">
    <cfRule type="cellIs" dxfId="85" priority="2" stopIfTrue="1" operator="lessThan">
      <formula>0</formula>
    </cfRule>
  </conditionalFormatting>
  <conditionalFormatting sqref="AH4:AH18">
    <cfRule type="cellIs" dxfId="84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="70" zoomScaleNormal="70" workbookViewId="0">
      <pane xSplit="4" ySplit="3" topLeftCell="AD4" activePane="bottomRight" state="frozen"/>
      <selection pane="topRight" activeCell="E1" sqref="E1"/>
      <selection pane="bottomLeft" activeCell="A4" sqref="A4"/>
      <selection pane="bottomRight" activeCell="AI17" sqref="AI17"/>
    </sheetView>
  </sheetViews>
  <sheetFormatPr defaultRowHeight="18.75"/>
  <cols>
    <col min="1" max="1" width="5.75" style="79" bestFit="1" customWidth="1"/>
    <col min="2" max="2" width="11.75" style="79" bestFit="1" customWidth="1"/>
    <col min="3" max="3" width="29" style="47" bestFit="1" customWidth="1"/>
    <col min="4" max="4" width="36" style="47" bestFit="1" customWidth="1"/>
    <col min="5" max="8" width="6.625" style="47" customWidth="1"/>
    <col min="9" max="9" width="6.625" style="53" customWidth="1"/>
    <col min="10" max="13" width="6.625" style="47" customWidth="1"/>
    <col min="14" max="14" width="8.25" style="53" customWidth="1"/>
    <col min="15" max="15" width="8" style="47" customWidth="1"/>
    <col min="16" max="17" width="8.25" style="47" customWidth="1"/>
    <col min="18" max="18" width="9.375" style="53" customWidth="1"/>
    <col min="19" max="21" width="6.625" style="47" customWidth="1"/>
    <col min="22" max="22" width="6.625" style="53" customWidth="1"/>
    <col min="23" max="24" width="6.625" style="47" customWidth="1"/>
    <col min="25" max="25" width="6.625" style="53" customWidth="1"/>
    <col min="26" max="27" width="6.625" style="47" customWidth="1"/>
    <col min="28" max="28" width="6.625" style="53" customWidth="1"/>
    <col min="29" max="30" width="6.625" style="47" customWidth="1"/>
    <col min="31" max="31" width="6.625" style="53" customWidth="1"/>
    <col min="32" max="33" width="6.625" style="47" customWidth="1"/>
    <col min="34" max="34" width="9.25" style="53" customWidth="1"/>
    <col min="35" max="35" width="9.5" style="47" customWidth="1"/>
    <col min="36" max="36" width="11.75" style="47" customWidth="1"/>
    <col min="37" max="16384" width="9" style="47"/>
  </cols>
  <sheetData>
    <row r="1" spans="1:35" s="38" customFormat="1">
      <c r="A1" s="118" t="s">
        <v>0</v>
      </c>
      <c r="B1" s="117" t="s">
        <v>1</v>
      </c>
      <c r="C1" s="119" t="s">
        <v>2</v>
      </c>
      <c r="D1" s="118" t="s">
        <v>3</v>
      </c>
      <c r="E1" s="117" t="s">
        <v>4</v>
      </c>
      <c r="F1" s="117"/>
      <c r="G1" s="117"/>
      <c r="H1" s="117"/>
      <c r="I1" s="117"/>
      <c r="J1" s="117" t="s">
        <v>5</v>
      </c>
      <c r="K1" s="117"/>
      <c r="L1" s="117"/>
      <c r="M1" s="117"/>
      <c r="N1" s="117"/>
      <c r="O1" s="117" t="s">
        <v>6</v>
      </c>
      <c r="P1" s="117"/>
      <c r="Q1" s="117"/>
      <c r="R1" s="117"/>
      <c r="S1" s="117"/>
      <c r="T1" s="117"/>
      <c r="U1" s="117"/>
      <c r="V1" s="117"/>
      <c r="W1" s="117" t="s">
        <v>7</v>
      </c>
      <c r="X1" s="117"/>
      <c r="Y1" s="117"/>
      <c r="Z1" s="117"/>
      <c r="AA1" s="117"/>
      <c r="AB1" s="117"/>
      <c r="AC1" s="117"/>
      <c r="AD1" s="117"/>
      <c r="AE1" s="117"/>
      <c r="AF1" s="114" t="s">
        <v>8</v>
      </c>
      <c r="AG1" s="114" t="s">
        <v>9</v>
      </c>
      <c r="AH1" s="114" t="s">
        <v>10</v>
      </c>
      <c r="AI1" s="1">
        <f>SUBTOTAL(9,AH:AH)</f>
        <v>1393.8</v>
      </c>
    </row>
    <row r="2" spans="1:35" s="38" customFormat="1">
      <c r="A2" s="118"/>
      <c r="B2" s="118"/>
      <c r="C2" s="119"/>
      <c r="D2" s="11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 t="s">
        <v>11</v>
      </c>
      <c r="P2" s="117"/>
      <c r="Q2" s="117"/>
      <c r="R2" s="117"/>
      <c r="S2" s="117" t="s">
        <v>12</v>
      </c>
      <c r="T2" s="117"/>
      <c r="U2" s="117"/>
      <c r="V2" s="117"/>
      <c r="W2" s="117" t="s">
        <v>11</v>
      </c>
      <c r="X2" s="117"/>
      <c r="Y2" s="117"/>
      <c r="Z2" s="117" t="s">
        <v>13</v>
      </c>
      <c r="AA2" s="117"/>
      <c r="AB2" s="117"/>
      <c r="AC2" s="117" t="s">
        <v>14</v>
      </c>
      <c r="AD2" s="117"/>
      <c r="AE2" s="117"/>
      <c r="AF2" s="114"/>
      <c r="AG2" s="114"/>
      <c r="AH2" s="114"/>
    </row>
    <row r="3" spans="1:35" s="44" customFormat="1" ht="99">
      <c r="A3" s="118"/>
      <c r="B3" s="118"/>
      <c r="C3" s="119"/>
      <c r="D3" s="118"/>
      <c r="E3" s="71" t="s">
        <v>15</v>
      </c>
      <c r="F3" s="71" t="s">
        <v>16</v>
      </c>
      <c r="G3" s="71" t="s">
        <v>17</v>
      </c>
      <c r="H3" s="71" t="s">
        <v>18</v>
      </c>
      <c r="I3" s="72" t="s">
        <v>19</v>
      </c>
      <c r="J3" s="71" t="s">
        <v>20</v>
      </c>
      <c r="K3" s="71" t="s">
        <v>21</v>
      </c>
      <c r="L3" s="71" t="s">
        <v>22</v>
      </c>
      <c r="M3" s="71" t="s">
        <v>23</v>
      </c>
      <c r="N3" s="73" t="s">
        <v>24</v>
      </c>
      <c r="O3" s="71" t="s">
        <v>25</v>
      </c>
      <c r="P3" s="71" t="s">
        <v>26</v>
      </c>
      <c r="Q3" s="74" t="s">
        <v>283</v>
      </c>
      <c r="R3" s="72" t="s">
        <v>27</v>
      </c>
      <c r="S3" s="71" t="s">
        <v>28</v>
      </c>
      <c r="T3" s="71" t="s">
        <v>29</v>
      </c>
      <c r="U3" s="74" t="s">
        <v>284</v>
      </c>
      <c r="V3" s="72" t="s">
        <v>30</v>
      </c>
      <c r="W3" s="71" t="s">
        <v>25</v>
      </c>
      <c r="X3" s="71" t="s">
        <v>26</v>
      </c>
      <c r="Y3" s="72" t="s">
        <v>27</v>
      </c>
      <c r="Z3" s="71" t="s">
        <v>28</v>
      </c>
      <c r="AA3" s="71" t="s">
        <v>29</v>
      </c>
      <c r="AB3" s="72" t="s">
        <v>30</v>
      </c>
      <c r="AC3" s="71" t="s">
        <v>28</v>
      </c>
      <c r="AD3" s="71" t="s">
        <v>29</v>
      </c>
      <c r="AE3" s="72" t="s">
        <v>30</v>
      </c>
      <c r="AF3" s="114"/>
      <c r="AG3" s="114"/>
      <c r="AH3" s="114"/>
    </row>
    <row r="4" spans="1:35">
      <c r="A4" s="55">
        <f>IF(D4="","",SUBTOTAL(3,$D$4:$D4))</f>
        <v>1</v>
      </c>
      <c r="B4" s="46" t="s">
        <v>413</v>
      </c>
      <c r="C4" s="75" t="s">
        <v>136</v>
      </c>
      <c r="D4" s="31" t="s">
        <v>166</v>
      </c>
      <c r="E4" s="8">
        <f>IF($D4="","",VLOOKUP($D4,'HK1'!$D$4:$AH$259,2,0)+VLOOKUP($D4,'HK2'!$D$4:$AH$258,2,0))</f>
        <v>0</v>
      </c>
      <c r="F4" s="8">
        <f>IF($D4="","",VLOOKUP($D4,'HK1'!$D$4:$AH$259,3,0)+VLOOKUP($D4,'HK2'!$D$4:$AH$258,3,0))</f>
        <v>0</v>
      </c>
      <c r="G4" s="8">
        <f>IF($D4="","",VLOOKUP($D4,'HK1'!$D$4:$AH$259,4,0)+VLOOKUP($D4,'HK2'!$D$4:$AH$258,4,0))</f>
        <v>0</v>
      </c>
      <c r="H4" s="8">
        <f>IF($D4="","",VLOOKUP($D4,'HK1'!$D$4:$AH$259,5,0)+VLOOKUP($D4,'HK2'!$D$4:$AH$258,5,0))</f>
        <v>0</v>
      </c>
      <c r="I4" s="21">
        <f t="shared" ref="I4:I40" si="0">IF(D4="","",(E4+F4*2+G4*3+H4*2))</f>
        <v>0</v>
      </c>
      <c r="J4" s="8">
        <f>IF($D4="","",VLOOKUP($D4,'HK1'!$D$4:$AH$259,7,0)+VLOOKUP($D4,'HK2'!$D$4:$AH$258,7,0))</f>
        <v>0</v>
      </c>
      <c r="K4" s="8">
        <f>IF($D4="","",VLOOKUP($D4,'HK1'!$D$4:$AH$259,8,0)+VLOOKUP($D4,'HK2'!$D$4:$AH$258,8,0))</f>
        <v>0</v>
      </c>
      <c r="L4" s="8">
        <f>IF($D4="","",VLOOKUP($D4,'HK1'!$D$4:$AH$259,9,0)+VLOOKUP($D4,'HK2'!$D$4:$AH$258,9,0))</f>
        <v>0</v>
      </c>
      <c r="M4" s="8">
        <f>IF($D4="","",VLOOKUP($D4,'HK1'!$D$4:$AH$259,10,0)+VLOOKUP($D4,'HK2'!$D$4:$AH$258,10,0))</f>
        <v>0</v>
      </c>
      <c r="N4" s="21">
        <f t="shared" ref="N4:N40" si="1">IF(D4="","",SUM(J4:M4))</f>
        <v>0</v>
      </c>
      <c r="O4" s="8">
        <f>IF($D4="","",VLOOKUP($D4,'HK1'!$D$4:$AH$259,12,0)+VLOOKUP($D4,'HK2'!$D$4:$AH$258,12,0))</f>
        <v>0</v>
      </c>
      <c r="P4" s="8">
        <f>IF($D4="","",VLOOKUP($D4,'HK1'!$D$4:$AH$259,13,0)+VLOOKUP($D4,'HK2'!$D$4:$AH$258,13,0))</f>
        <v>0</v>
      </c>
      <c r="Q4" s="8">
        <f>IF($D4="","",VLOOKUP($D4,'HK1'!$D$4:$AH$259,14,0)+VLOOKUP($D4,'HK2'!$D$4:$AH$258,14,0))</f>
        <v>0</v>
      </c>
      <c r="R4" s="21">
        <f t="shared" ref="R4:R40" si="2">IF(D4="","",(SUM(O4:P4)-Q4)/20)</f>
        <v>0</v>
      </c>
      <c r="S4" s="8">
        <f>IF($D4="","",VLOOKUP($D4,'HK1'!$D$4:$AH$259,16,0)+VLOOKUP($D4,'HK2'!$D$4:$AH$258,16,0))</f>
        <v>0</v>
      </c>
      <c r="T4" s="8">
        <f>IF($D4="","",VLOOKUP($D4,'HK1'!$D$4:$AH$259,17,0)+VLOOKUP($D4,'HK2'!$D$4:$AH$258,17,0))</f>
        <v>0</v>
      </c>
      <c r="U4" s="8">
        <f>IF($D4="","",VLOOKUP($D4,'HK1'!$D$4:$AH$259,18,0)+VLOOKUP($D4,'HK2'!$D$4:$AH$258,18,0))</f>
        <v>0</v>
      </c>
      <c r="V4" s="21">
        <f t="shared" ref="V4:V40" si="3">IF(D4="","",(SUM(S4:T4)-U4)/10)</f>
        <v>0</v>
      </c>
      <c r="W4" s="8">
        <f>IF($D4="","",VLOOKUP($D4,'HK1'!$D$4:$AH$259,20,0)+VLOOKUP($D4,'HK2'!$D$4:$AH$258,20,0))</f>
        <v>0</v>
      </c>
      <c r="X4" s="8">
        <f>IF($D4="","",VLOOKUP($D4,'HK1'!$D$4:$AH$259,21,0)+VLOOKUP($D4,'HK2'!$D$4:$AH$258,21,0))</f>
        <v>0</v>
      </c>
      <c r="Y4" s="21">
        <f t="shared" ref="Y4:Y40" si="4">IF(D4="","",SUM(W4:X4)/14)</f>
        <v>0</v>
      </c>
      <c r="Z4" s="8">
        <f>IF($D4="","",VLOOKUP($D4,'HK1'!$D$4:$AH$259,23,0)+VLOOKUP($D4,'HK2'!$D$4:$AH$258,23,0))</f>
        <v>0</v>
      </c>
      <c r="AA4" s="8">
        <f>IF($D4="","",VLOOKUP($D4,'HK1'!$D$4:$AH$259,24,0)+VLOOKUP($D4,'HK2'!$D$4:$AH$258,24,0))</f>
        <v>0</v>
      </c>
      <c r="AB4" s="21">
        <f t="shared" ref="AB4:AB40" si="5">IF(D4="","",SUM(Z4:AA4)/10)</f>
        <v>0</v>
      </c>
      <c r="AC4" s="8">
        <f>IF($D4="","",VLOOKUP($D4,'HK1'!$D$4:$AH$259,26,0)+VLOOKUP($D4,'HK2'!$D$4:$AH$258,26,0))</f>
        <v>0</v>
      </c>
      <c r="AD4" s="8">
        <f>IF($D4="","",VLOOKUP($D4,'HK1'!$D$4:$AH$259,27,0)+VLOOKUP($D4,'HK2'!$D$4:$AH$258,27,0))</f>
        <v>0</v>
      </c>
      <c r="AE4" s="21">
        <f t="shared" ref="AE4:AE40" si="6">IF(D4="","",SUM(AC4:AD4)/20)</f>
        <v>0</v>
      </c>
      <c r="AF4" s="8">
        <f>IF($D4="","",VLOOKUP($D4,'HK1'!$D$4:$AH$259,29,0)+VLOOKUP($D4,'HK2'!$D$4:$AH$258,29,0))</f>
        <v>0</v>
      </c>
      <c r="AG4" s="8">
        <f>IF($D4="","",VLOOKUP($D4,'HK1'!$D$4:$AH$259,30,0)+VLOOKUP($D4,'HK2'!$D$4:$AH$258,30,0))</f>
        <v>0</v>
      </c>
      <c r="AH4" s="64">
        <f t="shared" ref="AH4:AH40" si="7">IF(D4="","",ROUND(I4+N4+R4+V4+Y4+AB4+AE4+SUM(AF4:AG4),1))</f>
        <v>0</v>
      </c>
      <c r="AI4" s="14">
        <f t="shared" ref="AI4:AI25" si="8">IF(AH4="","",ROUND(AH4*10/3,1))</f>
        <v>0</v>
      </c>
    </row>
    <row r="5" spans="1:35">
      <c r="A5" s="55">
        <f>IF(D5="","",SUBTOTAL(3,$D$4:$D5))</f>
        <v>2</v>
      </c>
      <c r="B5" s="46" t="s">
        <v>390</v>
      </c>
      <c r="C5" s="75" t="s">
        <v>136</v>
      </c>
      <c r="D5" s="31" t="s">
        <v>148</v>
      </c>
      <c r="E5" s="8">
        <f>IF($D5="","",VLOOKUP($D5,'HK1'!$D$4:$AH$259,2,0)+VLOOKUP($D5,'HK2'!$D$4:$AH$258,2,0))</f>
        <v>7</v>
      </c>
      <c r="F5" s="8">
        <f>IF($D5="","",VLOOKUP($D5,'HK1'!$D$4:$AH$259,3,0)+VLOOKUP($D5,'HK2'!$D$4:$AH$258,3,0))</f>
        <v>0</v>
      </c>
      <c r="G5" s="8">
        <f>IF($D5="","",VLOOKUP($D5,'HK1'!$D$4:$AH$259,4,0)+VLOOKUP($D5,'HK2'!$D$4:$AH$258,4,0))</f>
        <v>0</v>
      </c>
      <c r="H5" s="8">
        <f>IF($D5="","",VLOOKUP($D5,'HK1'!$D$4:$AH$259,5,0)+VLOOKUP($D5,'HK2'!$D$4:$AH$258,5,0))</f>
        <v>0</v>
      </c>
      <c r="I5" s="21">
        <f t="shared" si="0"/>
        <v>7</v>
      </c>
      <c r="J5" s="8">
        <f>IF($D5="","",VLOOKUP($D5,'HK1'!$D$4:$AH$259,7,0)+VLOOKUP($D5,'HK2'!$D$4:$AH$258,7,0))</f>
        <v>22.4</v>
      </c>
      <c r="K5" s="8">
        <f>IF($D5="","",VLOOKUP($D5,'HK1'!$D$4:$AH$259,8,0)+VLOOKUP($D5,'HK2'!$D$4:$AH$258,8,0))</f>
        <v>11.6</v>
      </c>
      <c r="L5" s="8">
        <f>IF($D5="","",VLOOKUP($D5,'HK1'!$D$4:$AH$259,9,0)+VLOOKUP($D5,'HK2'!$D$4:$AH$258,9,0))</f>
        <v>0</v>
      </c>
      <c r="M5" s="8">
        <f>IF($D5="","",VLOOKUP($D5,'HK1'!$D$4:$AH$259,10,0)+VLOOKUP($D5,'HK2'!$D$4:$AH$258,10,0))</f>
        <v>0</v>
      </c>
      <c r="N5" s="21">
        <f t="shared" si="1"/>
        <v>34</v>
      </c>
      <c r="O5" s="8">
        <f>IF($D5="","",VLOOKUP($D5,'HK1'!$D$4:$AH$259,12,0)+VLOOKUP($D5,'HK2'!$D$4:$AH$258,12,0))</f>
        <v>310</v>
      </c>
      <c r="P5" s="8">
        <f>IF($D5="","",VLOOKUP($D5,'HK1'!$D$4:$AH$259,13,0)+VLOOKUP($D5,'HK2'!$D$4:$AH$258,13,0))</f>
        <v>237</v>
      </c>
      <c r="Q5" s="8">
        <f>IF($D5="","",VLOOKUP($D5,'HK1'!$D$4:$AH$259,14,0)+VLOOKUP($D5,'HK2'!$D$4:$AH$258,14,0))</f>
        <v>188</v>
      </c>
      <c r="R5" s="21">
        <f t="shared" si="2"/>
        <v>17.95</v>
      </c>
      <c r="S5" s="8">
        <f>IF($D5="","",VLOOKUP($D5,'HK1'!$D$4:$AH$259,16,0)+VLOOKUP($D5,'HK2'!$D$4:$AH$258,16,0))</f>
        <v>0</v>
      </c>
      <c r="T5" s="8">
        <f>IF($D5="","",VLOOKUP($D5,'HK1'!$D$4:$AH$259,17,0)+VLOOKUP($D5,'HK2'!$D$4:$AH$258,17,0))</f>
        <v>0</v>
      </c>
      <c r="U5" s="8">
        <f>IF($D5="","",VLOOKUP($D5,'HK1'!$D$4:$AH$259,18,0)+VLOOKUP($D5,'HK2'!$D$4:$AH$258,18,0))</f>
        <v>0</v>
      </c>
      <c r="V5" s="21">
        <f t="shared" si="3"/>
        <v>0</v>
      </c>
      <c r="W5" s="8">
        <f>IF($D5="","",VLOOKUP($D5,'HK1'!$D$4:$AH$259,20,0)+VLOOKUP($D5,'HK2'!$D$4:$AH$258,20,0))</f>
        <v>0</v>
      </c>
      <c r="X5" s="8">
        <f>IF($D5="","",VLOOKUP($D5,'HK1'!$D$4:$AH$259,21,0)+VLOOKUP($D5,'HK2'!$D$4:$AH$258,21,0))</f>
        <v>0</v>
      </c>
      <c r="Y5" s="21">
        <f t="shared" si="4"/>
        <v>0</v>
      </c>
      <c r="Z5" s="8">
        <f>IF($D5="","",VLOOKUP($D5,'HK1'!$D$4:$AH$259,23,0)+VLOOKUP($D5,'HK2'!$D$4:$AH$258,23,0))</f>
        <v>0</v>
      </c>
      <c r="AA5" s="8">
        <f>IF($D5="","",VLOOKUP($D5,'HK1'!$D$4:$AH$259,24,0)+VLOOKUP($D5,'HK2'!$D$4:$AH$258,24,0))</f>
        <v>0</v>
      </c>
      <c r="AB5" s="21">
        <f t="shared" si="5"/>
        <v>0</v>
      </c>
      <c r="AC5" s="8">
        <f>IF($D5="","",VLOOKUP($D5,'HK1'!$D$4:$AH$259,26,0)+VLOOKUP($D5,'HK2'!$D$4:$AH$258,26,0))</f>
        <v>0</v>
      </c>
      <c r="AD5" s="8">
        <f>IF($D5="","",VLOOKUP($D5,'HK1'!$D$4:$AH$259,27,0)+VLOOKUP($D5,'HK2'!$D$4:$AH$258,27,0))</f>
        <v>0</v>
      </c>
      <c r="AE5" s="21">
        <f t="shared" si="6"/>
        <v>0</v>
      </c>
      <c r="AF5" s="8">
        <f>IF($D5="","",VLOOKUP($D5,'HK1'!$D$4:$AH$259,29,0)+VLOOKUP($D5,'HK2'!$D$4:$AH$258,29,0))</f>
        <v>1.2</v>
      </c>
      <c r="AG5" s="8">
        <f>IF($D5="","",VLOOKUP($D5,'HK1'!$D$4:$AH$259,30,0)+VLOOKUP($D5,'HK2'!$D$4:$AH$258,30,0))</f>
        <v>0</v>
      </c>
      <c r="AH5" s="64">
        <f t="shared" si="7"/>
        <v>60.2</v>
      </c>
      <c r="AI5" s="14">
        <f t="shared" si="8"/>
        <v>200.7</v>
      </c>
    </row>
    <row r="6" spans="1:35">
      <c r="A6" s="55">
        <f>IF(D6="","",SUBTOTAL(3,$D$4:$D6))</f>
        <v>3</v>
      </c>
      <c r="B6" s="46" t="s">
        <v>391</v>
      </c>
      <c r="C6" s="75" t="s">
        <v>136</v>
      </c>
      <c r="D6" s="31" t="s">
        <v>149</v>
      </c>
      <c r="E6" s="8">
        <f>IF($D6="","",VLOOKUP($D6,'HK1'!$D$4:$AH$259,2,0)+VLOOKUP($D6,'HK2'!$D$4:$AH$258,2,0))</f>
        <v>6</v>
      </c>
      <c r="F6" s="8">
        <f>IF($D6="","",VLOOKUP($D6,'HK1'!$D$4:$AH$259,3,0)+VLOOKUP($D6,'HK2'!$D$4:$AH$258,3,0))</f>
        <v>2</v>
      </c>
      <c r="G6" s="8">
        <f>IF($D6="","",VLOOKUP($D6,'HK1'!$D$4:$AH$259,4,0)+VLOOKUP($D6,'HK2'!$D$4:$AH$258,4,0))</f>
        <v>0</v>
      </c>
      <c r="H6" s="8">
        <f>IF($D6="","",VLOOKUP($D6,'HK1'!$D$4:$AH$259,5,0)+VLOOKUP($D6,'HK2'!$D$4:$AH$258,5,0))</f>
        <v>0</v>
      </c>
      <c r="I6" s="21">
        <f t="shared" si="0"/>
        <v>10</v>
      </c>
      <c r="J6" s="8">
        <f>IF($D6="","",VLOOKUP($D6,'HK1'!$D$4:$AH$259,7,0)+VLOOKUP($D6,'HK2'!$D$4:$AH$258,7,0))</f>
        <v>18.799999999999997</v>
      </c>
      <c r="K6" s="8">
        <f>IF($D6="","",VLOOKUP($D6,'HK1'!$D$4:$AH$259,8,0)+VLOOKUP($D6,'HK2'!$D$4:$AH$258,8,0))</f>
        <v>21.6</v>
      </c>
      <c r="L6" s="8">
        <f>IF($D6="","",VLOOKUP($D6,'HK1'!$D$4:$AH$259,9,0)+VLOOKUP($D6,'HK2'!$D$4:$AH$258,9,0))</f>
        <v>0</v>
      </c>
      <c r="M6" s="8">
        <f>IF($D6="","",VLOOKUP($D6,'HK1'!$D$4:$AH$259,10,0)+VLOOKUP($D6,'HK2'!$D$4:$AH$258,10,0))</f>
        <v>0</v>
      </c>
      <c r="N6" s="21">
        <f t="shared" si="1"/>
        <v>40.4</v>
      </c>
      <c r="O6" s="8">
        <f>IF($D6="","",VLOOKUP($D6,'HK1'!$D$4:$AH$259,12,0)+VLOOKUP($D6,'HK2'!$D$4:$AH$258,12,0))</f>
        <v>134</v>
      </c>
      <c r="P6" s="8">
        <f>IF($D6="","",VLOOKUP($D6,'HK1'!$D$4:$AH$259,13,0)+VLOOKUP($D6,'HK2'!$D$4:$AH$258,13,0))</f>
        <v>172</v>
      </c>
      <c r="Q6" s="8">
        <f>IF($D6="","",VLOOKUP($D6,'HK1'!$D$4:$AH$259,14,0)+VLOOKUP($D6,'HK2'!$D$4:$AH$258,14,0))</f>
        <v>206</v>
      </c>
      <c r="R6" s="21">
        <f t="shared" si="2"/>
        <v>5</v>
      </c>
      <c r="S6" s="8">
        <f>IF($D6="","",VLOOKUP($D6,'HK1'!$D$4:$AH$259,16,0)+VLOOKUP($D6,'HK2'!$D$4:$AH$258,16,0))</f>
        <v>0</v>
      </c>
      <c r="T6" s="8">
        <f>IF($D6="","",VLOOKUP($D6,'HK1'!$D$4:$AH$259,17,0)+VLOOKUP($D6,'HK2'!$D$4:$AH$258,17,0))</f>
        <v>0</v>
      </c>
      <c r="U6" s="8">
        <f>IF($D6="","",VLOOKUP($D6,'HK1'!$D$4:$AH$259,18,0)+VLOOKUP($D6,'HK2'!$D$4:$AH$258,18,0))</f>
        <v>0</v>
      </c>
      <c r="V6" s="21">
        <f t="shared" si="3"/>
        <v>0</v>
      </c>
      <c r="W6" s="8">
        <f>IF($D6="","",VLOOKUP($D6,'HK1'!$D$4:$AH$259,20,0)+VLOOKUP($D6,'HK2'!$D$4:$AH$258,20,0))</f>
        <v>0</v>
      </c>
      <c r="X6" s="8">
        <f>IF($D6="","",VLOOKUP($D6,'HK1'!$D$4:$AH$259,21,0)+VLOOKUP($D6,'HK2'!$D$4:$AH$258,21,0))</f>
        <v>0</v>
      </c>
      <c r="Y6" s="21">
        <f t="shared" si="4"/>
        <v>0</v>
      </c>
      <c r="Z6" s="8">
        <f>IF($D6="","",VLOOKUP($D6,'HK1'!$D$4:$AH$259,23,0)+VLOOKUP($D6,'HK2'!$D$4:$AH$258,23,0))</f>
        <v>0</v>
      </c>
      <c r="AA6" s="8">
        <f>IF($D6="","",VLOOKUP($D6,'HK1'!$D$4:$AH$259,24,0)+VLOOKUP($D6,'HK2'!$D$4:$AH$258,24,0))</f>
        <v>0</v>
      </c>
      <c r="AB6" s="21">
        <f t="shared" si="5"/>
        <v>0</v>
      </c>
      <c r="AC6" s="8">
        <f>IF($D6="","",VLOOKUP($D6,'HK1'!$D$4:$AH$259,26,0)+VLOOKUP($D6,'HK2'!$D$4:$AH$258,26,0))</f>
        <v>0</v>
      </c>
      <c r="AD6" s="8">
        <f>IF($D6="","",VLOOKUP($D6,'HK1'!$D$4:$AH$259,27,0)+VLOOKUP($D6,'HK2'!$D$4:$AH$258,27,0))</f>
        <v>0</v>
      </c>
      <c r="AE6" s="21">
        <f t="shared" si="6"/>
        <v>0</v>
      </c>
      <c r="AF6" s="8">
        <f>IF($D6="","",VLOOKUP($D6,'HK1'!$D$4:$AH$259,29,0)+VLOOKUP($D6,'HK2'!$D$4:$AH$258,29,0))</f>
        <v>1.2</v>
      </c>
      <c r="AG6" s="8">
        <f>IF($D6="","",VLOOKUP($D6,'HK1'!$D$4:$AH$259,30,0)+VLOOKUP($D6,'HK2'!$D$4:$AH$258,30,0))</f>
        <v>0</v>
      </c>
      <c r="AH6" s="64">
        <f t="shared" si="7"/>
        <v>56.6</v>
      </c>
      <c r="AI6" s="14">
        <f t="shared" si="8"/>
        <v>188.7</v>
      </c>
    </row>
    <row r="7" spans="1:35">
      <c r="A7" s="55">
        <f>IF(D7="","",SUBTOTAL(3,$D$4:$D7))</f>
        <v>4</v>
      </c>
      <c r="B7" s="46" t="s">
        <v>392</v>
      </c>
      <c r="C7" s="75" t="s">
        <v>136</v>
      </c>
      <c r="D7" s="31" t="s">
        <v>160</v>
      </c>
      <c r="E7" s="8">
        <f>IF($D7="","",VLOOKUP($D7,'HK1'!$D$4:$AH$259,2,0)+VLOOKUP($D7,'HK2'!$D$4:$AH$258,2,0))</f>
        <v>0</v>
      </c>
      <c r="F7" s="8">
        <f>IF($D7="","",VLOOKUP($D7,'HK1'!$D$4:$AH$259,3,0)+VLOOKUP($D7,'HK2'!$D$4:$AH$258,3,0))</f>
        <v>0</v>
      </c>
      <c r="G7" s="8">
        <f>IF($D7="","",VLOOKUP($D7,'HK1'!$D$4:$AH$259,4,0)+VLOOKUP($D7,'HK2'!$D$4:$AH$258,4,0))</f>
        <v>0</v>
      </c>
      <c r="H7" s="8">
        <f>IF($D7="","",VLOOKUP($D7,'HK1'!$D$4:$AH$259,5,0)+VLOOKUP($D7,'HK2'!$D$4:$AH$258,5,0))</f>
        <v>0</v>
      </c>
      <c r="I7" s="21">
        <f t="shared" si="0"/>
        <v>0</v>
      </c>
      <c r="J7" s="8">
        <f>IF($D7="","",VLOOKUP($D7,'HK1'!$D$4:$AH$259,7,0)+VLOOKUP($D7,'HK2'!$D$4:$AH$258,7,0))</f>
        <v>0</v>
      </c>
      <c r="K7" s="8">
        <f>IF($D7="","",VLOOKUP($D7,'HK1'!$D$4:$AH$259,8,0)+VLOOKUP($D7,'HK2'!$D$4:$AH$258,8,0))</f>
        <v>0</v>
      </c>
      <c r="L7" s="8">
        <f>IF($D7="","",VLOOKUP($D7,'HK1'!$D$4:$AH$259,9,0)+VLOOKUP($D7,'HK2'!$D$4:$AH$258,9,0))</f>
        <v>0</v>
      </c>
      <c r="M7" s="8">
        <f>IF($D7="","",VLOOKUP($D7,'HK1'!$D$4:$AH$259,10,0)+VLOOKUP($D7,'HK2'!$D$4:$AH$258,10,0))</f>
        <v>0</v>
      </c>
      <c r="N7" s="21">
        <f t="shared" si="1"/>
        <v>0</v>
      </c>
      <c r="O7" s="8">
        <f>IF($D7="","",VLOOKUP($D7,'HK1'!$D$4:$AH$259,12,0)+VLOOKUP($D7,'HK2'!$D$4:$AH$258,12,0))</f>
        <v>0</v>
      </c>
      <c r="P7" s="8">
        <f>IF($D7="","",VLOOKUP($D7,'HK1'!$D$4:$AH$259,13,0)+VLOOKUP($D7,'HK2'!$D$4:$AH$258,13,0))</f>
        <v>0</v>
      </c>
      <c r="Q7" s="8">
        <f>IF($D7="","",VLOOKUP($D7,'HK1'!$D$4:$AH$259,14,0)+VLOOKUP($D7,'HK2'!$D$4:$AH$258,14,0))</f>
        <v>0</v>
      </c>
      <c r="R7" s="21">
        <f t="shared" si="2"/>
        <v>0</v>
      </c>
      <c r="S7" s="8">
        <f>IF($D7="","",VLOOKUP($D7,'HK1'!$D$4:$AH$259,16,0)+VLOOKUP($D7,'HK2'!$D$4:$AH$258,16,0))</f>
        <v>0</v>
      </c>
      <c r="T7" s="8">
        <f>IF($D7="","",VLOOKUP($D7,'HK1'!$D$4:$AH$259,17,0)+VLOOKUP($D7,'HK2'!$D$4:$AH$258,17,0))</f>
        <v>0</v>
      </c>
      <c r="U7" s="8">
        <f>IF($D7="","",VLOOKUP($D7,'HK1'!$D$4:$AH$259,18,0)+VLOOKUP($D7,'HK2'!$D$4:$AH$258,18,0))</f>
        <v>0</v>
      </c>
      <c r="V7" s="21">
        <f t="shared" si="3"/>
        <v>0</v>
      </c>
      <c r="W7" s="8">
        <f>IF($D7="","",VLOOKUP($D7,'HK1'!$D$4:$AH$259,20,0)+VLOOKUP($D7,'HK2'!$D$4:$AH$258,20,0))</f>
        <v>0</v>
      </c>
      <c r="X7" s="8">
        <f>IF($D7="","",VLOOKUP($D7,'HK1'!$D$4:$AH$259,21,0)+VLOOKUP($D7,'HK2'!$D$4:$AH$258,21,0))</f>
        <v>0</v>
      </c>
      <c r="Y7" s="21">
        <f t="shared" si="4"/>
        <v>0</v>
      </c>
      <c r="Z7" s="8">
        <f>IF($D7="","",VLOOKUP($D7,'HK1'!$D$4:$AH$259,23,0)+VLOOKUP($D7,'HK2'!$D$4:$AH$258,23,0))</f>
        <v>0</v>
      </c>
      <c r="AA7" s="8">
        <f>IF($D7="","",VLOOKUP($D7,'HK1'!$D$4:$AH$259,24,0)+VLOOKUP($D7,'HK2'!$D$4:$AH$258,24,0))</f>
        <v>0</v>
      </c>
      <c r="AB7" s="21">
        <f t="shared" si="5"/>
        <v>0</v>
      </c>
      <c r="AC7" s="8">
        <f>IF($D7="","",VLOOKUP($D7,'HK1'!$D$4:$AH$259,26,0)+VLOOKUP($D7,'HK2'!$D$4:$AH$258,26,0))</f>
        <v>0</v>
      </c>
      <c r="AD7" s="8">
        <f>IF($D7="","",VLOOKUP($D7,'HK1'!$D$4:$AH$259,27,0)+VLOOKUP($D7,'HK2'!$D$4:$AH$258,27,0))</f>
        <v>0</v>
      </c>
      <c r="AE7" s="21">
        <f t="shared" si="6"/>
        <v>0</v>
      </c>
      <c r="AF7" s="8">
        <f>IF($D7="","",VLOOKUP($D7,'HK1'!$D$4:$AH$259,29,0)+VLOOKUP($D7,'HK2'!$D$4:$AH$258,29,0))</f>
        <v>0</v>
      </c>
      <c r="AG7" s="8">
        <f>IF($D7="","",VLOOKUP($D7,'HK1'!$D$4:$AH$259,30,0)+VLOOKUP($D7,'HK2'!$D$4:$AH$258,30,0))</f>
        <v>0</v>
      </c>
      <c r="AH7" s="64">
        <f t="shared" si="7"/>
        <v>0</v>
      </c>
      <c r="AI7" s="14">
        <f t="shared" si="8"/>
        <v>0</v>
      </c>
    </row>
    <row r="8" spans="1:35">
      <c r="A8" s="55">
        <f>IF(D8="","",SUBTOTAL(3,$D$4:$D8))</f>
        <v>5</v>
      </c>
      <c r="B8" s="46" t="s">
        <v>393</v>
      </c>
      <c r="C8" s="75" t="s">
        <v>136</v>
      </c>
      <c r="D8" s="31" t="s">
        <v>138</v>
      </c>
      <c r="E8" s="8">
        <f>IF($D8="","",VLOOKUP($D8,'HK1'!$D$4:$AH$259,2,0)+VLOOKUP($D8,'HK2'!$D$4:$AH$258,2,0))</f>
        <v>6</v>
      </c>
      <c r="F8" s="8">
        <f>IF($D8="","",VLOOKUP($D8,'HK1'!$D$4:$AH$259,3,0)+VLOOKUP($D8,'HK2'!$D$4:$AH$258,3,0))</f>
        <v>0</v>
      </c>
      <c r="G8" s="8">
        <f>IF($D8="","",VLOOKUP($D8,'HK1'!$D$4:$AH$259,4,0)+VLOOKUP($D8,'HK2'!$D$4:$AH$258,4,0))</f>
        <v>0</v>
      </c>
      <c r="H8" s="8">
        <f>IF($D8="","",VLOOKUP($D8,'HK1'!$D$4:$AH$259,5,0)+VLOOKUP($D8,'HK2'!$D$4:$AH$258,5,0))</f>
        <v>0</v>
      </c>
      <c r="I8" s="21">
        <f t="shared" si="0"/>
        <v>6</v>
      </c>
      <c r="J8" s="8">
        <f>IF($D8="","",VLOOKUP($D8,'HK1'!$D$4:$AH$259,7,0)+VLOOKUP($D8,'HK2'!$D$4:$AH$258,7,0))</f>
        <v>9.6</v>
      </c>
      <c r="K8" s="8">
        <f>IF($D8="","",VLOOKUP($D8,'HK1'!$D$4:$AH$259,8,0)+VLOOKUP($D8,'HK2'!$D$4:$AH$258,8,0))</f>
        <v>22.4</v>
      </c>
      <c r="L8" s="8">
        <f>IF($D8="","",VLOOKUP($D8,'HK1'!$D$4:$AH$259,9,0)+VLOOKUP($D8,'HK2'!$D$4:$AH$258,9,0))</f>
        <v>0</v>
      </c>
      <c r="M8" s="8">
        <f>IF($D8="","",VLOOKUP($D8,'HK1'!$D$4:$AH$259,10,0)+VLOOKUP($D8,'HK2'!$D$4:$AH$258,10,0))</f>
        <v>0</v>
      </c>
      <c r="N8" s="21">
        <f t="shared" si="1"/>
        <v>32</v>
      </c>
      <c r="O8" s="8">
        <f>IF($D8="","",VLOOKUP($D8,'HK1'!$D$4:$AH$259,12,0)+VLOOKUP($D8,'HK2'!$D$4:$AH$258,12,0))</f>
        <v>219</v>
      </c>
      <c r="P8" s="8">
        <f>IF($D8="","",VLOOKUP($D8,'HK1'!$D$4:$AH$259,13,0)+VLOOKUP($D8,'HK2'!$D$4:$AH$258,13,0))</f>
        <v>106</v>
      </c>
      <c r="Q8" s="8">
        <f>IF($D8="","",VLOOKUP($D8,'HK1'!$D$4:$AH$259,14,0)+VLOOKUP($D8,'HK2'!$D$4:$AH$258,14,0))</f>
        <v>233</v>
      </c>
      <c r="R8" s="21">
        <f t="shared" si="2"/>
        <v>4.5999999999999996</v>
      </c>
      <c r="S8" s="8">
        <f>IF($D8="","",VLOOKUP($D8,'HK1'!$D$4:$AH$259,16,0)+VLOOKUP($D8,'HK2'!$D$4:$AH$258,16,0))</f>
        <v>0</v>
      </c>
      <c r="T8" s="8">
        <f>IF($D8="","",VLOOKUP($D8,'HK1'!$D$4:$AH$259,17,0)+VLOOKUP($D8,'HK2'!$D$4:$AH$258,17,0))</f>
        <v>0</v>
      </c>
      <c r="U8" s="8">
        <f>IF($D8="","",VLOOKUP($D8,'HK1'!$D$4:$AH$259,18,0)+VLOOKUP($D8,'HK2'!$D$4:$AH$258,18,0))</f>
        <v>0</v>
      </c>
      <c r="V8" s="21">
        <f t="shared" si="3"/>
        <v>0</v>
      </c>
      <c r="W8" s="8">
        <f>IF($D8="","",VLOOKUP($D8,'HK1'!$D$4:$AH$259,20,0)+VLOOKUP($D8,'HK2'!$D$4:$AH$258,20,0))</f>
        <v>0</v>
      </c>
      <c r="X8" s="8">
        <f>IF($D8="","",VLOOKUP($D8,'HK1'!$D$4:$AH$259,21,0)+VLOOKUP($D8,'HK2'!$D$4:$AH$258,21,0))</f>
        <v>0</v>
      </c>
      <c r="Y8" s="21">
        <f t="shared" si="4"/>
        <v>0</v>
      </c>
      <c r="Z8" s="8">
        <f>IF($D8="","",VLOOKUP($D8,'HK1'!$D$4:$AH$259,23,0)+VLOOKUP($D8,'HK2'!$D$4:$AH$258,23,0))</f>
        <v>0</v>
      </c>
      <c r="AA8" s="8">
        <f>IF($D8="","",VLOOKUP($D8,'HK1'!$D$4:$AH$259,24,0)+VLOOKUP($D8,'HK2'!$D$4:$AH$258,24,0))</f>
        <v>0</v>
      </c>
      <c r="AB8" s="21">
        <f t="shared" si="5"/>
        <v>0</v>
      </c>
      <c r="AC8" s="8">
        <f>IF($D8="","",VLOOKUP($D8,'HK1'!$D$4:$AH$259,26,0)+VLOOKUP($D8,'HK2'!$D$4:$AH$258,26,0))</f>
        <v>0</v>
      </c>
      <c r="AD8" s="8">
        <f>IF($D8="","",VLOOKUP($D8,'HK1'!$D$4:$AH$259,27,0)+VLOOKUP($D8,'HK2'!$D$4:$AH$258,27,0))</f>
        <v>0</v>
      </c>
      <c r="AE8" s="21">
        <f t="shared" si="6"/>
        <v>0</v>
      </c>
      <c r="AF8" s="8">
        <f>IF($D8="","",VLOOKUP($D8,'HK1'!$D$4:$AH$259,29,0)+VLOOKUP($D8,'HK2'!$D$4:$AH$258,29,0))</f>
        <v>0</v>
      </c>
      <c r="AG8" s="8">
        <f>IF($D8="","",VLOOKUP($D8,'HK1'!$D$4:$AH$259,30,0)+VLOOKUP($D8,'HK2'!$D$4:$AH$258,30,0))</f>
        <v>0</v>
      </c>
      <c r="AH8" s="64">
        <f t="shared" si="7"/>
        <v>42.6</v>
      </c>
      <c r="AI8" s="14">
        <f t="shared" si="8"/>
        <v>142</v>
      </c>
    </row>
    <row r="9" spans="1:35">
      <c r="A9" s="55">
        <f>IF(D9="","",SUBTOTAL(3,$D$4:$D9))</f>
        <v>6</v>
      </c>
      <c r="B9" s="46" t="s">
        <v>394</v>
      </c>
      <c r="C9" s="75" t="s">
        <v>136</v>
      </c>
      <c r="D9" s="31" t="s">
        <v>150</v>
      </c>
      <c r="E9" s="8">
        <f>IF($D9="","",VLOOKUP($D9,'HK1'!$D$4:$AH$259,2,0)+VLOOKUP($D9,'HK2'!$D$4:$AH$258,2,0))</f>
        <v>7</v>
      </c>
      <c r="F9" s="8">
        <f>IF($D9="","",VLOOKUP($D9,'HK1'!$D$4:$AH$259,3,0)+VLOOKUP($D9,'HK2'!$D$4:$AH$258,3,0))</f>
        <v>0</v>
      </c>
      <c r="G9" s="8">
        <f>IF($D9="","",VLOOKUP($D9,'HK1'!$D$4:$AH$259,4,0)+VLOOKUP($D9,'HK2'!$D$4:$AH$258,4,0))</f>
        <v>0</v>
      </c>
      <c r="H9" s="8">
        <f>IF($D9="","",VLOOKUP($D9,'HK1'!$D$4:$AH$259,5,0)+VLOOKUP($D9,'HK2'!$D$4:$AH$258,5,0))</f>
        <v>0</v>
      </c>
      <c r="I9" s="21">
        <f t="shared" si="0"/>
        <v>7</v>
      </c>
      <c r="J9" s="8">
        <f>IF($D9="","",VLOOKUP($D9,'HK1'!$D$4:$AH$259,7,0)+VLOOKUP($D9,'HK2'!$D$4:$AH$258,7,0))</f>
        <v>24.799999999999997</v>
      </c>
      <c r="K9" s="8">
        <f>IF($D9="","",VLOOKUP($D9,'HK1'!$D$4:$AH$259,8,0)+VLOOKUP($D9,'HK2'!$D$4:$AH$258,8,0))</f>
        <v>9.6</v>
      </c>
      <c r="L9" s="8">
        <f>IF($D9="","",VLOOKUP($D9,'HK1'!$D$4:$AH$259,9,0)+VLOOKUP($D9,'HK2'!$D$4:$AH$258,9,0))</f>
        <v>0</v>
      </c>
      <c r="M9" s="8">
        <f>IF($D9="","",VLOOKUP($D9,'HK1'!$D$4:$AH$259,10,0)+VLOOKUP($D9,'HK2'!$D$4:$AH$258,10,0))</f>
        <v>0</v>
      </c>
      <c r="N9" s="21">
        <f t="shared" si="1"/>
        <v>34.4</v>
      </c>
      <c r="O9" s="8">
        <f>IF($D9="","",VLOOKUP($D9,'HK1'!$D$4:$AH$259,12,0)+VLOOKUP($D9,'HK2'!$D$4:$AH$258,12,0))</f>
        <v>181</v>
      </c>
      <c r="P9" s="8">
        <f>IF($D9="","",VLOOKUP($D9,'HK1'!$D$4:$AH$259,13,0)+VLOOKUP($D9,'HK2'!$D$4:$AH$258,13,0))</f>
        <v>319</v>
      </c>
      <c r="Q9" s="8">
        <f>IF($D9="","",VLOOKUP($D9,'HK1'!$D$4:$AH$259,14,0)+VLOOKUP($D9,'HK2'!$D$4:$AH$258,14,0))</f>
        <v>206</v>
      </c>
      <c r="R9" s="21">
        <f t="shared" si="2"/>
        <v>14.7</v>
      </c>
      <c r="S9" s="8">
        <f>IF($D9="","",VLOOKUP($D9,'HK1'!$D$4:$AH$259,16,0)+VLOOKUP($D9,'HK2'!$D$4:$AH$258,16,0))</f>
        <v>0</v>
      </c>
      <c r="T9" s="8">
        <f>IF($D9="","",VLOOKUP($D9,'HK1'!$D$4:$AH$259,17,0)+VLOOKUP($D9,'HK2'!$D$4:$AH$258,17,0))</f>
        <v>0</v>
      </c>
      <c r="U9" s="8">
        <f>IF($D9="","",VLOOKUP($D9,'HK1'!$D$4:$AH$259,18,0)+VLOOKUP($D9,'HK2'!$D$4:$AH$258,18,0))</f>
        <v>0</v>
      </c>
      <c r="V9" s="21">
        <f t="shared" si="3"/>
        <v>0</v>
      </c>
      <c r="W9" s="8">
        <f>IF($D9="","",VLOOKUP($D9,'HK1'!$D$4:$AH$259,20,0)+VLOOKUP($D9,'HK2'!$D$4:$AH$258,20,0))</f>
        <v>0</v>
      </c>
      <c r="X9" s="8">
        <f>IF($D9="","",VLOOKUP($D9,'HK1'!$D$4:$AH$259,21,0)+VLOOKUP($D9,'HK2'!$D$4:$AH$258,21,0))</f>
        <v>0</v>
      </c>
      <c r="Y9" s="21">
        <f t="shared" si="4"/>
        <v>0</v>
      </c>
      <c r="Z9" s="8">
        <f>IF($D9="","",VLOOKUP($D9,'HK1'!$D$4:$AH$259,23,0)+VLOOKUP($D9,'HK2'!$D$4:$AH$258,23,0))</f>
        <v>0</v>
      </c>
      <c r="AA9" s="8">
        <f>IF($D9="","",VLOOKUP($D9,'HK1'!$D$4:$AH$259,24,0)+VLOOKUP($D9,'HK2'!$D$4:$AH$258,24,0))</f>
        <v>0</v>
      </c>
      <c r="AB9" s="21">
        <f t="shared" si="5"/>
        <v>0</v>
      </c>
      <c r="AC9" s="8">
        <f>IF($D9="","",VLOOKUP($D9,'HK1'!$D$4:$AH$259,26,0)+VLOOKUP($D9,'HK2'!$D$4:$AH$258,26,0))</f>
        <v>0</v>
      </c>
      <c r="AD9" s="8">
        <f>IF($D9="","",VLOOKUP($D9,'HK1'!$D$4:$AH$259,27,0)+VLOOKUP($D9,'HK2'!$D$4:$AH$258,27,0))</f>
        <v>0</v>
      </c>
      <c r="AE9" s="21">
        <f t="shared" si="6"/>
        <v>0</v>
      </c>
      <c r="AF9" s="8">
        <f>IF($D9="","",VLOOKUP($D9,'HK1'!$D$4:$AH$259,29,0)+VLOOKUP($D9,'HK2'!$D$4:$AH$258,29,0))</f>
        <v>2.4</v>
      </c>
      <c r="AG9" s="8">
        <f>IF($D9="","",VLOOKUP($D9,'HK1'!$D$4:$AH$259,30,0)+VLOOKUP($D9,'HK2'!$D$4:$AH$258,30,0))</f>
        <v>1.2</v>
      </c>
      <c r="AH9" s="64">
        <f t="shared" si="7"/>
        <v>59.7</v>
      </c>
      <c r="AI9" s="14">
        <f t="shared" si="8"/>
        <v>199</v>
      </c>
    </row>
    <row r="10" spans="1:35">
      <c r="A10" s="55">
        <f>IF(D10="","",SUBTOTAL(3,$D$4:$D10))</f>
        <v>7</v>
      </c>
      <c r="B10" s="46" t="s">
        <v>395</v>
      </c>
      <c r="C10" s="75" t="s">
        <v>136</v>
      </c>
      <c r="D10" s="31" t="s">
        <v>139</v>
      </c>
      <c r="E10" s="8">
        <f>IF($D10="","",VLOOKUP($D10,'HK1'!$D$4:$AH$259,2,0)+VLOOKUP($D10,'HK2'!$D$4:$AH$258,2,0))</f>
        <v>2</v>
      </c>
      <c r="F10" s="8">
        <f>IF($D10="","",VLOOKUP($D10,'HK1'!$D$4:$AH$259,3,0)+VLOOKUP($D10,'HK2'!$D$4:$AH$258,3,0))</f>
        <v>0</v>
      </c>
      <c r="G10" s="8">
        <f>IF($D10="","",VLOOKUP($D10,'HK1'!$D$4:$AH$259,4,0)+VLOOKUP($D10,'HK2'!$D$4:$AH$258,4,0))</f>
        <v>0</v>
      </c>
      <c r="H10" s="8">
        <f>IF($D10="","",VLOOKUP($D10,'HK1'!$D$4:$AH$259,5,0)+VLOOKUP($D10,'HK2'!$D$4:$AH$258,5,0))</f>
        <v>0</v>
      </c>
      <c r="I10" s="21">
        <f t="shared" si="0"/>
        <v>2</v>
      </c>
      <c r="J10" s="8">
        <f>IF($D10="","",VLOOKUP($D10,'HK1'!$D$4:$AH$259,7,0)+VLOOKUP($D10,'HK2'!$D$4:$AH$258,7,0))</f>
        <v>6.7999999999999989</v>
      </c>
      <c r="K10" s="8">
        <f>IF($D10="","",VLOOKUP($D10,'HK1'!$D$4:$AH$259,8,0)+VLOOKUP($D10,'HK2'!$D$4:$AH$258,8,0))</f>
        <v>14</v>
      </c>
      <c r="L10" s="8">
        <f>IF($D10="","",VLOOKUP($D10,'HK1'!$D$4:$AH$259,9,0)+VLOOKUP($D10,'HK2'!$D$4:$AH$258,9,0))</f>
        <v>0</v>
      </c>
      <c r="M10" s="8">
        <f>IF($D10="","",VLOOKUP($D10,'HK1'!$D$4:$AH$259,10,0)+VLOOKUP($D10,'HK2'!$D$4:$AH$258,10,0))</f>
        <v>0</v>
      </c>
      <c r="N10" s="21">
        <f t="shared" si="1"/>
        <v>20.799999999999997</v>
      </c>
      <c r="O10" s="8">
        <f>IF($D10="","",VLOOKUP($D10,'HK1'!$D$4:$AH$259,12,0)+VLOOKUP($D10,'HK2'!$D$4:$AH$258,12,0))</f>
        <v>219</v>
      </c>
      <c r="P10" s="8">
        <f>IF($D10="","",VLOOKUP($D10,'HK1'!$D$4:$AH$259,13,0)+VLOOKUP($D10,'HK2'!$D$4:$AH$258,13,0))</f>
        <v>103</v>
      </c>
      <c r="Q10" s="8">
        <f>IF($D10="","",VLOOKUP($D10,'HK1'!$D$4:$AH$259,14,0)+VLOOKUP($D10,'HK2'!$D$4:$AH$258,14,0))</f>
        <v>219</v>
      </c>
      <c r="R10" s="21">
        <f t="shared" si="2"/>
        <v>5.15</v>
      </c>
      <c r="S10" s="8">
        <f>IF($D10="","",VLOOKUP($D10,'HK1'!$D$4:$AH$259,16,0)+VLOOKUP($D10,'HK2'!$D$4:$AH$258,16,0))</f>
        <v>107</v>
      </c>
      <c r="T10" s="8">
        <f>IF($D10="","",VLOOKUP($D10,'HK1'!$D$4:$AH$259,17,0)+VLOOKUP($D10,'HK2'!$D$4:$AH$258,17,0))</f>
        <v>0</v>
      </c>
      <c r="U10" s="8">
        <f>IF($D10="","",VLOOKUP($D10,'HK1'!$D$4:$AH$259,18,0)+VLOOKUP($D10,'HK2'!$D$4:$AH$258,18,0))</f>
        <v>107</v>
      </c>
      <c r="V10" s="21">
        <f t="shared" si="3"/>
        <v>0</v>
      </c>
      <c r="W10" s="8">
        <f>IF($D10="","",VLOOKUP($D10,'HK1'!$D$4:$AH$259,20,0)+VLOOKUP($D10,'HK2'!$D$4:$AH$258,20,0))</f>
        <v>0</v>
      </c>
      <c r="X10" s="8">
        <f>IF($D10="","",VLOOKUP($D10,'HK1'!$D$4:$AH$259,21,0)+VLOOKUP($D10,'HK2'!$D$4:$AH$258,21,0))</f>
        <v>0</v>
      </c>
      <c r="Y10" s="21">
        <f t="shared" si="4"/>
        <v>0</v>
      </c>
      <c r="Z10" s="8">
        <f>IF($D10="","",VLOOKUP($D10,'HK1'!$D$4:$AH$259,23,0)+VLOOKUP($D10,'HK2'!$D$4:$AH$258,23,0))</f>
        <v>0</v>
      </c>
      <c r="AA10" s="8">
        <f>IF($D10="","",VLOOKUP($D10,'HK1'!$D$4:$AH$259,24,0)+VLOOKUP($D10,'HK2'!$D$4:$AH$258,24,0))</f>
        <v>0</v>
      </c>
      <c r="AB10" s="21">
        <f t="shared" si="5"/>
        <v>0</v>
      </c>
      <c r="AC10" s="8">
        <f>IF($D10="","",VLOOKUP($D10,'HK1'!$D$4:$AH$259,26,0)+VLOOKUP($D10,'HK2'!$D$4:$AH$258,26,0))</f>
        <v>0</v>
      </c>
      <c r="AD10" s="8">
        <f>IF($D10="","",VLOOKUP($D10,'HK1'!$D$4:$AH$259,27,0)+VLOOKUP($D10,'HK2'!$D$4:$AH$258,27,0))</f>
        <v>0</v>
      </c>
      <c r="AE10" s="21">
        <f t="shared" si="6"/>
        <v>0</v>
      </c>
      <c r="AF10" s="8">
        <f>IF($D10="","",VLOOKUP($D10,'HK1'!$D$4:$AH$259,29,0)+VLOOKUP($D10,'HK2'!$D$4:$AH$258,29,0))</f>
        <v>0</v>
      </c>
      <c r="AG10" s="8">
        <f>IF($D10="","",VLOOKUP($D10,'HK1'!$D$4:$AH$259,30,0)+VLOOKUP($D10,'HK2'!$D$4:$AH$258,30,0))</f>
        <v>0</v>
      </c>
      <c r="AH10" s="64">
        <f t="shared" si="7"/>
        <v>28</v>
      </c>
      <c r="AI10" s="14">
        <f t="shared" si="8"/>
        <v>93.3</v>
      </c>
    </row>
    <row r="11" spans="1:35">
      <c r="A11" s="55">
        <f>IF(D11="","",SUBTOTAL(3,$D$4:$D11))</f>
        <v>8</v>
      </c>
      <c r="B11" s="46" t="s">
        <v>396</v>
      </c>
      <c r="C11" s="75" t="s">
        <v>136</v>
      </c>
      <c r="D11" s="31" t="s">
        <v>156</v>
      </c>
      <c r="E11" s="8">
        <f>IF($D11="","",VLOOKUP($D11,'HK1'!$D$4:$AH$259,2,0)+VLOOKUP($D11,'HK2'!$D$4:$AH$258,2,0))</f>
        <v>1</v>
      </c>
      <c r="F11" s="8">
        <f>IF($D11="","",VLOOKUP($D11,'HK1'!$D$4:$AH$259,3,0)+VLOOKUP($D11,'HK2'!$D$4:$AH$258,3,0))</f>
        <v>0</v>
      </c>
      <c r="G11" s="8">
        <f>IF($D11="","",VLOOKUP($D11,'HK1'!$D$4:$AH$259,4,0)+VLOOKUP($D11,'HK2'!$D$4:$AH$258,4,0))</f>
        <v>0</v>
      </c>
      <c r="H11" s="8">
        <f>IF($D11="","",VLOOKUP($D11,'HK1'!$D$4:$AH$259,5,0)+VLOOKUP($D11,'HK2'!$D$4:$AH$258,5,0))</f>
        <v>0</v>
      </c>
      <c r="I11" s="21">
        <f t="shared" si="0"/>
        <v>1</v>
      </c>
      <c r="J11" s="8">
        <f>IF($D11="","",VLOOKUP($D11,'HK1'!$D$4:$AH$259,7,0)+VLOOKUP($D11,'HK2'!$D$4:$AH$258,7,0))</f>
        <v>5.2</v>
      </c>
      <c r="K11" s="8">
        <f>IF($D11="","",VLOOKUP($D11,'HK1'!$D$4:$AH$259,8,0)+VLOOKUP($D11,'HK2'!$D$4:$AH$258,8,0))</f>
        <v>19.600000000000001</v>
      </c>
      <c r="L11" s="8">
        <f>IF($D11="","",VLOOKUP($D11,'HK1'!$D$4:$AH$259,9,0)+VLOOKUP($D11,'HK2'!$D$4:$AH$258,9,0))</f>
        <v>0</v>
      </c>
      <c r="M11" s="8">
        <f>IF($D11="","",VLOOKUP($D11,'HK1'!$D$4:$AH$259,10,0)+VLOOKUP($D11,'HK2'!$D$4:$AH$258,10,0))</f>
        <v>0</v>
      </c>
      <c r="N11" s="21">
        <f t="shared" si="1"/>
        <v>24.8</v>
      </c>
      <c r="O11" s="8">
        <f>IF($D11="","",VLOOKUP($D11,'HK1'!$D$4:$AH$259,12,0)+VLOOKUP($D11,'HK2'!$D$4:$AH$258,12,0))</f>
        <v>94</v>
      </c>
      <c r="P11" s="8">
        <f>IF($D11="","",VLOOKUP($D11,'HK1'!$D$4:$AH$259,13,0)+VLOOKUP($D11,'HK2'!$D$4:$AH$258,13,0))</f>
        <v>182</v>
      </c>
      <c r="Q11" s="8">
        <f>IF($D11="","",VLOOKUP($D11,'HK1'!$D$4:$AH$259,14,0)+VLOOKUP($D11,'HK2'!$D$4:$AH$258,14,0))</f>
        <v>49</v>
      </c>
      <c r="R11" s="21">
        <f t="shared" si="2"/>
        <v>11.35</v>
      </c>
      <c r="S11" s="8">
        <f>IF($D11="","",VLOOKUP($D11,'HK1'!$D$4:$AH$259,16,0)+VLOOKUP($D11,'HK2'!$D$4:$AH$258,16,0))</f>
        <v>256</v>
      </c>
      <c r="T11" s="8">
        <f>IF($D11="","",VLOOKUP($D11,'HK1'!$D$4:$AH$259,17,0)+VLOOKUP($D11,'HK2'!$D$4:$AH$258,17,0))</f>
        <v>132</v>
      </c>
      <c r="U11" s="8">
        <f>IF($D11="","",VLOOKUP($D11,'HK1'!$D$4:$AH$259,18,0)+VLOOKUP($D11,'HK2'!$D$4:$AH$258,18,0))</f>
        <v>256</v>
      </c>
      <c r="V11" s="21">
        <f t="shared" si="3"/>
        <v>13.2</v>
      </c>
      <c r="W11" s="8">
        <f>IF($D11="","",VLOOKUP($D11,'HK1'!$D$4:$AH$259,20,0)+VLOOKUP($D11,'HK2'!$D$4:$AH$258,20,0))</f>
        <v>0</v>
      </c>
      <c r="X11" s="8">
        <f>IF($D11="","",VLOOKUP($D11,'HK1'!$D$4:$AH$259,21,0)+VLOOKUP($D11,'HK2'!$D$4:$AH$258,21,0))</f>
        <v>0</v>
      </c>
      <c r="Y11" s="21">
        <f t="shared" si="4"/>
        <v>0</v>
      </c>
      <c r="Z11" s="8">
        <f>IF($D11="","",VLOOKUP($D11,'HK1'!$D$4:$AH$259,23,0)+VLOOKUP($D11,'HK2'!$D$4:$AH$258,23,0))</f>
        <v>0</v>
      </c>
      <c r="AA11" s="8">
        <f>IF($D11="","",VLOOKUP($D11,'HK1'!$D$4:$AH$259,24,0)+VLOOKUP($D11,'HK2'!$D$4:$AH$258,24,0))</f>
        <v>0</v>
      </c>
      <c r="AB11" s="21">
        <f t="shared" si="5"/>
        <v>0</v>
      </c>
      <c r="AC11" s="8">
        <f>IF($D11="","",VLOOKUP($D11,'HK1'!$D$4:$AH$259,26,0)+VLOOKUP($D11,'HK2'!$D$4:$AH$258,26,0))</f>
        <v>0</v>
      </c>
      <c r="AD11" s="8">
        <f>IF($D11="","",VLOOKUP($D11,'HK1'!$D$4:$AH$259,27,0)+VLOOKUP($D11,'HK2'!$D$4:$AH$258,27,0))</f>
        <v>0</v>
      </c>
      <c r="AE11" s="21">
        <f t="shared" si="6"/>
        <v>0</v>
      </c>
      <c r="AF11" s="8">
        <f>IF($D11="","",VLOOKUP($D11,'HK1'!$D$4:$AH$259,29,0)+VLOOKUP($D11,'HK2'!$D$4:$AH$258,29,0))</f>
        <v>0</v>
      </c>
      <c r="AG11" s="8">
        <f>IF($D11="","",VLOOKUP($D11,'HK1'!$D$4:$AH$259,30,0)+VLOOKUP($D11,'HK2'!$D$4:$AH$258,30,0))</f>
        <v>0</v>
      </c>
      <c r="AH11" s="64">
        <f t="shared" si="7"/>
        <v>50.4</v>
      </c>
      <c r="AI11" s="14">
        <f t="shared" si="8"/>
        <v>168</v>
      </c>
    </row>
    <row r="12" spans="1:35">
      <c r="A12" s="55">
        <f>IF(D12="","",SUBTOTAL(3,$D$4:$D12))</f>
        <v>9</v>
      </c>
      <c r="B12" s="46" t="s">
        <v>397</v>
      </c>
      <c r="C12" s="75" t="s">
        <v>136</v>
      </c>
      <c r="D12" s="31" t="s">
        <v>151</v>
      </c>
      <c r="E12" s="8">
        <f>IF($D12="","",VLOOKUP($D12,'HK1'!$D$4:$AH$259,2,0)+VLOOKUP($D12,'HK2'!$D$4:$AH$258,2,0))</f>
        <v>4</v>
      </c>
      <c r="F12" s="8">
        <f>IF($D12="","",VLOOKUP($D12,'HK1'!$D$4:$AH$259,3,0)+VLOOKUP($D12,'HK2'!$D$4:$AH$258,3,0))</f>
        <v>0</v>
      </c>
      <c r="G12" s="8">
        <f>IF($D12="","",VLOOKUP($D12,'HK1'!$D$4:$AH$259,4,0)+VLOOKUP($D12,'HK2'!$D$4:$AH$258,4,0))</f>
        <v>0</v>
      </c>
      <c r="H12" s="8">
        <f>IF($D12="","",VLOOKUP($D12,'HK1'!$D$4:$AH$259,5,0)+VLOOKUP($D12,'HK2'!$D$4:$AH$258,5,0))</f>
        <v>0</v>
      </c>
      <c r="I12" s="21">
        <f t="shared" si="0"/>
        <v>4</v>
      </c>
      <c r="J12" s="8">
        <f>IF($D12="","",VLOOKUP($D12,'HK1'!$D$4:$AH$259,7,0)+VLOOKUP($D12,'HK2'!$D$4:$AH$258,7,0))</f>
        <v>10.8</v>
      </c>
      <c r="K12" s="8">
        <f>IF($D12="","",VLOOKUP($D12,'HK1'!$D$4:$AH$259,8,0)+VLOOKUP($D12,'HK2'!$D$4:$AH$258,8,0))</f>
        <v>12.399999999999999</v>
      </c>
      <c r="L12" s="8">
        <f>IF($D12="","",VLOOKUP($D12,'HK1'!$D$4:$AH$259,9,0)+VLOOKUP($D12,'HK2'!$D$4:$AH$258,9,0))</f>
        <v>0</v>
      </c>
      <c r="M12" s="8">
        <f>IF($D12="","",VLOOKUP($D12,'HK1'!$D$4:$AH$259,10,0)+VLOOKUP($D12,'HK2'!$D$4:$AH$258,10,0))</f>
        <v>0</v>
      </c>
      <c r="N12" s="21">
        <f t="shared" si="1"/>
        <v>23.2</v>
      </c>
      <c r="O12" s="8">
        <f>IF($D12="","",VLOOKUP($D12,'HK1'!$D$4:$AH$259,12,0)+VLOOKUP($D12,'HK2'!$D$4:$AH$258,12,0))</f>
        <v>261</v>
      </c>
      <c r="P12" s="8">
        <f>IF($D12="","",VLOOKUP($D12,'HK1'!$D$4:$AH$259,13,0)+VLOOKUP($D12,'HK2'!$D$4:$AH$258,13,0))</f>
        <v>156</v>
      </c>
      <c r="Q12" s="8">
        <f>IF($D12="","",VLOOKUP($D12,'HK1'!$D$4:$AH$259,14,0)+VLOOKUP($D12,'HK2'!$D$4:$AH$258,14,0))</f>
        <v>255</v>
      </c>
      <c r="R12" s="21">
        <f t="shared" si="2"/>
        <v>8.1</v>
      </c>
      <c r="S12" s="8">
        <f>IF($D12="","",VLOOKUP($D12,'HK1'!$D$4:$AH$259,16,0)+VLOOKUP($D12,'HK2'!$D$4:$AH$258,16,0))</f>
        <v>0</v>
      </c>
      <c r="T12" s="8">
        <f>IF($D12="","",VLOOKUP($D12,'HK1'!$D$4:$AH$259,17,0)+VLOOKUP($D12,'HK2'!$D$4:$AH$258,17,0))</f>
        <v>0</v>
      </c>
      <c r="U12" s="8">
        <f>IF($D12="","",VLOOKUP($D12,'HK1'!$D$4:$AH$259,18,0)+VLOOKUP($D12,'HK2'!$D$4:$AH$258,18,0))</f>
        <v>0</v>
      </c>
      <c r="V12" s="21">
        <f t="shared" si="3"/>
        <v>0</v>
      </c>
      <c r="W12" s="8">
        <f>IF($D12="","",VLOOKUP($D12,'HK1'!$D$4:$AH$259,20,0)+VLOOKUP($D12,'HK2'!$D$4:$AH$258,20,0))</f>
        <v>0</v>
      </c>
      <c r="X12" s="8">
        <f>IF($D12="","",VLOOKUP($D12,'HK1'!$D$4:$AH$259,21,0)+VLOOKUP($D12,'HK2'!$D$4:$AH$258,21,0))</f>
        <v>0</v>
      </c>
      <c r="Y12" s="21">
        <f t="shared" si="4"/>
        <v>0</v>
      </c>
      <c r="Z12" s="8">
        <f>IF($D12="","",VLOOKUP($D12,'HK1'!$D$4:$AH$259,23,0)+VLOOKUP($D12,'HK2'!$D$4:$AH$258,23,0))</f>
        <v>0</v>
      </c>
      <c r="AA12" s="8">
        <f>IF($D12="","",VLOOKUP($D12,'HK1'!$D$4:$AH$259,24,0)+VLOOKUP($D12,'HK2'!$D$4:$AH$258,24,0))</f>
        <v>0</v>
      </c>
      <c r="AB12" s="21">
        <f t="shared" si="5"/>
        <v>0</v>
      </c>
      <c r="AC12" s="8">
        <f>IF($D12="","",VLOOKUP($D12,'HK1'!$D$4:$AH$259,26,0)+VLOOKUP($D12,'HK2'!$D$4:$AH$258,26,0))</f>
        <v>0</v>
      </c>
      <c r="AD12" s="8">
        <f>IF($D12="","",VLOOKUP($D12,'HK1'!$D$4:$AH$259,27,0)+VLOOKUP($D12,'HK2'!$D$4:$AH$258,27,0))</f>
        <v>0</v>
      </c>
      <c r="AE12" s="21">
        <f t="shared" si="6"/>
        <v>0</v>
      </c>
      <c r="AF12" s="8">
        <f>IF($D12="","",VLOOKUP($D12,'HK1'!$D$4:$AH$259,29,0)+VLOOKUP($D12,'HK2'!$D$4:$AH$258,29,0))</f>
        <v>0</v>
      </c>
      <c r="AG12" s="8">
        <f>IF($D12="","",VLOOKUP($D12,'HK1'!$D$4:$AH$259,30,0)+VLOOKUP($D12,'HK2'!$D$4:$AH$258,30,0))</f>
        <v>0</v>
      </c>
      <c r="AH12" s="64">
        <f t="shared" si="7"/>
        <v>35.299999999999997</v>
      </c>
      <c r="AI12" s="14">
        <f t="shared" si="8"/>
        <v>117.7</v>
      </c>
    </row>
    <row r="13" spans="1:35">
      <c r="A13" s="55">
        <f>IF(D13="","",SUBTOTAL(3,$D$4:$D13))</f>
        <v>10</v>
      </c>
      <c r="B13" s="46" t="s">
        <v>398</v>
      </c>
      <c r="C13" s="75" t="s">
        <v>136</v>
      </c>
      <c r="D13" s="31" t="s">
        <v>152</v>
      </c>
      <c r="E13" s="8">
        <f>IF($D13="","",VLOOKUP($D13,'HK1'!$D$4:$AH$259,2,0)+VLOOKUP($D13,'HK2'!$D$4:$AH$258,2,0))</f>
        <v>12</v>
      </c>
      <c r="F13" s="8">
        <f>IF($D13="","",VLOOKUP($D13,'HK1'!$D$4:$AH$259,3,0)+VLOOKUP($D13,'HK2'!$D$4:$AH$258,3,0))</f>
        <v>0</v>
      </c>
      <c r="G13" s="8">
        <f>IF($D13="","",VLOOKUP($D13,'HK1'!$D$4:$AH$259,4,0)+VLOOKUP($D13,'HK2'!$D$4:$AH$258,4,0))</f>
        <v>0</v>
      </c>
      <c r="H13" s="8">
        <f>IF($D13="","",VLOOKUP($D13,'HK1'!$D$4:$AH$259,5,0)+VLOOKUP($D13,'HK2'!$D$4:$AH$258,5,0))</f>
        <v>0</v>
      </c>
      <c r="I13" s="21">
        <f t="shared" si="0"/>
        <v>12</v>
      </c>
      <c r="J13" s="8">
        <f>IF($D13="","",VLOOKUP($D13,'HK1'!$D$4:$AH$259,7,0)+VLOOKUP($D13,'HK2'!$D$4:$AH$258,7,0))</f>
        <v>18.399999999999999</v>
      </c>
      <c r="K13" s="8">
        <f>IF($D13="","",VLOOKUP($D13,'HK1'!$D$4:$AH$259,8,0)+VLOOKUP($D13,'HK2'!$D$4:$AH$258,8,0))</f>
        <v>27.199999999999996</v>
      </c>
      <c r="L13" s="8">
        <f>IF($D13="","",VLOOKUP($D13,'HK1'!$D$4:$AH$259,9,0)+VLOOKUP($D13,'HK2'!$D$4:$AH$258,9,0))</f>
        <v>0</v>
      </c>
      <c r="M13" s="8">
        <f>IF($D13="","",VLOOKUP($D13,'HK1'!$D$4:$AH$259,10,0)+VLOOKUP($D13,'HK2'!$D$4:$AH$258,10,0))</f>
        <v>0</v>
      </c>
      <c r="N13" s="21">
        <f t="shared" si="1"/>
        <v>45.599999999999994</v>
      </c>
      <c r="O13" s="8">
        <f>IF($D13="","",VLOOKUP($D13,'HK1'!$D$4:$AH$259,12,0)+VLOOKUP($D13,'HK2'!$D$4:$AH$258,12,0))</f>
        <v>156</v>
      </c>
      <c r="P13" s="8">
        <f>IF($D13="","",VLOOKUP($D13,'HK1'!$D$4:$AH$259,13,0)+VLOOKUP($D13,'HK2'!$D$4:$AH$258,13,0))</f>
        <v>174</v>
      </c>
      <c r="Q13" s="8">
        <f>IF($D13="","",VLOOKUP($D13,'HK1'!$D$4:$AH$259,14,0)+VLOOKUP($D13,'HK2'!$D$4:$AH$258,14,0))</f>
        <v>128</v>
      </c>
      <c r="R13" s="21">
        <f t="shared" si="2"/>
        <v>10.1</v>
      </c>
      <c r="S13" s="8">
        <f>IF($D13="","",VLOOKUP($D13,'HK1'!$D$4:$AH$259,16,0)+VLOOKUP($D13,'HK2'!$D$4:$AH$258,16,0))</f>
        <v>0</v>
      </c>
      <c r="T13" s="8">
        <f>IF($D13="","",VLOOKUP($D13,'HK1'!$D$4:$AH$259,17,0)+VLOOKUP($D13,'HK2'!$D$4:$AH$258,17,0))</f>
        <v>0</v>
      </c>
      <c r="U13" s="8">
        <f>IF($D13="","",VLOOKUP($D13,'HK1'!$D$4:$AH$259,18,0)+VLOOKUP($D13,'HK2'!$D$4:$AH$258,18,0))</f>
        <v>0</v>
      </c>
      <c r="V13" s="21">
        <f t="shared" si="3"/>
        <v>0</v>
      </c>
      <c r="W13" s="8">
        <f>IF($D13="","",VLOOKUP($D13,'HK1'!$D$4:$AH$259,20,0)+VLOOKUP($D13,'HK2'!$D$4:$AH$258,20,0))</f>
        <v>0</v>
      </c>
      <c r="X13" s="8">
        <f>IF($D13="","",VLOOKUP($D13,'HK1'!$D$4:$AH$259,21,0)+VLOOKUP($D13,'HK2'!$D$4:$AH$258,21,0))</f>
        <v>0</v>
      </c>
      <c r="Y13" s="21">
        <f t="shared" si="4"/>
        <v>0</v>
      </c>
      <c r="Z13" s="8">
        <f>IF($D13="","",VLOOKUP($D13,'HK1'!$D$4:$AH$259,23,0)+VLOOKUP($D13,'HK2'!$D$4:$AH$258,23,0))</f>
        <v>0</v>
      </c>
      <c r="AA13" s="8">
        <f>IF($D13="","",VLOOKUP($D13,'HK1'!$D$4:$AH$259,24,0)+VLOOKUP($D13,'HK2'!$D$4:$AH$258,24,0))</f>
        <v>0</v>
      </c>
      <c r="AB13" s="21">
        <f t="shared" si="5"/>
        <v>0</v>
      </c>
      <c r="AC13" s="8">
        <f>IF($D13="","",VLOOKUP($D13,'HK1'!$D$4:$AH$259,26,0)+VLOOKUP($D13,'HK2'!$D$4:$AH$258,26,0))</f>
        <v>0</v>
      </c>
      <c r="AD13" s="8">
        <f>IF($D13="","",VLOOKUP($D13,'HK1'!$D$4:$AH$259,27,0)+VLOOKUP($D13,'HK2'!$D$4:$AH$258,27,0))</f>
        <v>0</v>
      </c>
      <c r="AE13" s="21">
        <f t="shared" si="6"/>
        <v>0</v>
      </c>
      <c r="AF13" s="8">
        <f>IF($D13="","",VLOOKUP($D13,'HK1'!$D$4:$AH$259,29,0)+VLOOKUP($D13,'HK2'!$D$4:$AH$258,29,0))</f>
        <v>0</v>
      </c>
      <c r="AG13" s="8">
        <f>IF($D13="","",VLOOKUP($D13,'HK1'!$D$4:$AH$259,30,0)+VLOOKUP($D13,'HK2'!$D$4:$AH$258,30,0))</f>
        <v>0</v>
      </c>
      <c r="AH13" s="64">
        <f t="shared" si="7"/>
        <v>67.7</v>
      </c>
      <c r="AI13" s="14">
        <f t="shared" si="8"/>
        <v>225.7</v>
      </c>
    </row>
    <row r="14" spans="1:35">
      <c r="A14" s="55">
        <f>IF(D14="","",SUBTOTAL(3,$D$4:$D14))</f>
        <v>11</v>
      </c>
      <c r="B14" s="46" t="s">
        <v>399</v>
      </c>
      <c r="C14" s="75" t="s">
        <v>136</v>
      </c>
      <c r="D14" s="31" t="s">
        <v>153</v>
      </c>
      <c r="E14" s="8">
        <f>IF($D14="","",VLOOKUP($D14,'HK1'!$D$4:$AH$259,2,0)+VLOOKUP($D14,'HK2'!$D$4:$AH$258,2,0))</f>
        <v>5</v>
      </c>
      <c r="F14" s="8">
        <f>IF($D14="","",VLOOKUP($D14,'HK1'!$D$4:$AH$259,3,0)+VLOOKUP($D14,'HK2'!$D$4:$AH$258,3,0))</f>
        <v>0</v>
      </c>
      <c r="G14" s="8">
        <f>IF($D14="","",VLOOKUP($D14,'HK1'!$D$4:$AH$259,4,0)+VLOOKUP($D14,'HK2'!$D$4:$AH$258,4,0))</f>
        <v>0</v>
      </c>
      <c r="H14" s="8">
        <f>IF($D14="","",VLOOKUP($D14,'HK1'!$D$4:$AH$259,5,0)+VLOOKUP($D14,'HK2'!$D$4:$AH$258,5,0))</f>
        <v>0</v>
      </c>
      <c r="I14" s="21">
        <f t="shared" si="0"/>
        <v>5</v>
      </c>
      <c r="J14" s="8">
        <f>IF($D14="","",VLOOKUP($D14,'HK1'!$D$4:$AH$259,7,0)+VLOOKUP($D14,'HK2'!$D$4:$AH$258,7,0))</f>
        <v>9.1999999999999993</v>
      </c>
      <c r="K14" s="8">
        <f>IF($D14="","",VLOOKUP($D14,'HK1'!$D$4:$AH$259,8,0)+VLOOKUP($D14,'HK2'!$D$4:$AH$258,8,0))</f>
        <v>14.799999999999999</v>
      </c>
      <c r="L14" s="8">
        <f>IF($D14="","",VLOOKUP($D14,'HK1'!$D$4:$AH$259,9,0)+VLOOKUP($D14,'HK2'!$D$4:$AH$258,9,0))</f>
        <v>0</v>
      </c>
      <c r="M14" s="8">
        <f>IF($D14="","",VLOOKUP($D14,'HK1'!$D$4:$AH$259,10,0)+VLOOKUP($D14,'HK2'!$D$4:$AH$258,10,0))</f>
        <v>0</v>
      </c>
      <c r="N14" s="21">
        <f t="shared" si="1"/>
        <v>24</v>
      </c>
      <c r="O14" s="8">
        <f>IF($D14="","",VLOOKUP($D14,'HK1'!$D$4:$AH$259,12,0)+VLOOKUP($D14,'HK2'!$D$4:$AH$258,12,0))</f>
        <v>309</v>
      </c>
      <c r="P14" s="8">
        <f>IF($D14="","",VLOOKUP($D14,'HK1'!$D$4:$AH$259,13,0)+VLOOKUP($D14,'HK2'!$D$4:$AH$258,13,0))</f>
        <v>376</v>
      </c>
      <c r="Q14" s="8">
        <f>IF($D14="","",VLOOKUP($D14,'HK1'!$D$4:$AH$259,14,0)+VLOOKUP($D14,'HK2'!$D$4:$AH$258,14,0))</f>
        <v>362</v>
      </c>
      <c r="R14" s="21">
        <f t="shared" si="2"/>
        <v>16.149999999999999</v>
      </c>
      <c r="S14" s="8">
        <f>IF($D14="","",VLOOKUP($D14,'HK1'!$D$4:$AH$259,16,0)+VLOOKUP($D14,'HK2'!$D$4:$AH$258,16,0))</f>
        <v>0</v>
      </c>
      <c r="T14" s="8">
        <f>IF($D14="","",VLOOKUP($D14,'HK1'!$D$4:$AH$259,17,0)+VLOOKUP($D14,'HK2'!$D$4:$AH$258,17,0))</f>
        <v>0</v>
      </c>
      <c r="U14" s="8">
        <f>IF($D14="","",VLOOKUP($D14,'HK1'!$D$4:$AH$259,18,0)+VLOOKUP($D14,'HK2'!$D$4:$AH$258,18,0))</f>
        <v>0</v>
      </c>
      <c r="V14" s="21">
        <f t="shared" si="3"/>
        <v>0</v>
      </c>
      <c r="W14" s="8">
        <f>IF($D14="","",VLOOKUP($D14,'HK1'!$D$4:$AH$259,20,0)+VLOOKUP($D14,'HK2'!$D$4:$AH$258,20,0))</f>
        <v>0</v>
      </c>
      <c r="X14" s="8">
        <f>IF($D14="","",VLOOKUP($D14,'HK1'!$D$4:$AH$259,21,0)+VLOOKUP($D14,'HK2'!$D$4:$AH$258,21,0))</f>
        <v>0</v>
      </c>
      <c r="Y14" s="21">
        <f t="shared" si="4"/>
        <v>0</v>
      </c>
      <c r="Z14" s="8">
        <f>IF($D14="","",VLOOKUP($D14,'HK1'!$D$4:$AH$259,23,0)+VLOOKUP($D14,'HK2'!$D$4:$AH$258,23,0))</f>
        <v>0</v>
      </c>
      <c r="AA14" s="8">
        <f>IF($D14="","",VLOOKUP($D14,'HK1'!$D$4:$AH$259,24,0)+VLOOKUP($D14,'HK2'!$D$4:$AH$258,24,0))</f>
        <v>0</v>
      </c>
      <c r="AB14" s="21">
        <f t="shared" si="5"/>
        <v>0</v>
      </c>
      <c r="AC14" s="8">
        <f>IF($D14="","",VLOOKUP($D14,'HK1'!$D$4:$AH$259,26,0)+VLOOKUP($D14,'HK2'!$D$4:$AH$258,26,0))</f>
        <v>0</v>
      </c>
      <c r="AD14" s="8">
        <f>IF($D14="","",VLOOKUP($D14,'HK1'!$D$4:$AH$259,27,0)+VLOOKUP($D14,'HK2'!$D$4:$AH$258,27,0))</f>
        <v>0</v>
      </c>
      <c r="AE14" s="21">
        <f t="shared" si="6"/>
        <v>0</v>
      </c>
      <c r="AF14" s="8">
        <f>IF($D14="","",VLOOKUP($D14,'HK1'!$D$4:$AH$259,29,0)+VLOOKUP($D14,'HK2'!$D$4:$AH$258,29,0))</f>
        <v>0</v>
      </c>
      <c r="AG14" s="8">
        <f>IF($D14="","",VLOOKUP($D14,'HK1'!$D$4:$AH$259,30,0)+VLOOKUP($D14,'HK2'!$D$4:$AH$258,30,0))</f>
        <v>0</v>
      </c>
      <c r="AH14" s="64">
        <f t="shared" si="7"/>
        <v>45.2</v>
      </c>
      <c r="AI14" s="14">
        <f t="shared" si="8"/>
        <v>150.69999999999999</v>
      </c>
    </row>
    <row r="15" spans="1:35">
      <c r="A15" s="55">
        <f>IF(D15="","",SUBTOTAL(3,$D$4:$D15))</f>
        <v>12</v>
      </c>
      <c r="B15" s="46" t="s">
        <v>414</v>
      </c>
      <c r="C15" s="75" t="s">
        <v>136</v>
      </c>
      <c r="D15" s="31" t="s">
        <v>167</v>
      </c>
      <c r="E15" s="8">
        <f>IF($D15="","",VLOOKUP($D15,'HK1'!$D$4:$AH$259,2,0)+VLOOKUP($D15,'HK2'!$D$4:$AH$258,2,0))</f>
        <v>0</v>
      </c>
      <c r="F15" s="8">
        <f>IF($D15="","",VLOOKUP($D15,'HK1'!$D$4:$AH$259,3,0)+VLOOKUP($D15,'HK2'!$D$4:$AH$258,3,0))</f>
        <v>0</v>
      </c>
      <c r="G15" s="8">
        <f>IF($D15="","",VLOOKUP($D15,'HK1'!$D$4:$AH$259,4,0)+VLOOKUP($D15,'HK2'!$D$4:$AH$258,4,0))</f>
        <v>0</v>
      </c>
      <c r="H15" s="8">
        <f>IF($D15="","",VLOOKUP($D15,'HK1'!$D$4:$AH$259,5,0)+VLOOKUP($D15,'HK2'!$D$4:$AH$258,5,0))</f>
        <v>0</v>
      </c>
      <c r="I15" s="21">
        <f t="shared" si="0"/>
        <v>0</v>
      </c>
      <c r="J15" s="8">
        <f>IF($D15="","",VLOOKUP($D15,'HK1'!$D$4:$AH$259,7,0)+VLOOKUP($D15,'HK2'!$D$4:$AH$258,7,0))</f>
        <v>0</v>
      </c>
      <c r="K15" s="8">
        <f>IF($D15="","",VLOOKUP($D15,'HK1'!$D$4:$AH$259,8,0)+VLOOKUP($D15,'HK2'!$D$4:$AH$258,8,0))</f>
        <v>0</v>
      </c>
      <c r="L15" s="8">
        <f>IF($D15="","",VLOOKUP($D15,'HK1'!$D$4:$AH$259,9,0)+VLOOKUP($D15,'HK2'!$D$4:$AH$258,9,0))</f>
        <v>0</v>
      </c>
      <c r="M15" s="8">
        <f>IF($D15="","",VLOOKUP($D15,'HK1'!$D$4:$AH$259,10,0)+VLOOKUP($D15,'HK2'!$D$4:$AH$258,10,0))</f>
        <v>0</v>
      </c>
      <c r="N15" s="21">
        <f t="shared" si="1"/>
        <v>0</v>
      </c>
      <c r="O15" s="8">
        <f>IF($D15="","",VLOOKUP($D15,'HK1'!$D$4:$AH$259,12,0)+VLOOKUP($D15,'HK2'!$D$4:$AH$258,12,0))</f>
        <v>0</v>
      </c>
      <c r="P15" s="8">
        <f>IF($D15="","",VLOOKUP($D15,'HK1'!$D$4:$AH$259,13,0)+VLOOKUP($D15,'HK2'!$D$4:$AH$258,13,0))</f>
        <v>0</v>
      </c>
      <c r="Q15" s="8">
        <f>IF($D15="","",VLOOKUP($D15,'HK1'!$D$4:$AH$259,14,0)+VLOOKUP($D15,'HK2'!$D$4:$AH$258,14,0))</f>
        <v>0</v>
      </c>
      <c r="R15" s="21">
        <f t="shared" si="2"/>
        <v>0</v>
      </c>
      <c r="S15" s="8">
        <f>IF($D15="","",VLOOKUP($D15,'HK1'!$D$4:$AH$259,16,0)+VLOOKUP($D15,'HK2'!$D$4:$AH$258,16,0))</f>
        <v>0</v>
      </c>
      <c r="T15" s="8">
        <f>IF($D15="","",VLOOKUP($D15,'HK1'!$D$4:$AH$259,17,0)+VLOOKUP($D15,'HK2'!$D$4:$AH$258,17,0))</f>
        <v>0</v>
      </c>
      <c r="U15" s="8">
        <f>IF($D15="","",VLOOKUP($D15,'HK1'!$D$4:$AH$259,18,0)+VLOOKUP($D15,'HK2'!$D$4:$AH$258,18,0))</f>
        <v>0</v>
      </c>
      <c r="V15" s="21">
        <f t="shared" si="3"/>
        <v>0</v>
      </c>
      <c r="W15" s="8">
        <f>IF($D15="","",VLOOKUP($D15,'HK1'!$D$4:$AH$259,20,0)+VLOOKUP($D15,'HK2'!$D$4:$AH$258,20,0))</f>
        <v>0</v>
      </c>
      <c r="X15" s="8">
        <f>IF($D15="","",VLOOKUP($D15,'HK1'!$D$4:$AH$259,21,0)+VLOOKUP($D15,'HK2'!$D$4:$AH$258,21,0))</f>
        <v>0</v>
      </c>
      <c r="Y15" s="21">
        <f t="shared" si="4"/>
        <v>0</v>
      </c>
      <c r="Z15" s="8">
        <f>IF($D15="","",VLOOKUP($D15,'HK1'!$D$4:$AH$259,23,0)+VLOOKUP($D15,'HK2'!$D$4:$AH$258,23,0))</f>
        <v>0</v>
      </c>
      <c r="AA15" s="8">
        <f>IF($D15="","",VLOOKUP($D15,'HK1'!$D$4:$AH$259,24,0)+VLOOKUP($D15,'HK2'!$D$4:$AH$258,24,0))</f>
        <v>0</v>
      </c>
      <c r="AB15" s="21">
        <f t="shared" si="5"/>
        <v>0</v>
      </c>
      <c r="AC15" s="8">
        <f>IF($D15="","",VLOOKUP($D15,'HK1'!$D$4:$AH$259,26,0)+VLOOKUP($D15,'HK2'!$D$4:$AH$258,26,0))</f>
        <v>0</v>
      </c>
      <c r="AD15" s="8">
        <f>IF($D15="","",VLOOKUP($D15,'HK1'!$D$4:$AH$259,27,0)+VLOOKUP($D15,'HK2'!$D$4:$AH$258,27,0))</f>
        <v>0</v>
      </c>
      <c r="AE15" s="21">
        <f t="shared" si="6"/>
        <v>0</v>
      </c>
      <c r="AF15" s="8">
        <f>IF($D15="","",VLOOKUP($D15,'HK1'!$D$4:$AH$259,29,0)+VLOOKUP($D15,'HK2'!$D$4:$AH$258,29,0))</f>
        <v>0</v>
      </c>
      <c r="AG15" s="8">
        <f>IF($D15="","",VLOOKUP($D15,'HK1'!$D$4:$AH$259,30,0)+VLOOKUP($D15,'HK2'!$D$4:$AH$258,30,0))</f>
        <v>3.6</v>
      </c>
      <c r="AH15" s="64">
        <f t="shared" si="7"/>
        <v>3.6</v>
      </c>
      <c r="AI15" s="14">
        <f t="shared" si="8"/>
        <v>12</v>
      </c>
    </row>
    <row r="16" spans="1:35">
      <c r="A16" s="55">
        <f>IF(D16="","",SUBTOTAL(3,$D$4:$D16))</f>
        <v>13</v>
      </c>
      <c r="B16" s="46" t="s">
        <v>400</v>
      </c>
      <c r="C16" s="75" t="s">
        <v>136</v>
      </c>
      <c r="D16" s="31" t="s">
        <v>161</v>
      </c>
      <c r="E16" s="8">
        <f>IF($D16="","",VLOOKUP($D16,'HK1'!$D$4:$AH$259,2,0)+VLOOKUP($D16,'HK2'!$D$4:$AH$258,2,0))</f>
        <v>10</v>
      </c>
      <c r="F16" s="8">
        <f>IF($D16="","",VLOOKUP($D16,'HK1'!$D$4:$AH$259,3,0)+VLOOKUP($D16,'HK2'!$D$4:$AH$258,3,0))</f>
        <v>0</v>
      </c>
      <c r="G16" s="8">
        <f>IF($D16="","",VLOOKUP($D16,'HK1'!$D$4:$AH$259,4,0)+VLOOKUP($D16,'HK2'!$D$4:$AH$258,4,0))</f>
        <v>0</v>
      </c>
      <c r="H16" s="8">
        <f>IF($D16="","",VLOOKUP($D16,'HK1'!$D$4:$AH$259,5,0)+VLOOKUP($D16,'HK2'!$D$4:$AH$258,5,0))</f>
        <v>0</v>
      </c>
      <c r="I16" s="21">
        <f t="shared" si="0"/>
        <v>10</v>
      </c>
      <c r="J16" s="8">
        <f>IF($D16="","",VLOOKUP($D16,'HK1'!$D$4:$AH$259,7,0)+VLOOKUP($D16,'HK2'!$D$4:$AH$258,7,0))</f>
        <v>1.2</v>
      </c>
      <c r="K16" s="8">
        <f>IF($D16="","",VLOOKUP($D16,'HK1'!$D$4:$AH$259,8,0)+VLOOKUP($D16,'HK2'!$D$4:$AH$258,8,0))</f>
        <v>7.6</v>
      </c>
      <c r="L16" s="8">
        <f>IF($D16="","",VLOOKUP($D16,'HK1'!$D$4:$AH$259,9,0)+VLOOKUP($D16,'HK2'!$D$4:$AH$258,9,0))</f>
        <v>0</v>
      </c>
      <c r="M16" s="8">
        <f>IF($D16="","",VLOOKUP($D16,'HK1'!$D$4:$AH$259,10,0)+VLOOKUP($D16,'HK2'!$D$4:$AH$258,10,0))</f>
        <v>0</v>
      </c>
      <c r="N16" s="21">
        <f t="shared" si="1"/>
        <v>8.7999999999999989</v>
      </c>
      <c r="O16" s="8">
        <f>IF($D16="","",VLOOKUP($D16,'HK1'!$D$4:$AH$259,12,0)+VLOOKUP($D16,'HK2'!$D$4:$AH$258,12,0))</f>
        <v>235</v>
      </c>
      <c r="P16" s="8">
        <f>IF($D16="","",VLOOKUP($D16,'HK1'!$D$4:$AH$259,13,0)+VLOOKUP($D16,'HK2'!$D$4:$AH$258,13,0))</f>
        <v>180</v>
      </c>
      <c r="Q16" s="8">
        <f>IF($D16="","",VLOOKUP($D16,'HK1'!$D$4:$AH$259,14,0)+VLOOKUP($D16,'HK2'!$D$4:$AH$258,14,0))</f>
        <v>273</v>
      </c>
      <c r="R16" s="21">
        <f t="shared" si="2"/>
        <v>7.1</v>
      </c>
      <c r="S16" s="8">
        <f>IF($D16="","",VLOOKUP($D16,'HK1'!$D$4:$AH$259,16,0)+VLOOKUP($D16,'HK2'!$D$4:$AH$258,16,0))</f>
        <v>0</v>
      </c>
      <c r="T16" s="8">
        <f>IF($D16="","",VLOOKUP($D16,'HK1'!$D$4:$AH$259,17,0)+VLOOKUP($D16,'HK2'!$D$4:$AH$258,17,0))</f>
        <v>0</v>
      </c>
      <c r="U16" s="8">
        <f>IF($D16="","",VLOOKUP($D16,'HK1'!$D$4:$AH$259,18,0)+VLOOKUP($D16,'HK2'!$D$4:$AH$258,18,0))</f>
        <v>0</v>
      </c>
      <c r="V16" s="21">
        <f t="shared" si="3"/>
        <v>0</v>
      </c>
      <c r="W16" s="8">
        <f>IF($D16="","",VLOOKUP($D16,'HK1'!$D$4:$AH$259,20,0)+VLOOKUP($D16,'HK2'!$D$4:$AH$258,20,0))</f>
        <v>0</v>
      </c>
      <c r="X16" s="8">
        <f>IF($D16="","",VLOOKUP($D16,'HK1'!$D$4:$AH$259,21,0)+VLOOKUP($D16,'HK2'!$D$4:$AH$258,21,0))</f>
        <v>0</v>
      </c>
      <c r="Y16" s="21">
        <f t="shared" si="4"/>
        <v>0</v>
      </c>
      <c r="Z16" s="8">
        <f>IF($D16="","",VLOOKUP($D16,'HK1'!$D$4:$AH$259,23,0)+VLOOKUP($D16,'HK2'!$D$4:$AH$258,23,0))</f>
        <v>0</v>
      </c>
      <c r="AA16" s="8">
        <f>IF($D16="","",VLOOKUP($D16,'HK1'!$D$4:$AH$259,24,0)+VLOOKUP($D16,'HK2'!$D$4:$AH$258,24,0))</f>
        <v>0</v>
      </c>
      <c r="AB16" s="21">
        <f t="shared" si="5"/>
        <v>0</v>
      </c>
      <c r="AC16" s="8">
        <f>IF($D16="","",VLOOKUP($D16,'HK1'!$D$4:$AH$259,26,0)+VLOOKUP($D16,'HK2'!$D$4:$AH$258,26,0))</f>
        <v>0</v>
      </c>
      <c r="AD16" s="8">
        <f>IF($D16="","",VLOOKUP($D16,'HK1'!$D$4:$AH$259,27,0)+VLOOKUP($D16,'HK2'!$D$4:$AH$258,27,0))</f>
        <v>0</v>
      </c>
      <c r="AE16" s="21">
        <f t="shared" si="6"/>
        <v>0</v>
      </c>
      <c r="AF16" s="8">
        <f>IF($D16="","",VLOOKUP($D16,'HK1'!$D$4:$AH$259,29,0)+VLOOKUP($D16,'HK2'!$D$4:$AH$258,29,0))</f>
        <v>0</v>
      </c>
      <c r="AG16" s="8">
        <f>IF($D16="","",VLOOKUP($D16,'HK1'!$D$4:$AH$259,30,0)+VLOOKUP($D16,'HK2'!$D$4:$AH$258,30,0))</f>
        <v>0</v>
      </c>
      <c r="AH16" s="64">
        <f t="shared" si="7"/>
        <v>25.9</v>
      </c>
      <c r="AI16" s="14">
        <f t="shared" si="8"/>
        <v>86.3</v>
      </c>
    </row>
    <row r="17" spans="1:35">
      <c r="A17" s="55">
        <f>IF(D17="","",SUBTOTAL(3,$D$4:$D17))</f>
        <v>14</v>
      </c>
      <c r="B17" s="46" t="s">
        <v>401</v>
      </c>
      <c r="C17" s="75" t="s">
        <v>136</v>
      </c>
      <c r="D17" s="31" t="s">
        <v>162</v>
      </c>
      <c r="E17" s="8">
        <f>IF($D17="","",VLOOKUP($D17,'HK1'!$D$4:$AH$259,2,0)+VLOOKUP($D17,'HK2'!$D$4:$AH$258,2,0))</f>
        <v>7</v>
      </c>
      <c r="F17" s="8">
        <f>IF($D17="","",VLOOKUP($D17,'HK1'!$D$4:$AH$259,3,0)+VLOOKUP($D17,'HK2'!$D$4:$AH$258,3,0))</f>
        <v>0</v>
      </c>
      <c r="G17" s="8">
        <f>IF($D17="","",VLOOKUP($D17,'HK1'!$D$4:$AH$259,4,0)+VLOOKUP($D17,'HK2'!$D$4:$AH$258,4,0))</f>
        <v>0</v>
      </c>
      <c r="H17" s="8">
        <f>IF($D17="","",VLOOKUP($D17,'HK1'!$D$4:$AH$259,5,0)+VLOOKUP($D17,'HK2'!$D$4:$AH$258,5,0))</f>
        <v>0</v>
      </c>
      <c r="I17" s="21">
        <f t="shared" si="0"/>
        <v>7</v>
      </c>
      <c r="J17" s="8">
        <f>IF($D17="","",VLOOKUP($D17,'HK1'!$D$4:$AH$259,7,0)+VLOOKUP($D17,'HK2'!$D$4:$AH$258,7,0))</f>
        <v>24.4</v>
      </c>
      <c r="K17" s="8">
        <f>IF($D17="","",VLOOKUP($D17,'HK1'!$D$4:$AH$259,8,0)+VLOOKUP($D17,'HK2'!$D$4:$AH$258,8,0))</f>
        <v>4.8</v>
      </c>
      <c r="L17" s="8">
        <f>IF($D17="","",VLOOKUP($D17,'HK1'!$D$4:$AH$259,9,0)+VLOOKUP($D17,'HK2'!$D$4:$AH$258,9,0))</f>
        <v>0</v>
      </c>
      <c r="M17" s="8">
        <f>IF($D17="","",VLOOKUP($D17,'HK1'!$D$4:$AH$259,10,0)+VLOOKUP($D17,'HK2'!$D$4:$AH$258,10,0))</f>
        <v>0</v>
      </c>
      <c r="N17" s="21">
        <f t="shared" si="1"/>
        <v>29.2</v>
      </c>
      <c r="O17" s="8">
        <f>IF($D17="","",VLOOKUP($D17,'HK1'!$D$4:$AH$259,12,0)+VLOOKUP($D17,'HK2'!$D$4:$AH$258,12,0))</f>
        <v>258</v>
      </c>
      <c r="P17" s="8">
        <f>IF($D17="","",VLOOKUP($D17,'HK1'!$D$4:$AH$259,13,0)+VLOOKUP($D17,'HK2'!$D$4:$AH$258,13,0))</f>
        <v>285</v>
      </c>
      <c r="Q17" s="8">
        <f>IF($D17="","",VLOOKUP($D17,'HK1'!$D$4:$AH$259,14,0)+VLOOKUP($D17,'HK2'!$D$4:$AH$258,14,0))</f>
        <v>309</v>
      </c>
      <c r="R17" s="21">
        <f t="shared" si="2"/>
        <v>11.7</v>
      </c>
      <c r="S17" s="8">
        <f>IF($D17="","",VLOOKUP($D17,'HK1'!$D$4:$AH$259,16,0)+VLOOKUP($D17,'HK2'!$D$4:$AH$258,16,0))</f>
        <v>0</v>
      </c>
      <c r="T17" s="8">
        <f>IF($D17="","",VLOOKUP($D17,'HK1'!$D$4:$AH$259,17,0)+VLOOKUP($D17,'HK2'!$D$4:$AH$258,17,0))</f>
        <v>0</v>
      </c>
      <c r="U17" s="8">
        <f>IF($D17="","",VLOOKUP($D17,'HK1'!$D$4:$AH$259,18,0)+VLOOKUP($D17,'HK2'!$D$4:$AH$258,18,0))</f>
        <v>0</v>
      </c>
      <c r="V17" s="21">
        <f t="shared" si="3"/>
        <v>0</v>
      </c>
      <c r="W17" s="8">
        <f>IF($D17="","",VLOOKUP($D17,'HK1'!$D$4:$AH$259,20,0)+VLOOKUP($D17,'HK2'!$D$4:$AH$258,20,0))</f>
        <v>0</v>
      </c>
      <c r="X17" s="8">
        <f>IF($D17="","",VLOOKUP($D17,'HK1'!$D$4:$AH$259,21,0)+VLOOKUP($D17,'HK2'!$D$4:$AH$258,21,0))</f>
        <v>0</v>
      </c>
      <c r="Y17" s="21">
        <f t="shared" si="4"/>
        <v>0</v>
      </c>
      <c r="Z17" s="8">
        <f>IF($D17="","",VLOOKUP($D17,'HK1'!$D$4:$AH$259,23,0)+VLOOKUP($D17,'HK2'!$D$4:$AH$258,23,0))</f>
        <v>0</v>
      </c>
      <c r="AA17" s="8">
        <f>IF($D17="","",VLOOKUP($D17,'HK1'!$D$4:$AH$259,24,0)+VLOOKUP($D17,'HK2'!$D$4:$AH$258,24,0))</f>
        <v>0</v>
      </c>
      <c r="AB17" s="21">
        <f t="shared" si="5"/>
        <v>0</v>
      </c>
      <c r="AC17" s="8">
        <f>IF($D17="","",VLOOKUP($D17,'HK1'!$D$4:$AH$259,26,0)+VLOOKUP($D17,'HK2'!$D$4:$AH$258,26,0))</f>
        <v>0</v>
      </c>
      <c r="AD17" s="8">
        <f>IF($D17="","",VLOOKUP($D17,'HK1'!$D$4:$AH$259,27,0)+VLOOKUP($D17,'HK2'!$D$4:$AH$258,27,0))</f>
        <v>0</v>
      </c>
      <c r="AE17" s="21">
        <f t="shared" si="6"/>
        <v>0</v>
      </c>
      <c r="AF17" s="8">
        <f>IF($D17="","",VLOOKUP($D17,'HK1'!$D$4:$AH$259,29,0)+VLOOKUP($D17,'HK2'!$D$4:$AH$258,29,0))</f>
        <v>0</v>
      </c>
      <c r="AG17" s="8">
        <f>IF($D17="","",VLOOKUP($D17,'HK1'!$D$4:$AH$259,30,0)+VLOOKUP($D17,'HK2'!$D$4:$AH$258,30,0))</f>
        <v>0</v>
      </c>
      <c r="AH17" s="64">
        <f t="shared" si="7"/>
        <v>47.9</v>
      </c>
      <c r="AI17" s="14">
        <f>IF(AH17="","",ROUND(AH17*3.33,1))</f>
        <v>159.5</v>
      </c>
    </row>
    <row r="18" spans="1:35">
      <c r="A18" s="55">
        <f>IF(D18="","",SUBTOTAL(3,$D$4:$D18))</f>
        <v>15</v>
      </c>
      <c r="B18" s="46" t="s">
        <v>402</v>
      </c>
      <c r="C18" s="75" t="s">
        <v>136</v>
      </c>
      <c r="D18" s="31" t="s">
        <v>163</v>
      </c>
      <c r="E18" s="8">
        <f>IF($D18="","",VLOOKUP($D18,'HK1'!$D$4:$AH$259,2,0)+VLOOKUP($D18,'HK2'!$D$4:$AH$258,2,0))</f>
        <v>2</v>
      </c>
      <c r="F18" s="8">
        <f>IF($D18="","",VLOOKUP($D18,'HK1'!$D$4:$AH$259,3,0)+VLOOKUP($D18,'HK2'!$D$4:$AH$258,3,0))</f>
        <v>0</v>
      </c>
      <c r="G18" s="8">
        <f>IF($D18="","",VLOOKUP($D18,'HK1'!$D$4:$AH$259,4,0)+VLOOKUP($D18,'HK2'!$D$4:$AH$258,4,0))</f>
        <v>0</v>
      </c>
      <c r="H18" s="8">
        <f>IF($D18="","",VLOOKUP($D18,'HK1'!$D$4:$AH$259,5,0)+VLOOKUP($D18,'HK2'!$D$4:$AH$258,5,0))</f>
        <v>0</v>
      </c>
      <c r="I18" s="21">
        <f t="shared" si="0"/>
        <v>2</v>
      </c>
      <c r="J18" s="8">
        <f>IF($D18="","",VLOOKUP($D18,'HK1'!$D$4:$AH$259,7,0)+VLOOKUP($D18,'HK2'!$D$4:$AH$258,7,0))</f>
        <v>12</v>
      </c>
      <c r="K18" s="8">
        <f>IF($D18="","",VLOOKUP($D18,'HK1'!$D$4:$AH$259,8,0)+VLOOKUP($D18,'HK2'!$D$4:$AH$258,8,0))</f>
        <v>20.8</v>
      </c>
      <c r="L18" s="8">
        <f>IF($D18="","",VLOOKUP($D18,'HK1'!$D$4:$AH$259,9,0)+VLOOKUP($D18,'HK2'!$D$4:$AH$258,9,0))</f>
        <v>0</v>
      </c>
      <c r="M18" s="8">
        <f>IF($D18="","",VLOOKUP($D18,'HK1'!$D$4:$AH$259,10,0)+VLOOKUP($D18,'HK2'!$D$4:$AH$258,10,0))</f>
        <v>0</v>
      </c>
      <c r="N18" s="21">
        <f t="shared" si="1"/>
        <v>32.799999999999997</v>
      </c>
      <c r="O18" s="8">
        <f>IF($D18="","",VLOOKUP($D18,'HK1'!$D$4:$AH$259,12,0)+VLOOKUP($D18,'HK2'!$D$4:$AH$258,12,0))</f>
        <v>208</v>
      </c>
      <c r="P18" s="8">
        <f>IF($D18="","",VLOOKUP($D18,'HK1'!$D$4:$AH$259,13,0)+VLOOKUP($D18,'HK2'!$D$4:$AH$258,13,0))</f>
        <v>168</v>
      </c>
      <c r="Q18" s="8">
        <f>IF($D18="","",VLOOKUP($D18,'HK1'!$D$4:$AH$259,14,0)+VLOOKUP($D18,'HK2'!$D$4:$AH$258,14,0))</f>
        <v>258</v>
      </c>
      <c r="R18" s="21">
        <f t="shared" si="2"/>
        <v>5.9</v>
      </c>
      <c r="S18" s="8">
        <f>IF($D18="","",VLOOKUP($D18,'HK1'!$D$4:$AH$259,16,0)+VLOOKUP($D18,'HK2'!$D$4:$AH$258,16,0))</f>
        <v>20</v>
      </c>
      <c r="T18" s="8">
        <f>IF($D18="","",VLOOKUP($D18,'HK1'!$D$4:$AH$259,17,0)+VLOOKUP($D18,'HK2'!$D$4:$AH$258,17,0))</f>
        <v>0</v>
      </c>
      <c r="U18" s="8">
        <f>IF($D18="","",VLOOKUP($D18,'HK1'!$D$4:$AH$259,18,0)+VLOOKUP($D18,'HK2'!$D$4:$AH$258,18,0))</f>
        <v>20</v>
      </c>
      <c r="V18" s="21">
        <f t="shared" si="3"/>
        <v>0</v>
      </c>
      <c r="W18" s="8">
        <f>IF($D18="","",VLOOKUP($D18,'HK1'!$D$4:$AH$259,20,0)+VLOOKUP($D18,'HK2'!$D$4:$AH$258,20,0))</f>
        <v>0</v>
      </c>
      <c r="X18" s="8">
        <f>IF($D18="","",VLOOKUP($D18,'HK1'!$D$4:$AH$259,21,0)+VLOOKUP($D18,'HK2'!$D$4:$AH$258,21,0))</f>
        <v>0</v>
      </c>
      <c r="Y18" s="21">
        <f t="shared" si="4"/>
        <v>0</v>
      </c>
      <c r="Z18" s="8">
        <f>IF($D18="","",VLOOKUP($D18,'HK1'!$D$4:$AH$259,23,0)+VLOOKUP($D18,'HK2'!$D$4:$AH$258,23,0))</f>
        <v>0</v>
      </c>
      <c r="AA18" s="8">
        <f>IF($D18="","",VLOOKUP($D18,'HK1'!$D$4:$AH$259,24,0)+VLOOKUP($D18,'HK2'!$D$4:$AH$258,24,0))</f>
        <v>0</v>
      </c>
      <c r="AB18" s="21">
        <f t="shared" si="5"/>
        <v>0</v>
      </c>
      <c r="AC18" s="8">
        <f>IF($D18="","",VLOOKUP($D18,'HK1'!$D$4:$AH$259,26,0)+VLOOKUP($D18,'HK2'!$D$4:$AH$258,26,0))</f>
        <v>0</v>
      </c>
      <c r="AD18" s="8">
        <f>IF($D18="","",VLOOKUP($D18,'HK1'!$D$4:$AH$259,27,0)+VLOOKUP($D18,'HK2'!$D$4:$AH$258,27,0))</f>
        <v>0</v>
      </c>
      <c r="AE18" s="21">
        <f t="shared" si="6"/>
        <v>0</v>
      </c>
      <c r="AF18" s="8">
        <f>IF($D18="","",VLOOKUP($D18,'HK1'!$D$4:$AH$259,29,0)+VLOOKUP($D18,'HK2'!$D$4:$AH$258,29,0))</f>
        <v>0</v>
      </c>
      <c r="AG18" s="8">
        <f>IF($D18="","",VLOOKUP($D18,'HK1'!$D$4:$AH$259,30,0)+VLOOKUP($D18,'HK2'!$D$4:$AH$258,30,0))</f>
        <v>0</v>
      </c>
      <c r="AH18" s="64">
        <f t="shared" si="7"/>
        <v>40.700000000000003</v>
      </c>
      <c r="AI18" s="14">
        <f t="shared" si="8"/>
        <v>135.69999999999999</v>
      </c>
    </row>
    <row r="19" spans="1:35">
      <c r="A19" s="55">
        <f>IF(D19="","",SUBTOTAL(3,$D$4:$D19))</f>
        <v>16</v>
      </c>
      <c r="B19" s="46" t="s">
        <v>416</v>
      </c>
      <c r="C19" s="75" t="s">
        <v>136</v>
      </c>
      <c r="D19" s="31" t="s">
        <v>159</v>
      </c>
      <c r="E19" s="8">
        <f>IF($D19="","",VLOOKUP($D19,'HK1'!$D$4:$AH$259,2,0)+VLOOKUP($D19,'HK2'!$D$4:$AH$258,2,0))</f>
        <v>8</v>
      </c>
      <c r="F19" s="8">
        <f>IF($D19="","",VLOOKUP($D19,'HK1'!$D$4:$AH$259,3,0)+VLOOKUP($D19,'HK2'!$D$4:$AH$258,3,0))</f>
        <v>0</v>
      </c>
      <c r="G19" s="8">
        <f>IF($D19="","",VLOOKUP($D19,'HK1'!$D$4:$AH$259,4,0)+VLOOKUP($D19,'HK2'!$D$4:$AH$258,4,0))</f>
        <v>0</v>
      </c>
      <c r="H19" s="8">
        <f>IF($D19="","",VLOOKUP($D19,'HK1'!$D$4:$AH$259,5,0)+VLOOKUP($D19,'HK2'!$D$4:$AH$258,5,0))</f>
        <v>0</v>
      </c>
      <c r="I19" s="21">
        <f t="shared" si="0"/>
        <v>8</v>
      </c>
      <c r="J19" s="8">
        <f>IF($D19="","",VLOOKUP($D19,'HK1'!$D$4:$AH$259,7,0)+VLOOKUP($D19,'HK2'!$D$4:$AH$258,7,0))</f>
        <v>0</v>
      </c>
      <c r="K19" s="8">
        <f>IF($D19="","",VLOOKUP($D19,'HK1'!$D$4:$AH$259,8,0)+VLOOKUP($D19,'HK2'!$D$4:$AH$258,8,0))</f>
        <v>2.4</v>
      </c>
      <c r="L19" s="8">
        <f>IF($D19="","",VLOOKUP($D19,'HK1'!$D$4:$AH$259,9,0)+VLOOKUP($D19,'HK2'!$D$4:$AH$258,9,0))</f>
        <v>0</v>
      </c>
      <c r="M19" s="8">
        <f>IF($D19="","",VLOOKUP($D19,'HK1'!$D$4:$AH$259,10,0)+VLOOKUP($D19,'HK2'!$D$4:$AH$258,10,0))</f>
        <v>0</v>
      </c>
      <c r="N19" s="21">
        <f t="shared" si="1"/>
        <v>2.4</v>
      </c>
      <c r="O19" s="8">
        <f>IF($D19="","",VLOOKUP($D19,'HK1'!$D$4:$AH$259,12,0)+VLOOKUP($D19,'HK2'!$D$4:$AH$258,12,0))</f>
        <v>183</v>
      </c>
      <c r="P19" s="8">
        <f>IF($D19="","",VLOOKUP($D19,'HK1'!$D$4:$AH$259,13,0)+VLOOKUP($D19,'HK2'!$D$4:$AH$258,13,0))</f>
        <v>305</v>
      </c>
      <c r="Q19" s="8">
        <f>IF($D19="","",VLOOKUP($D19,'HK1'!$D$4:$AH$259,14,0)+VLOOKUP($D19,'HK2'!$D$4:$AH$258,14,0))</f>
        <v>265</v>
      </c>
      <c r="R19" s="21">
        <f t="shared" si="2"/>
        <v>11.15</v>
      </c>
      <c r="S19" s="8">
        <f>IF($D19="","",VLOOKUP($D19,'HK1'!$D$4:$AH$259,16,0)+VLOOKUP($D19,'HK2'!$D$4:$AH$258,16,0))</f>
        <v>0</v>
      </c>
      <c r="T19" s="8">
        <f>IF($D19="","",VLOOKUP($D19,'HK1'!$D$4:$AH$259,17,0)+VLOOKUP($D19,'HK2'!$D$4:$AH$258,17,0))</f>
        <v>0</v>
      </c>
      <c r="U19" s="8">
        <f>IF($D19="","",VLOOKUP($D19,'HK1'!$D$4:$AH$259,18,0)+VLOOKUP($D19,'HK2'!$D$4:$AH$258,18,0))</f>
        <v>0</v>
      </c>
      <c r="V19" s="21">
        <f t="shared" si="3"/>
        <v>0</v>
      </c>
      <c r="W19" s="8">
        <f>IF($D19="","",VLOOKUP($D19,'HK1'!$D$4:$AH$259,20,0)+VLOOKUP($D19,'HK2'!$D$4:$AH$258,20,0))</f>
        <v>0</v>
      </c>
      <c r="X19" s="8">
        <f>IF($D19="","",VLOOKUP($D19,'HK1'!$D$4:$AH$259,21,0)+VLOOKUP($D19,'HK2'!$D$4:$AH$258,21,0))</f>
        <v>0</v>
      </c>
      <c r="Y19" s="21">
        <f t="shared" si="4"/>
        <v>0</v>
      </c>
      <c r="Z19" s="8">
        <f>IF($D19="","",VLOOKUP($D19,'HK1'!$D$4:$AH$259,23,0)+VLOOKUP($D19,'HK2'!$D$4:$AH$258,23,0))</f>
        <v>0</v>
      </c>
      <c r="AA19" s="8">
        <f>IF($D19="","",VLOOKUP($D19,'HK1'!$D$4:$AH$259,24,0)+VLOOKUP($D19,'HK2'!$D$4:$AH$258,24,0))</f>
        <v>0</v>
      </c>
      <c r="AB19" s="21">
        <f t="shared" si="5"/>
        <v>0</v>
      </c>
      <c r="AC19" s="8">
        <f>IF($D19="","",VLOOKUP($D19,'HK1'!$D$4:$AH$259,26,0)+VLOOKUP($D19,'HK2'!$D$4:$AH$258,26,0))</f>
        <v>0</v>
      </c>
      <c r="AD19" s="8">
        <f>IF($D19="","",VLOOKUP($D19,'HK1'!$D$4:$AH$259,27,0)+VLOOKUP($D19,'HK2'!$D$4:$AH$258,27,0))</f>
        <v>0</v>
      </c>
      <c r="AE19" s="21">
        <f t="shared" si="6"/>
        <v>0</v>
      </c>
      <c r="AF19" s="8">
        <f>IF($D19="","",VLOOKUP($D19,'HK1'!$D$4:$AH$259,29,0)+VLOOKUP($D19,'HK2'!$D$4:$AH$258,29,0))</f>
        <v>0</v>
      </c>
      <c r="AG19" s="8">
        <f>IF($D19="","",VLOOKUP($D19,'HK1'!$D$4:$AH$259,30,0)+VLOOKUP($D19,'HK2'!$D$4:$AH$258,30,0))</f>
        <v>13.2</v>
      </c>
      <c r="AH19" s="64">
        <f t="shared" si="7"/>
        <v>34.799999999999997</v>
      </c>
      <c r="AI19" s="14">
        <f t="shared" si="8"/>
        <v>116</v>
      </c>
    </row>
    <row r="20" spans="1:35">
      <c r="A20" s="55">
        <f>IF(D20="","",SUBTOTAL(3,$D$4:$D20))</f>
        <v>17</v>
      </c>
      <c r="B20" s="46" t="s">
        <v>403</v>
      </c>
      <c r="C20" s="75" t="s">
        <v>136</v>
      </c>
      <c r="D20" s="31" t="s">
        <v>154</v>
      </c>
      <c r="E20" s="8">
        <f>IF($D20="","",VLOOKUP($D20,'HK1'!$D$4:$AH$259,2,0)+VLOOKUP($D20,'HK2'!$D$4:$AH$258,2,0))</f>
        <v>4</v>
      </c>
      <c r="F20" s="8">
        <f>IF($D20="","",VLOOKUP($D20,'HK1'!$D$4:$AH$259,3,0)+VLOOKUP($D20,'HK2'!$D$4:$AH$258,3,0))</f>
        <v>0</v>
      </c>
      <c r="G20" s="8">
        <f>IF($D20="","",VLOOKUP($D20,'HK1'!$D$4:$AH$259,4,0)+VLOOKUP($D20,'HK2'!$D$4:$AH$258,4,0))</f>
        <v>0</v>
      </c>
      <c r="H20" s="8">
        <f>IF($D20="","",VLOOKUP($D20,'HK1'!$D$4:$AH$259,5,0)+VLOOKUP($D20,'HK2'!$D$4:$AH$258,5,0))</f>
        <v>0</v>
      </c>
      <c r="I20" s="21">
        <f t="shared" si="0"/>
        <v>4</v>
      </c>
      <c r="J20" s="8">
        <f>IF($D20="","",VLOOKUP($D20,'HK1'!$D$4:$AH$259,7,0)+VLOOKUP($D20,'HK2'!$D$4:$AH$258,7,0))</f>
        <v>12.8</v>
      </c>
      <c r="K20" s="8">
        <f>IF($D20="","",VLOOKUP($D20,'HK1'!$D$4:$AH$259,8,0)+VLOOKUP($D20,'HK2'!$D$4:$AH$258,8,0))</f>
        <v>36.799999999999997</v>
      </c>
      <c r="L20" s="8">
        <f>IF($D20="","",VLOOKUP($D20,'HK1'!$D$4:$AH$259,9,0)+VLOOKUP($D20,'HK2'!$D$4:$AH$258,9,0))</f>
        <v>0</v>
      </c>
      <c r="M20" s="8">
        <f>IF($D20="","",VLOOKUP($D20,'HK1'!$D$4:$AH$259,10,0)+VLOOKUP($D20,'HK2'!$D$4:$AH$258,10,0))</f>
        <v>0</v>
      </c>
      <c r="N20" s="21">
        <f t="shared" si="1"/>
        <v>49.599999999999994</v>
      </c>
      <c r="O20" s="8">
        <f>IF($D20="","",VLOOKUP($D20,'HK1'!$D$4:$AH$259,12,0)+VLOOKUP($D20,'HK2'!$D$4:$AH$258,12,0))</f>
        <v>185</v>
      </c>
      <c r="P20" s="8">
        <f>IF($D20="","",VLOOKUP($D20,'HK1'!$D$4:$AH$259,13,0)+VLOOKUP($D20,'HK2'!$D$4:$AH$258,13,0))</f>
        <v>229</v>
      </c>
      <c r="Q20" s="8">
        <f>IF($D20="","",VLOOKUP($D20,'HK1'!$D$4:$AH$259,14,0)+VLOOKUP($D20,'HK2'!$D$4:$AH$258,14,0))</f>
        <v>222</v>
      </c>
      <c r="R20" s="21">
        <f t="shared" si="2"/>
        <v>9.6</v>
      </c>
      <c r="S20" s="8">
        <f>IF($D20="","",VLOOKUP($D20,'HK1'!$D$4:$AH$259,16,0)+VLOOKUP($D20,'HK2'!$D$4:$AH$258,16,0))</f>
        <v>0</v>
      </c>
      <c r="T20" s="8">
        <f>IF($D20="","",VLOOKUP($D20,'HK1'!$D$4:$AH$259,17,0)+VLOOKUP($D20,'HK2'!$D$4:$AH$258,17,0))</f>
        <v>0</v>
      </c>
      <c r="U20" s="8">
        <f>IF($D20="","",VLOOKUP($D20,'HK1'!$D$4:$AH$259,18,0)+VLOOKUP($D20,'HK2'!$D$4:$AH$258,18,0))</f>
        <v>0</v>
      </c>
      <c r="V20" s="21">
        <f t="shared" si="3"/>
        <v>0</v>
      </c>
      <c r="W20" s="8">
        <f>IF($D20="","",VLOOKUP($D20,'HK1'!$D$4:$AH$259,20,0)+VLOOKUP($D20,'HK2'!$D$4:$AH$258,20,0))</f>
        <v>0</v>
      </c>
      <c r="X20" s="8">
        <f>IF($D20="","",VLOOKUP($D20,'HK1'!$D$4:$AH$259,21,0)+VLOOKUP($D20,'HK2'!$D$4:$AH$258,21,0))</f>
        <v>0</v>
      </c>
      <c r="Y20" s="21">
        <f t="shared" si="4"/>
        <v>0</v>
      </c>
      <c r="Z20" s="8">
        <f>IF($D20="","",VLOOKUP($D20,'HK1'!$D$4:$AH$259,23,0)+VLOOKUP($D20,'HK2'!$D$4:$AH$258,23,0))</f>
        <v>0</v>
      </c>
      <c r="AA20" s="8">
        <f>IF($D20="","",VLOOKUP($D20,'HK1'!$D$4:$AH$259,24,0)+VLOOKUP($D20,'HK2'!$D$4:$AH$258,24,0))</f>
        <v>0</v>
      </c>
      <c r="AB20" s="21">
        <f t="shared" si="5"/>
        <v>0</v>
      </c>
      <c r="AC20" s="8">
        <f>IF($D20="","",VLOOKUP($D20,'HK1'!$D$4:$AH$259,26,0)+VLOOKUP($D20,'HK2'!$D$4:$AH$258,26,0))</f>
        <v>0</v>
      </c>
      <c r="AD20" s="8">
        <f>IF($D20="","",VLOOKUP($D20,'HK1'!$D$4:$AH$259,27,0)+VLOOKUP($D20,'HK2'!$D$4:$AH$258,27,0))</f>
        <v>0</v>
      </c>
      <c r="AE20" s="21">
        <f t="shared" si="6"/>
        <v>0</v>
      </c>
      <c r="AF20" s="8">
        <f>IF($D20="","",VLOOKUP($D20,'HK1'!$D$4:$AH$259,29,0)+VLOOKUP($D20,'HK2'!$D$4:$AH$258,29,0))</f>
        <v>1.2</v>
      </c>
      <c r="AG20" s="8">
        <f>IF($D20="","",VLOOKUP($D20,'HK1'!$D$4:$AH$259,30,0)+VLOOKUP($D20,'HK2'!$D$4:$AH$258,30,0))</f>
        <v>0</v>
      </c>
      <c r="AH20" s="64">
        <f t="shared" si="7"/>
        <v>64.400000000000006</v>
      </c>
      <c r="AI20" s="14">
        <f t="shared" si="8"/>
        <v>214.7</v>
      </c>
    </row>
    <row r="21" spans="1:35">
      <c r="A21" s="55">
        <f>IF(D21="","",SUBTOTAL(3,$D$4:$D21))</f>
        <v>18</v>
      </c>
      <c r="B21" s="46" t="s">
        <v>404</v>
      </c>
      <c r="C21" s="75" t="s">
        <v>136</v>
      </c>
      <c r="D21" s="31" t="s">
        <v>140</v>
      </c>
      <c r="E21" s="8">
        <f>IF($D21="","",VLOOKUP($D21,'HK1'!$D$4:$AH$259,2,0)+VLOOKUP($D21,'HK2'!$D$4:$AH$258,2,0))</f>
        <v>0</v>
      </c>
      <c r="F21" s="8">
        <f>IF($D21="","",VLOOKUP($D21,'HK1'!$D$4:$AH$259,3,0)+VLOOKUP($D21,'HK2'!$D$4:$AH$258,3,0))</f>
        <v>0</v>
      </c>
      <c r="G21" s="8">
        <f>IF($D21="","",VLOOKUP($D21,'HK1'!$D$4:$AH$259,4,0)+VLOOKUP($D21,'HK2'!$D$4:$AH$258,4,0))</f>
        <v>0</v>
      </c>
      <c r="H21" s="8">
        <f>IF($D21="","",VLOOKUP($D21,'HK1'!$D$4:$AH$259,5,0)+VLOOKUP($D21,'HK2'!$D$4:$AH$258,5,0))</f>
        <v>0</v>
      </c>
      <c r="I21" s="21">
        <f t="shared" si="0"/>
        <v>0</v>
      </c>
      <c r="J21" s="8">
        <f>IF($D21="","",VLOOKUP($D21,'HK1'!$D$4:$AH$259,7,0)+VLOOKUP($D21,'HK2'!$D$4:$AH$258,7,0))</f>
        <v>10</v>
      </c>
      <c r="K21" s="8">
        <f>IF($D21="","",VLOOKUP($D21,'HK1'!$D$4:$AH$259,8,0)+VLOOKUP($D21,'HK2'!$D$4:$AH$258,8,0))</f>
        <v>19.2</v>
      </c>
      <c r="L21" s="8">
        <f>IF($D21="","",VLOOKUP($D21,'HK1'!$D$4:$AH$259,9,0)+VLOOKUP($D21,'HK2'!$D$4:$AH$258,9,0))</f>
        <v>0</v>
      </c>
      <c r="M21" s="8">
        <f>IF($D21="","",VLOOKUP($D21,'HK1'!$D$4:$AH$259,10,0)+VLOOKUP($D21,'HK2'!$D$4:$AH$258,10,0))</f>
        <v>0</v>
      </c>
      <c r="N21" s="21">
        <f t="shared" si="1"/>
        <v>29.2</v>
      </c>
      <c r="O21" s="8">
        <f>IF($D21="","",VLOOKUP($D21,'HK1'!$D$4:$AH$259,12,0)+VLOOKUP($D21,'HK2'!$D$4:$AH$258,12,0))</f>
        <v>229</v>
      </c>
      <c r="P21" s="8">
        <f>IF($D21="","",VLOOKUP($D21,'HK1'!$D$4:$AH$259,13,0)+VLOOKUP($D21,'HK2'!$D$4:$AH$258,13,0))</f>
        <v>242</v>
      </c>
      <c r="Q21" s="8">
        <f>IF($D21="","",VLOOKUP($D21,'HK1'!$D$4:$AH$259,14,0)+VLOOKUP($D21,'HK2'!$D$4:$AH$258,14,0))</f>
        <v>234</v>
      </c>
      <c r="R21" s="21">
        <f t="shared" si="2"/>
        <v>11.85</v>
      </c>
      <c r="S21" s="8">
        <f>IF($D21="","",VLOOKUP($D21,'HK1'!$D$4:$AH$259,16,0)+VLOOKUP($D21,'HK2'!$D$4:$AH$258,16,0))</f>
        <v>51</v>
      </c>
      <c r="T21" s="8">
        <f>IF($D21="","",VLOOKUP($D21,'HK1'!$D$4:$AH$259,17,0)+VLOOKUP($D21,'HK2'!$D$4:$AH$258,17,0))</f>
        <v>0</v>
      </c>
      <c r="U21" s="8">
        <f>IF($D21="","",VLOOKUP($D21,'HK1'!$D$4:$AH$259,18,0)+VLOOKUP($D21,'HK2'!$D$4:$AH$258,18,0))</f>
        <v>51</v>
      </c>
      <c r="V21" s="21">
        <f t="shared" si="3"/>
        <v>0</v>
      </c>
      <c r="W21" s="8">
        <f>IF($D21="","",VLOOKUP($D21,'HK1'!$D$4:$AH$259,20,0)+VLOOKUP($D21,'HK2'!$D$4:$AH$258,20,0))</f>
        <v>0</v>
      </c>
      <c r="X21" s="8">
        <f>IF($D21="","",VLOOKUP($D21,'HK1'!$D$4:$AH$259,21,0)+VLOOKUP($D21,'HK2'!$D$4:$AH$258,21,0))</f>
        <v>0</v>
      </c>
      <c r="Y21" s="21">
        <f t="shared" si="4"/>
        <v>0</v>
      </c>
      <c r="Z21" s="8">
        <f>IF($D21="","",VLOOKUP($D21,'HK1'!$D$4:$AH$259,23,0)+VLOOKUP($D21,'HK2'!$D$4:$AH$258,23,0))</f>
        <v>0</v>
      </c>
      <c r="AA21" s="8">
        <f>IF($D21="","",VLOOKUP($D21,'HK1'!$D$4:$AH$259,24,0)+VLOOKUP($D21,'HK2'!$D$4:$AH$258,24,0))</f>
        <v>0</v>
      </c>
      <c r="AB21" s="21">
        <f t="shared" si="5"/>
        <v>0</v>
      </c>
      <c r="AC21" s="8">
        <f>IF($D21="","",VLOOKUP($D21,'HK1'!$D$4:$AH$259,26,0)+VLOOKUP($D21,'HK2'!$D$4:$AH$258,26,0))</f>
        <v>0</v>
      </c>
      <c r="AD21" s="8">
        <f>IF($D21="","",VLOOKUP($D21,'HK1'!$D$4:$AH$259,27,0)+VLOOKUP($D21,'HK2'!$D$4:$AH$258,27,0))</f>
        <v>0</v>
      </c>
      <c r="AE21" s="21">
        <f t="shared" si="6"/>
        <v>0</v>
      </c>
      <c r="AF21" s="8">
        <f>IF($D21="","",VLOOKUP($D21,'HK1'!$D$4:$AH$259,29,0)+VLOOKUP($D21,'HK2'!$D$4:$AH$258,29,0))</f>
        <v>1.6</v>
      </c>
      <c r="AG21" s="8">
        <f>IF($D21="","",VLOOKUP($D21,'HK1'!$D$4:$AH$259,30,0)+VLOOKUP($D21,'HK2'!$D$4:$AH$258,30,0))</f>
        <v>0</v>
      </c>
      <c r="AH21" s="64">
        <f t="shared" si="7"/>
        <v>42.7</v>
      </c>
      <c r="AI21" s="14">
        <f t="shared" si="8"/>
        <v>142.30000000000001</v>
      </c>
    </row>
    <row r="22" spans="1:35">
      <c r="A22" s="55">
        <f>IF(D22="","",SUBTOTAL(3,$D$4:$D22))</f>
        <v>19</v>
      </c>
      <c r="B22" s="46" t="s">
        <v>405</v>
      </c>
      <c r="C22" s="75" t="s">
        <v>136</v>
      </c>
      <c r="D22" s="31" t="s">
        <v>141</v>
      </c>
      <c r="E22" s="8">
        <f>IF($D22="","",VLOOKUP($D22,'HK1'!$D$4:$AH$259,2,0)+VLOOKUP($D22,'HK2'!$D$4:$AH$258,2,0))</f>
        <v>6</v>
      </c>
      <c r="F22" s="8">
        <f>IF($D22="","",VLOOKUP($D22,'HK1'!$D$4:$AH$259,3,0)+VLOOKUP($D22,'HK2'!$D$4:$AH$258,3,0))</f>
        <v>0</v>
      </c>
      <c r="G22" s="8">
        <f>IF($D22="","",VLOOKUP($D22,'HK1'!$D$4:$AH$259,4,0)+VLOOKUP($D22,'HK2'!$D$4:$AH$258,4,0))</f>
        <v>0</v>
      </c>
      <c r="H22" s="8">
        <f>IF($D22="","",VLOOKUP($D22,'HK1'!$D$4:$AH$259,5,0)+VLOOKUP($D22,'HK2'!$D$4:$AH$258,5,0))</f>
        <v>0</v>
      </c>
      <c r="I22" s="21">
        <f t="shared" si="0"/>
        <v>6</v>
      </c>
      <c r="J22" s="8">
        <f>IF($D22="","",VLOOKUP($D22,'HK1'!$D$4:$AH$259,7,0)+VLOOKUP($D22,'HK2'!$D$4:$AH$258,7,0))</f>
        <v>27.999999999999996</v>
      </c>
      <c r="K22" s="8">
        <f>IF($D22="","",VLOOKUP($D22,'HK1'!$D$4:$AH$259,8,0)+VLOOKUP($D22,'HK2'!$D$4:$AH$258,8,0))</f>
        <v>2.8</v>
      </c>
      <c r="L22" s="8">
        <f>IF($D22="","",VLOOKUP($D22,'HK1'!$D$4:$AH$259,9,0)+VLOOKUP($D22,'HK2'!$D$4:$AH$258,9,0))</f>
        <v>0</v>
      </c>
      <c r="M22" s="8">
        <f>IF($D22="","",VLOOKUP($D22,'HK1'!$D$4:$AH$259,10,0)+VLOOKUP($D22,'HK2'!$D$4:$AH$258,10,0))</f>
        <v>0</v>
      </c>
      <c r="N22" s="21">
        <f t="shared" si="1"/>
        <v>30.799999999999997</v>
      </c>
      <c r="O22" s="8">
        <f>IF($D22="","",VLOOKUP($D22,'HK1'!$D$4:$AH$259,12,0)+VLOOKUP($D22,'HK2'!$D$4:$AH$258,12,0))</f>
        <v>236</v>
      </c>
      <c r="P22" s="8">
        <f>IF($D22="","",VLOOKUP($D22,'HK1'!$D$4:$AH$259,13,0)+VLOOKUP($D22,'HK2'!$D$4:$AH$258,13,0))</f>
        <v>124</v>
      </c>
      <c r="Q22" s="8">
        <f>IF($D22="","",VLOOKUP($D22,'HK1'!$D$4:$AH$259,14,0)+VLOOKUP($D22,'HK2'!$D$4:$AH$258,14,0))</f>
        <v>180</v>
      </c>
      <c r="R22" s="21">
        <f t="shared" si="2"/>
        <v>9</v>
      </c>
      <c r="S22" s="8">
        <f>IF($D22="","",VLOOKUP($D22,'HK1'!$D$4:$AH$259,16,0)+VLOOKUP($D22,'HK2'!$D$4:$AH$258,16,0))</f>
        <v>0</v>
      </c>
      <c r="T22" s="8">
        <f>IF($D22="","",VLOOKUP($D22,'HK1'!$D$4:$AH$259,17,0)+VLOOKUP($D22,'HK2'!$D$4:$AH$258,17,0))</f>
        <v>0</v>
      </c>
      <c r="U22" s="8">
        <f>IF($D22="","",VLOOKUP($D22,'HK1'!$D$4:$AH$259,18,0)+VLOOKUP($D22,'HK2'!$D$4:$AH$258,18,0))</f>
        <v>0</v>
      </c>
      <c r="V22" s="21">
        <f t="shared" si="3"/>
        <v>0</v>
      </c>
      <c r="W22" s="8">
        <f>IF($D22="","",VLOOKUP($D22,'HK1'!$D$4:$AH$259,20,0)+VLOOKUP($D22,'HK2'!$D$4:$AH$258,20,0))</f>
        <v>0</v>
      </c>
      <c r="X22" s="8">
        <f>IF($D22="","",VLOOKUP($D22,'HK1'!$D$4:$AH$259,21,0)+VLOOKUP($D22,'HK2'!$D$4:$AH$258,21,0))</f>
        <v>0</v>
      </c>
      <c r="Y22" s="21">
        <f t="shared" si="4"/>
        <v>0</v>
      </c>
      <c r="Z22" s="8">
        <f>IF($D22="","",VLOOKUP($D22,'HK1'!$D$4:$AH$259,23,0)+VLOOKUP($D22,'HK2'!$D$4:$AH$258,23,0))</f>
        <v>0</v>
      </c>
      <c r="AA22" s="8">
        <f>IF($D22="","",VLOOKUP($D22,'HK1'!$D$4:$AH$259,24,0)+VLOOKUP($D22,'HK2'!$D$4:$AH$258,24,0))</f>
        <v>0</v>
      </c>
      <c r="AB22" s="21">
        <f t="shared" si="5"/>
        <v>0</v>
      </c>
      <c r="AC22" s="8">
        <f>IF($D22="","",VLOOKUP($D22,'HK1'!$D$4:$AH$259,26,0)+VLOOKUP($D22,'HK2'!$D$4:$AH$258,26,0))</f>
        <v>0</v>
      </c>
      <c r="AD22" s="8">
        <f>IF($D22="","",VLOOKUP($D22,'HK1'!$D$4:$AH$259,27,0)+VLOOKUP($D22,'HK2'!$D$4:$AH$258,27,0))</f>
        <v>0</v>
      </c>
      <c r="AE22" s="21">
        <f t="shared" si="6"/>
        <v>0</v>
      </c>
      <c r="AF22" s="8">
        <f>IF($D22="","",VLOOKUP($D22,'HK1'!$D$4:$AH$259,29,0)+VLOOKUP($D22,'HK2'!$D$4:$AH$258,29,0))</f>
        <v>0</v>
      </c>
      <c r="AG22" s="8">
        <f>IF($D22="","",VLOOKUP($D22,'HK1'!$D$4:$AH$259,30,0)+VLOOKUP($D22,'HK2'!$D$4:$AH$258,30,0))</f>
        <v>2.8</v>
      </c>
      <c r="AH22" s="64">
        <f t="shared" si="7"/>
        <v>48.6</v>
      </c>
      <c r="AI22" s="14">
        <f t="shared" si="8"/>
        <v>162</v>
      </c>
    </row>
    <row r="23" spans="1:35">
      <c r="A23" s="55">
        <f>IF(D23="","",SUBTOTAL(3,$D$4:$D23))</f>
        <v>20</v>
      </c>
      <c r="B23" s="46" t="s">
        <v>412</v>
      </c>
      <c r="C23" s="75" t="s">
        <v>136</v>
      </c>
      <c r="D23" s="31" t="s">
        <v>137</v>
      </c>
      <c r="E23" s="8">
        <f>IF($D23="","",VLOOKUP($D23,'HK1'!$D$4:$AH$259,2,0)+VLOOKUP($D23,'HK2'!$D$4:$AH$258,2,0))</f>
        <v>0</v>
      </c>
      <c r="F23" s="8">
        <f>IF($D23="","",VLOOKUP($D23,'HK1'!$D$4:$AH$259,3,0)+VLOOKUP($D23,'HK2'!$D$4:$AH$258,3,0))</f>
        <v>0</v>
      </c>
      <c r="G23" s="8">
        <f>IF($D23="","",VLOOKUP($D23,'HK1'!$D$4:$AH$259,4,0)+VLOOKUP($D23,'HK2'!$D$4:$AH$258,4,0))</f>
        <v>0</v>
      </c>
      <c r="H23" s="8">
        <f>IF($D23="","",VLOOKUP($D23,'HK1'!$D$4:$AH$259,5,0)+VLOOKUP($D23,'HK2'!$D$4:$AH$258,5,0))</f>
        <v>0</v>
      </c>
      <c r="I23" s="21">
        <f t="shared" si="0"/>
        <v>0</v>
      </c>
      <c r="J23" s="8">
        <f>IF($D23="","",VLOOKUP($D23,'HK1'!$D$4:$AH$259,7,0)+VLOOKUP($D23,'HK2'!$D$4:$AH$258,7,0))</f>
        <v>0</v>
      </c>
      <c r="K23" s="8">
        <f>IF($D23="","",VLOOKUP($D23,'HK1'!$D$4:$AH$259,8,0)+VLOOKUP($D23,'HK2'!$D$4:$AH$258,8,0))</f>
        <v>1.2</v>
      </c>
      <c r="L23" s="8">
        <f>IF($D23="","",VLOOKUP($D23,'HK1'!$D$4:$AH$259,9,0)+VLOOKUP($D23,'HK2'!$D$4:$AH$258,9,0))</f>
        <v>0</v>
      </c>
      <c r="M23" s="8">
        <f>IF($D23="","",VLOOKUP($D23,'HK1'!$D$4:$AH$259,10,0)+VLOOKUP($D23,'HK2'!$D$4:$AH$258,10,0))</f>
        <v>0</v>
      </c>
      <c r="N23" s="21">
        <f t="shared" si="1"/>
        <v>1.2</v>
      </c>
      <c r="O23" s="8">
        <f>IF($D23="","",VLOOKUP($D23,'HK1'!$D$4:$AH$259,12,0)+VLOOKUP($D23,'HK2'!$D$4:$AH$258,12,0))</f>
        <v>0</v>
      </c>
      <c r="P23" s="8">
        <f>IF($D23="","",VLOOKUP($D23,'HK1'!$D$4:$AH$259,13,0)+VLOOKUP($D23,'HK2'!$D$4:$AH$258,13,0))</f>
        <v>0</v>
      </c>
      <c r="Q23" s="8">
        <f>IF($D23="","",VLOOKUP($D23,'HK1'!$D$4:$AH$259,14,0)+VLOOKUP($D23,'HK2'!$D$4:$AH$258,14,0))</f>
        <v>0</v>
      </c>
      <c r="R23" s="21">
        <f t="shared" si="2"/>
        <v>0</v>
      </c>
      <c r="S23" s="8">
        <f>IF($D23="","",VLOOKUP($D23,'HK1'!$D$4:$AH$259,16,0)+VLOOKUP($D23,'HK2'!$D$4:$AH$258,16,0))</f>
        <v>0</v>
      </c>
      <c r="T23" s="8">
        <f>IF($D23="","",VLOOKUP($D23,'HK1'!$D$4:$AH$259,17,0)+VLOOKUP($D23,'HK2'!$D$4:$AH$258,17,0))</f>
        <v>0</v>
      </c>
      <c r="U23" s="8">
        <f>IF($D23="","",VLOOKUP($D23,'HK1'!$D$4:$AH$259,18,0)+VLOOKUP($D23,'HK2'!$D$4:$AH$258,18,0))</f>
        <v>0</v>
      </c>
      <c r="V23" s="21">
        <f t="shared" si="3"/>
        <v>0</v>
      </c>
      <c r="W23" s="8">
        <f>IF($D23="","",VLOOKUP($D23,'HK1'!$D$4:$AH$259,20,0)+VLOOKUP($D23,'HK2'!$D$4:$AH$258,20,0))</f>
        <v>0</v>
      </c>
      <c r="X23" s="8">
        <f>IF($D23="","",VLOOKUP($D23,'HK1'!$D$4:$AH$259,21,0)+VLOOKUP($D23,'HK2'!$D$4:$AH$258,21,0))</f>
        <v>0</v>
      </c>
      <c r="Y23" s="21">
        <f t="shared" si="4"/>
        <v>0</v>
      </c>
      <c r="Z23" s="8">
        <f>IF($D23="","",VLOOKUP($D23,'HK1'!$D$4:$AH$259,23,0)+VLOOKUP($D23,'HK2'!$D$4:$AH$258,23,0))</f>
        <v>0</v>
      </c>
      <c r="AA23" s="8">
        <f>IF($D23="","",VLOOKUP($D23,'HK1'!$D$4:$AH$259,24,0)+VLOOKUP($D23,'HK2'!$D$4:$AH$258,24,0))</f>
        <v>0</v>
      </c>
      <c r="AB23" s="21">
        <f t="shared" si="5"/>
        <v>0</v>
      </c>
      <c r="AC23" s="8">
        <f>IF($D23="","",VLOOKUP($D23,'HK1'!$D$4:$AH$259,26,0)+VLOOKUP($D23,'HK2'!$D$4:$AH$258,26,0))</f>
        <v>0</v>
      </c>
      <c r="AD23" s="8">
        <f>IF($D23="","",VLOOKUP($D23,'HK1'!$D$4:$AH$259,27,0)+VLOOKUP($D23,'HK2'!$D$4:$AH$258,27,0))</f>
        <v>0</v>
      </c>
      <c r="AE23" s="21">
        <f t="shared" si="6"/>
        <v>0</v>
      </c>
      <c r="AF23" s="8">
        <f>IF($D23="","",VLOOKUP($D23,'HK1'!$D$4:$AH$259,29,0)+VLOOKUP($D23,'HK2'!$D$4:$AH$258,29,0))</f>
        <v>0</v>
      </c>
      <c r="AG23" s="8">
        <f>IF($D23="","",VLOOKUP($D23,'HK1'!$D$4:$AH$259,30,0)+VLOOKUP($D23,'HK2'!$D$4:$AH$258,30,0))</f>
        <v>0</v>
      </c>
      <c r="AH23" s="64">
        <f t="shared" si="7"/>
        <v>1.2</v>
      </c>
      <c r="AI23" s="14">
        <f t="shared" si="8"/>
        <v>4</v>
      </c>
    </row>
    <row r="24" spans="1:35">
      <c r="A24" s="55">
        <f>IF(D24="","",SUBTOTAL(3,$D$4:$D24))</f>
        <v>21</v>
      </c>
      <c r="B24" s="46" t="s">
        <v>406</v>
      </c>
      <c r="C24" s="75" t="s">
        <v>136</v>
      </c>
      <c r="D24" s="31" t="s">
        <v>157</v>
      </c>
      <c r="E24" s="8">
        <f>IF($D24="","",VLOOKUP($D24,'HK1'!$D$4:$AH$259,2,0)+VLOOKUP($D24,'HK2'!$D$4:$AH$258,2,0))</f>
        <v>5</v>
      </c>
      <c r="F24" s="8">
        <f>IF($D24="","",VLOOKUP($D24,'HK1'!$D$4:$AH$259,3,0)+VLOOKUP($D24,'HK2'!$D$4:$AH$258,3,0))</f>
        <v>0</v>
      </c>
      <c r="G24" s="8">
        <f>IF($D24="","",VLOOKUP($D24,'HK1'!$D$4:$AH$259,4,0)+VLOOKUP($D24,'HK2'!$D$4:$AH$258,4,0))</f>
        <v>0</v>
      </c>
      <c r="H24" s="8">
        <f>IF($D24="","",VLOOKUP($D24,'HK1'!$D$4:$AH$259,5,0)+VLOOKUP($D24,'HK2'!$D$4:$AH$258,5,0))</f>
        <v>0</v>
      </c>
      <c r="I24" s="21">
        <f t="shared" si="0"/>
        <v>5</v>
      </c>
      <c r="J24" s="8">
        <f>IF($D24="","",VLOOKUP($D24,'HK1'!$D$4:$AH$259,7,0)+VLOOKUP($D24,'HK2'!$D$4:$AH$258,7,0))</f>
        <v>30.799999999999994</v>
      </c>
      <c r="K24" s="8">
        <f>IF($D24="","",VLOOKUP($D24,'HK1'!$D$4:$AH$259,8,0)+VLOOKUP($D24,'HK2'!$D$4:$AH$258,8,0))</f>
        <v>18.399999999999999</v>
      </c>
      <c r="L24" s="8">
        <f>IF($D24="","",VLOOKUP($D24,'HK1'!$D$4:$AH$259,9,0)+VLOOKUP($D24,'HK2'!$D$4:$AH$258,9,0))</f>
        <v>0</v>
      </c>
      <c r="M24" s="8">
        <f>IF($D24="","",VLOOKUP($D24,'HK1'!$D$4:$AH$259,10,0)+VLOOKUP($D24,'HK2'!$D$4:$AH$258,10,0))</f>
        <v>0</v>
      </c>
      <c r="N24" s="21">
        <f t="shared" si="1"/>
        <v>49.199999999999989</v>
      </c>
      <c r="O24" s="8">
        <f>IF($D24="","",VLOOKUP($D24,'HK1'!$D$4:$AH$259,12,0)+VLOOKUP($D24,'HK2'!$D$4:$AH$258,12,0))</f>
        <v>290</v>
      </c>
      <c r="P24" s="8">
        <f>IF($D24="","",VLOOKUP($D24,'HK1'!$D$4:$AH$259,13,0)+VLOOKUP($D24,'HK2'!$D$4:$AH$258,13,0))</f>
        <v>294</v>
      </c>
      <c r="Q24" s="8">
        <f>IF($D24="","",VLOOKUP($D24,'HK1'!$D$4:$AH$259,14,0)+VLOOKUP($D24,'HK2'!$D$4:$AH$258,14,0))</f>
        <v>289</v>
      </c>
      <c r="R24" s="21">
        <f t="shared" si="2"/>
        <v>14.75</v>
      </c>
      <c r="S24" s="8">
        <f>IF($D24="","",VLOOKUP($D24,'HK1'!$D$4:$AH$259,16,0)+VLOOKUP($D24,'HK2'!$D$4:$AH$258,16,0))</f>
        <v>0</v>
      </c>
      <c r="T24" s="8">
        <f>IF($D24="","",VLOOKUP($D24,'HK1'!$D$4:$AH$259,17,0)+VLOOKUP($D24,'HK2'!$D$4:$AH$258,17,0))</f>
        <v>0</v>
      </c>
      <c r="U24" s="8">
        <f>IF($D24="","",VLOOKUP($D24,'HK1'!$D$4:$AH$259,18,0)+VLOOKUP($D24,'HK2'!$D$4:$AH$258,18,0))</f>
        <v>0</v>
      </c>
      <c r="V24" s="21">
        <f t="shared" si="3"/>
        <v>0</v>
      </c>
      <c r="W24" s="8">
        <f>IF($D24="","",VLOOKUP($D24,'HK1'!$D$4:$AH$259,20,0)+VLOOKUP($D24,'HK2'!$D$4:$AH$258,20,0))</f>
        <v>0</v>
      </c>
      <c r="X24" s="8">
        <f>IF($D24="","",VLOOKUP($D24,'HK1'!$D$4:$AH$259,21,0)+VLOOKUP($D24,'HK2'!$D$4:$AH$258,21,0))</f>
        <v>0</v>
      </c>
      <c r="Y24" s="21">
        <f t="shared" si="4"/>
        <v>0</v>
      </c>
      <c r="Z24" s="8">
        <f>IF($D24="","",VLOOKUP($D24,'HK1'!$D$4:$AH$259,23,0)+VLOOKUP($D24,'HK2'!$D$4:$AH$258,23,0))</f>
        <v>0</v>
      </c>
      <c r="AA24" s="8">
        <f>IF($D24="","",VLOOKUP($D24,'HK1'!$D$4:$AH$259,24,0)+VLOOKUP($D24,'HK2'!$D$4:$AH$258,24,0))</f>
        <v>0</v>
      </c>
      <c r="AB24" s="21">
        <f t="shared" si="5"/>
        <v>0</v>
      </c>
      <c r="AC24" s="8">
        <f>IF($D24="","",VLOOKUP($D24,'HK1'!$D$4:$AH$259,26,0)+VLOOKUP($D24,'HK2'!$D$4:$AH$258,26,0))</f>
        <v>0</v>
      </c>
      <c r="AD24" s="8">
        <f>IF($D24="","",VLOOKUP($D24,'HK1'!$D$4:$AH$259,27,0)+VLOOKUP($D24,'HK2'!$D$4:$AH$258,27,0))</f>
        <v>0</v>
      </c>
      <c r="AE24" s="21">
        <f t="shared" si="6"/>
        <v>0</v>
      </c>
      <c r="AF24" s="8">
        <f>IF($D24="","",VLOOKUP($D24,'HK1'!$D$4:$AH$259,29,0)+VLOOKUP($D24,'HK2'!$D$4:$AH$258,29,0))</f>
        <v>1.2</v>
      </c>
      <c r="AG24" s="8">
        <f>IF($D24="","",VLOOKUP($D24,'HK1'!$D$4:$AH$259,30,0)+VLOOKUP($D24,'HK2'!$D$4:$AH$258,30,0))</f>
        <v>0</v>
      </c>
      <c r="AH24" s="64">
        <f t="shared" si="7"/>
        <v>70.2</v>
      </c>
      <c r="AI24" s="14">
        <f t="shared" si="8"/>
        <v>234</v>
      </c>
    </row>
    <row r="25" spans="1:35">
      <c r="A25" s="55">
        <f>IF(D25="","",SUBTOTAL(3,$D$4:$D25))</f>
        <v>22</v>
      </c>
      <c r="B25" s="46" t="s">
        <v>407</v>
      </c>
      <c r="C25" s="75" t="s">
        <v>136</v>
      </c>
      <c r="D25" s="31" t="s">
        <v>158</v>
      </c>
      <c r="E25" s="8">
        <f>IF($D25="","",VLOOKUP($D25,'HK1'!$D$4:$AH$259,2,0)+VLOOKUP($D25,'HK2'!$D$4:$AH$258,2,0))</f>
        <v>7</v>
      </c>
      <c r="F25" s="8">
        <f>IF($D25="","",VLOOKUP($D25,'HK1'!$D$4:$AH$259,3,0)+VLOOKUP($D25,'HK2'!$D$4:$AH$258,3,0))</f>
        <v>0</v>
      </c>
      <c r="G25" s="8">
        <f>IF($D25="","",VLOOKUP($D25,'HK1'!$D$4:$AH$259,4,0)+VLOOKUP($D25,'HK2'!$D$4:$AH$258,4,0))</f>
        <v>0</v>
      </c>
      <c r="H25" s="8">
        <f>IF($D25="","",VLOOKUP($D25,'HK1'!$D$4:$AH$259,5,0)+VLOOKUP($D25,'HK2'!$D$4:$AH$258,5,0))</f>
        <v>0</v>
      </c>
      <c r="I25" s="21">
        <f t="shared" si="0"/>
        <v>7</v>
      </c>
      <c r="J25" s="8">
        <f>IF($D25="","",VLOOKUP($D25,'HK1'!$D$4:$AH$259,7,0)+VLOOKUP($D25,'HK2'!$D$4:$AH$258,7,0))</f>
        <v>6</v>
      </c>
      <c r="K25" s="8">
        <f>IF($D25="","",VLOOKUP($D25,'HK1'!$D$4:$AH$259,8,0)+VLOOKUP($D25,'HK2'!$D$4:$AH$258,8,0))</f>
        <v>29.2</v>
      </c>
      <c r="L25" s="8">
        <f>IF($D25="","",VLOOKUP($D25,'HK1'!$D$4:$AH$259,9,0)+VLOOKUP($D25,'HK2'!$D$4:$AH$258,9,0))</f>
        <v>0</v>
      </c>
      <c r="M25" s="8">
        <f>IF($D25="","",VLOOKUP($D25,'HK1'!$D$4:$AH$259,10,0)+VLOOKUP($D25,'HK2'!$D$4:$AH$258,10,0))</f>
        <v>0</v>
      </c>
      <c r="N25" s="21">
        <f t="shared" si="1"/>
        <v>35.200000000000003</v>
      </c>
      <c r="O25" s="8">
        <f>IF($D25="","",VLOOKUP($D25,'HK1'!$D$4:$AH$259,12,0)+VLOOKUP($D25,'HK2'!$D$4:$AH$258,12,0))</f>
        <v>273</v>
      </c>
      <c r="P25" s="8">
        <f>IF($D25="","",VLOOKUP($D25,'HK1'!$D$4:$AH$259,13,0)+VLOOKUP($D25,'HK2'!$D$4:$AH$258,13,0))</f>
        <v>267</v>
      </c>
      <c r="Q25" s="8">
        <f>IF($D25="","",VLOOKUP($D25,'HK1'!$D$4:$AH$259,14,0)+VLOOKUP($D25,'HK2'!$D$4:$AH$258,14,0))</f>
        <v>262</v>
      </c>
      <c r="R25" s="21">
        <f t="shared" si="2"/>
        <v>13.9</v>
      </c>
      <c r="S25" s="8">
        <f>IF($D25="","",VLOOKUP($D25,'HK1'!$D$4:$AH$259,16,0)+VLOOKUP($D25,'HK2'!$D$4:$AH$258,16,0))</f>
        <v>0</v>
      </c>
      <c r="T25" s="8">
        <f>IF($D25="","",VLOOKUP($D25,'HK1'!$D$4:$AH$259,17,0)+VLOOKUP($D25,'HK2'!$D$4:$AH$258,17,0))</f>
        <v>0</v>
      </c>
      <c r="U25" s="8">
        <f>IF($D25="","",VLOOKUP($D25,'HK1'!$D$4:$AH$259,18,0)+VLOOKUP($D25,'HK2'!$D$4:$AH$258,18,0))</f>
        <v>0</v>
      </c>
      <c r="V25" s="21">
        <f t="shared" si="3"/>
        <v>0</v>
      </c>
      <c r="W25" s="8">
        <f>IF($D25="","",VLOOKUP($D25,'HK1'!$D$4:$AH$259,20,0)+VLOOKUP($D25,'HK2'!$D$4:$AH$258,20,0))</f>
        <v>0</v>
      </c>
      <c r="X25" s="8">
        <f>IF($D25="","",VLOOKUP($D25,'HK1'!$D$4:$AH$259,21,0)+VLOOKUP($D25,'HK2'!$D$4:$AH$258,21,0))</f>
        <v>0</v>
      </c>
      <c r="Y25" s="21">
        <f t="shared" si="4"/>
        <v>0</v>
      </c>
      <c r="Z25" s="8">
        <f>IF($D25="","",VLOOKUP($D25,'HK1'!$D$4:$AH$259,23,0)+VLOOKUP($D25,'HK2'!$D$4:$AH$258,23,0))</f>
        <v>0</v>
      </c>
      <c r="AA25" s="8">
        <f>IF($D25="","",VLOOKUP($D25,'HK1'!$D$4:$AH$259,24,0)+VLOOKUP($D25,'HK2'!$D$4:$AH$258,24,0))</f>
        <v>0</v>
      </c>
      <c r="AB25" s="21">
        <f t="shared" si="5"/>
        <v>0</v>
      </c>
      <c r="AC25" s="8">
        <f>IF($D25="","",VLOOKUP($D25,'HK1'!$D$4:$AH$259,26,0)+VLOOKUP($D25,'HK2'!$D$4:$AH$258,26,0))</f>
        <v>0</v>
      </c>
      <c r="AD25" s="8">
        <f>IF($D25="","",VLOOKUP($D25,'HK1'!$D$4:$AH$259,27,0)+VLOOKUP($D25,'HK2'!$D$4:$AH$258,27,0))</f>
        <v>0</v>
      </c>
      <c r="AE25" s="21">
        <f t="shared" si="6"/>
        <v>0</v>
      </c>
      <c r="AF25" s="8">
        <f>IF($D25="","",VLOOKUP($D25,'HK1'!$D$4:$AH$259,29,0)+VLOOKUP($D25,'HK2'!$D$4:$AH$258,29,0))</f>
        <v>1.2</v>
      </c>
      <c r="AG25" s="8">
        <f>IF($D25="","",VLOOKUP($D25,'HK1'!$D$4:$AH$259,30,0)+VLOOKUP($D25,'HK2'!$D$4:$AH$258,30,0))</f>
        <v>0</v>
      </c>
      <c r="AH25" s="64">
        <f t="shared" si="7"/>
        <v>57.3</v>
      </c>
      <c r="AI25" s="14">
        <f t="shared" si="8"/>
        <v>191</v>
      </c>
    </row>
    <row r="26" spans="1:35">
      <c r="A26" s="55">
        <f>IF(D26="","",SUBTOTAL(3,$D$4:$D26))</f>
        <v>23</v>
      </c>
      <c r="B26" s="46" t="s">
        <v>408</v>
      </c>
      <c r="C26" s="75" t="s">
        <v>136</v>
      </c>
      <c r="D26" s="31" t="s">
        <v>164</v>
      </c>
      <c r="E26" s="8">
        <f>IF($D26="","",VLOOKUP($D26,'HK1'!$D$4:$AH$259,2,0)+VLOOKUP($D26,'HK2'!$D$4:$AH$258,2,0))</f>
        <v>4</v>
      </c>
      <c r="F26" s="8">
        <f>IF($D26="","",VLOOKUP($D26,'HK1'!$D$4:$AH$259,3,0)+VLOOKUP($D26,'HK2'!$D$4:$AH$258,3,0))</f>
        <v>0</v>
      </c>
      <c r="G26" s="8">
        <f>IF($D26="","",VLOOKUP($D26,'HK1'!$D$4:$AH$259,4,0)+VLOOKUP($D26,'HK2'!$D$4:$AH$258,4,0))</f>
        <v>0</v>
      </c>
      <c r="H26" s="8">
        <f>IF($D26="","",VLOOKUP($D26,'HK1'!$D$4:$AH$259,5,0)+VLOOKUP($D26,'HK2'!$D$4:$AH$258,5,0))</f>
        <v>0</v>
      </c>
      <c r="I26" s="21">
        <f t="shared" si="0"/>
        <v>4</v>
      </c>
      <c r="J26" s="8">
        <f>IF($D26="","",VLOOKUP($D26,'HK1'!$D$4:$AH$259,7,0)+VLOOKUP($D26,'HK2'!$D$4:$AH$258,7,0))</f>
        <v>30.399999999999995</v>
      </c>
      <c r="K26" s="8">
        <f>IF($D26="","",VLOOKUP($D26,'HK1'!$D$4:$AH$259,8,0)+VLOOKUP($D26,'HK2'!$D$4:$AH$258,8,0))</f>
        <v>15.200000000000001</v>
      </c>
      <c r="L26" s="8">
        <f>IF($D26="","",VLOOKUP($D26,'HK1'!$D$4:$AH$259,9,0)+VLOOKUP($D26,'HK2'!$D$4:$AH$258,9,0))</f>
        <v>0</v>
      </c>
      <c r="M26" s="8">
        <f>IF($D26="","",VLOOKUP($D26,'HK1'!$D$4:$AH$259,10,0)+VLOOKUP($D26,'HK2'!$D$4:$AH$258,10,0))</f>
        <v>0</v>
      </c>
      <c r="N26" s="21">
        <f t="shared" si="1"/>
        <v>45.599999999999994</v>
      </c>
      <c r="O26" s="8">
        <f>IF($D26="","",VLOOKUP($D26,'HK1'!$D$4:$AH$259,12,0)+VLOOKUP($D26,'HK2'!$D$4:$AH$258,12,0))</f>
        <v>231</v>
      </c>
      <c r="P26" s="8">
        <f>IF($D26="","",VLOOKUP($D26,'HK1'!$D$4:$AH$259,13,0)+VLOOKUP($D26,'HK2'!$D$4:$AH$258,13,0))</f>
        <v>407</v>
      </c>
      <c r="Q26" s="8">
        <f>IF($D26="","",VLOOKUP($D26,'HK1'!$D$4:$AH$259,14,0)+VLOOKUP($D26,'HK2'!$D$4:$AH$258,14,0))</f>
        <v>198</v>
      </c>
      <c r="R26" s="21">
        <f t="shared" si="2"/>
        <v>22</v>
      </c>
      <c r="S26" s="8">
        <f>IF($D26="","",VLOOKUP($D26,'HK1'!$D$4:$AH$259,16,0)+VLOOKUP($D26,'HK2'!$D$4:$AH$258,16,0))</f>
        <v>0</v>
      </c>
      <c r="T26" s="8">
        <f>IF($D26="","",VLOOKUP($D26,'HK1'!$D$4:$AH$259,17,0)+VLOOKUP($D26,'HK2'!$D$4:$AH$258,17,0))</f>
        <v>0</v>
      </c>
      <c r="U26" s="8">
        <f>IF($D26="","",VLOOKUP($D26,'HK1'!$D$4:$AH$259,18,0)+VLOOKUP($D26,'HK2'!$D$4:$AH$258,18,0))</f>
        <v>0</v>
      </c>
      <c r="V26" s="21">
        <f t="shared" si="3"/>
        <v>0</v>
      </c>
      <c r="W26" s="8">
        <f>IF($D26="","",VLOOKUP($D26,'HK1'!$D$4:$AH$259,20,0)+VLOOKUP($D26,'HK2'!$D$4:$AH$258,20,0))</f>
        <v>0</v>
      </c>
      <c r="X26" s="8">
        <f>IF($D26="","",VLOOKUP($D26,'HK1'!$D$4:$AH$259,21,0)+VLOOKUP($D26,'HK2'!$D$4:$AH$258,21,0))</f>
        <v>0</v>
      </c>
      <c r="Y26" s="21">
        <f t="shared" si="4"/>
        <v>0</v>
      </c>
      <c r="Z26" s="8">
        <f>IF($D26="","",VLOOKUP($D26,'HK1'!$D$4:$AH$259,23,0)+VLOOKUP($D26,'HK2'!$D$4:$AH$258,23,0))</f>
        <v>0</v>
      </c>
      <c r="AA26" s="8">
        <f>IF($D26="","",VLOOKUP($D26,'HK1'!$D$4:$AH$259,24,0)+VLOOKUP($D26,'HK2'!$D$4:$AH$258,24,0))</f>
        <v>0</v>
      </c>
      <c r="AB26" s="21">
        <f t="shared" si="5"/>
        <v>0</v>
      </c>
      <c r="AC26" s="8">
        <f>IF($D26="","",VLOOKUP($D26,'HK1'!$D$4:$AH$259,26,0)+VLOOKUP($D26,'HK2'!$D$4:$AH$258,26,0))</f>
        <v>0</v>
      </c>
      <c r="AD26" s="8">
        <f>IF($D26="","",VLOOKUP($D26,'HK1'!$D$4:$AH$259,27,0)+VLOOKUP($D26,'HK2'!$D$4:$AH$258,27,0))</f>
        <v>0</v>
      </c>
      <c r="AE26" s="21">
        <f t="shared" si="6"/>
        <v>0</v>
      </c>
      <c r="AF26" s="8">
        <f>IF($D26="","",VLOOKUP($D26,'HK1'!$D$4:$AH$259,29,0)+VLOOKUP($D26,'HK2'!$D$4:$AH$258,29,0))</f>
        <v>1.2</v>
      </c>
      <c r="AG26" s="8">
        <f>IF($D26="","",VLOOKUP($D26,'HK1'!$D$4:$AH$259,30,0)+VLOOKUP($D26,'HK2'!$D$4:$AH$258,30,0))</f>
        <v>2.4</v>
      </c>
      <c r="AH26" s="64">
        <f t="shared" si="7"/>
        <v>75.2</v>
      </c>
      <c r="AI26" s="14">
        <f t="shared" ref="AI26:AI35" si="9">IF(AH26="","",ROUND(AH26*10/3,1))</f>
        <v>250.7</v>
      </c>
    </row>
    <row r="27" spans="1:35">
      <c r="A27" s="55">
        <f>IF(D27="","",SUBTOTAL(3,$D$4:$D27))</f>
        <v>24</v>
      </c>
      <c r="B27" s="46" t="s">
        <v>415</v>
      </c>
      <c r="C27" s="75" t="s">
        <v>136</v>
      </c>
      <c r="D27" s="31" t="s">
        <v>168</v>
      </c>
      <c r="E27" s="8">
        <f>IF($D27="","",VLOOKUP($D27,'HK1'!$D$4:$AH$259,2,0)+VLOOKUP($D27,'HK2'!$D$4:$AH$258,2,0))</f>
        <v>0</v>
      </c>
      <c r="F27" s="8">
        <f>IF($D27="","",VLOOKUP($D27,'HK1'!$D$4:$AH$259,3,0)+VLOOKUP($D27,'HK2'!$D$4:$AH$258,3,0))</f>
        <v>0</v>
      </c>
      <c r="G27" s="8">
        <f>IF($D27="","",VLOOKUP($D27,'HK1'!$D$4:$AH$259,4,0)+VLOOKUP($D27,'HK2'!$D$4:$AH$258,4,0))</f>
        <v>0</v>
      </c>
      <c r="H27" s="8">
        <f>IF($D27="","",VLOOKUP($D27,'HK1'!$D$4:$AH$259,5,0)+VLOOKUP($D27,'HK2'!$D$4:$AH$258,5,0))</f>
        <v>0</v>
      </c>
      <c r="I27" s="21">
        <f t="shared" si="0"/>
        <v>0</v>
      </c>
      <c r="J27" s="8">
        <f>IF($D27="","",VLOOKUP($D27,'HK1'!$D$4:$AH$259,7,0)+VLOOKUP($D27,'HK2'!$D$4:$AH$258,7,0))</f>
        <v>0</v>
      </c>
      <c r="K27" s="8">
        <f>IF($D27="","",VLOOKUP($D27,'HK1'!$D$4:$AH$259,8,0)+VLOOKUP($D27,'HK2'!$D$4:$AH$258,8,0))</f>
        <v>0</v>
      </c>
      <c r="L27" s="8">
        <f>IF($D27="","",VLOOKUP($D27,'HK1'!$D$4:$AH$259,9,0)+VLOOKUP($D27,'HK2'!$D$4:$AH$258,9,0))</f>
        <v>0</v>
      </c>
      <c r="M27" s="8">
        <f>IF($D27="","",VLOOKUP($D27,'HK1'!$D$4:$AH$259,10,0)+VLOOKUP($D27,'HK2'!$D$4:$AH$258,10,0))</f>
        <v>0</v>
      </c>
      <c r="N27" s="21">
        <f t="shared" si="1"/>
        <v>0</v>
      </c>
      <c r="O27" s="8">
        <f>IF($D27="","",VLOOKUP($D27,'HK1'!$D$4:$AH$259,12,0)+VLOOKUP($D27,'HK2'!$D$4:$AH$258,12,0))</f>
        <v>0</v>
      </c>
      <c r="P27" s="8">
        <f>IF($D27="","",VLOOKUP($D27,'HK1'!$D$4:$AH$259,13,0)+VLOOKUP($D27,'HK2'!$D$4:$AH$258,13,0))</f>
        <v>0</v>
      </c>
      <c r="Q27" s="8">
        <f>IF($D27="","",VLOOKUP($D27,'HK1'!$D$4:$AH$259,14,0)+VLOOKUP($D27,'HK2'!$D$4:$AH$258,14,0))</f>
        <v>0</v>
      </c>
      <c r="R27" s="21">
        <f t="shared" si="2"/>
        <v>0</v>
      </c>
      <c r="S27" s="8">
        <f>IF($D27="","",VLOOKUP($D27,'HK1'!$D$4:$AH$259,16,0)+VLOOKUP($D27,'HK2'!$D$4:$AH$258,16,0))</f>
        <v>0</v>
      </c>
      <c r="T27" s="8">
        <f>IF($D27="","",VLOOKUP($D27,'HK1'!$D$4:$AH$259,17,0)+VLOOKUP($D27,'HK2'!$D$4:$AH$258,17,0))</f>
        <v>0</v>
      </c>
      <c r="U27" s="8">
        <f>IF($D27="","",VLOOKUP($D27,'HK1'!$D$4:$AH$259,18,0)+VLOOKUP($D27,'HK2'!$D$4:$AH$258,18,0))</f>
        <v>0</v>
      </c>
      <c r="V27" s="21">
        <f t="shared" si="3"/>
        <v>0</v>
      </c>
      <c r="W27" s="8">
        <f>IF($D27="","",VLOOKUP($D27,'HK1'!$D$4:$AH$259,20,0)+VLOOKUP($D27,'HK2'!$D$4:$AH$258,20,0))</f>
        <v>0</v>
      </c>
      <c r="X27" s="8">
        <f>IF($D27="","",VLOOKUP($D27,'HK1'!$D$4:$AH$259,21,0)+VLOOKUP($D27,'HK2'!$D$4:$AH$258,21,0))</f>
        <v>0</v>
      </c>
      <c r="Y27" s="21">
        <f t="shared" si="4"/>
        <v>0</v>
      </c>
      <c r="Z27" s="8">
        <f>IF($D27="","",VLOOKUP($D27,'HK1'!$D$4:$AH$259,23,0)+VLOOKUP($D27,'HK2'!$D$4:$AH$258,23,0))</f>
        <v>0</v>
      </c>
      <c r="AA27" s="8">
        <f>IF($D27="","",VLOOKUP($D27,'HK1'!$D$4:$AH$259,24,0)+VLOOKUP($D27,'HK2'!$D$4:$AH$258,24,0))</f>
        <v>0</v>
      </c>
      <c r="AB27" s="21">
        <f t="shared" si="5"/>
        <v>0</v>
      </c>
      <c r="AC27" s="8">
        <f>IF($D27="","",VLOOKUP($D27,'HK1'!$D$4:$AH$259,26,0)+VLOOKUP($D27,'HK2'!$D$4:$AH$258,26,0))</f>
        <v>0</v>
      </c>
      <c r="AD27" s="8">
        <f>IF($D27="","",VLOOKUP($D27,'HK1'!$D$4:$AH$259,27,0)+VLOOKUP($D27,'HK2'!$D$4:$AH$258,27,0))</f>
        <v>0</v>
      </c>
      <c r="AE27" s="21">
        <f t="shared" si="6"/>
        <v>0</v>
      </c>
      <c r="AF27" s="8">
        <f>IF($D27="","",VLOOKUP($D27,'HK1'!$D$4:$AH$259,29,0)+VLOOKUP($D27,'HK2'!$D$4:$AH$258,29,0))</f>
        <v>0</v>
      </c>
      <c r="AG27" s="8">
        <f>IF($D27="","",VLOOKUP($D27,'HK1'!$D$4:$AH$259,30,0)+VLOOKUP($D27,'HK2'!$D$4:$AH$258,30,0))</f>
        <v>0</v>
      </c>
      <c r="AH27" s="64">
        <f t="shared" si="7"/>
        <v>0</v>
      </c>
      <c r="AI27" s="14">
        <f t="shared" si="9"/>
        <v>0</v>
      </c>
    </row>
    <row r="28" spans="1:35">
      <c r="A28" s="55">
        <f>IF(D28="","",SUBTOTAL(3,$D$4:$D28))</f>
        <v>25</v>
      </c>
      <c r="B28" s="46" t="s">
        <v>409</v>
      </c>
      <c r="C28" s="75" t="s">
        <v>136</v>
      </c>
      <c r="D28" s="31" t="s">
        <v>145</v>
      </c>
      <c r="E28" s="8">
        <f>IF($D28="","",VLOOKUP($D28,'HK1'!$D$4:$AH$259,2,0)+VLOOKUP($D28,'HK2'!$D$4:$AH$258,2,0))</f>
        <v>2</v>
      </c>
      <c r="F28" s="8">
        <f>IF($D28="","",VLOOKUP($D28,'HK1'!$D$4:$AH$259,3,0)+VLOOKUP($D28,'HK2'!$D$4:$AH$258,3,0))</f>
        <v>0</v>
      </c>
      <c r="G28" s="8">
        <f>IF($D28="","",VLOOKUP($D28,'HK1'!$D$4:$AH$259,4,0)+VLOOKUP($D28,'HK2'!$D$4:$AH$258,4,0))</f>
        <v>0</v>
      </c>
      <c r="H28" s="8">
        <f>IF($D28="","",VLOOKUP($D28,'HK1'!$D$4:$AH$259,5,0)+VLOOKUP($D28,'HK2'!$D$4:$AH$258,5,0))</f>
        <v>0</v>
      </c>
      <c r="I28" s="21">
        <f t="shared" si="0"/>
        <v>2</v>
      </c>
      <c r="J28" s="8">
        <f>IF($D28="","",VLOOKUP($D28,'HK1'!$D$4:$AH$259,7,0)+VLOOKUP($D28,'HK2'!$D$4:$AH$258,7,0))</f>
        <v>15.2</v>
      </c>
      <c r="K28" s="8">
        <f>IF($D28="","",VLOOKUP($D28,'HK1'!$D$4:$AH$259,8,0)+VLOOKUP($D28,'HK2'!$D$4:$AH$258,8,0))</f>
        <v>6</v>
      </c>
      <c r="L28" s="8">
        <f>IF($D28="","",VLOOKUP($D28,'HK1'!$D$4:$AH$259,9,0)+VLOOKUP($D28,'HK2'!$D$4:$AH$258,9,0))</f>
        <v>0</v>
      </c>
      <c r="M28" s="8">
        <f>IF($D28="","",VLOOKUP($D28,'HK1'!$D$4:$AH$259,10,0)+VLOOKUP($D28,'HK2'!$D$4:$AH$258,10,0))</f>
        <v>0</v>
      </c>
      <c r="N28" s="21">
        <f t="shared" si="1"/>
        <v>21.2</v>
      </c>
      <c r="O28" s="8">
        <f>IF($D28="","",VLOOKUP($D28,'HK1'!$D$4:$AH$259,12,0)+VLOOKUP($D28,'HK2'!$D$4:$AH$258,12,0))</f>
        <v>87</v>
      </c>
      <c r="P28" s="8">
        <f>IF($D28="","",VLOOKUP($D28,'HK1'!$D$4:$AH$259,13,0)+VLOOKUP($D28,'HK2'!$D$4:$AH$258,13,0))</f>
        <v>208</v>
      </c>
      <c r="Q28" s="8">
        <f>IF($D28="","",VLOOKUP($D28,'HK1'!$D$4:$AH$259,14,0)+VLOOKUP($D28,'HK2'!$D$4:$AH$258,14,0))</f>
        <v>80</v>
      </c>
      <c r="R28" s="21">
        <f t="shared" si="2"/>
        <v>10.75</v>
      </c>
      <c r="S28" s="8">
        <f>IF($D28="","",VLOOKUP($D28,'HK1'!$D$4:$AH$259,16,0)+VLOOKUP($D28,'HK2'!$D$4:$AH$258,16,0))</f>
        <v>132</v>
      </c>
      <c r="T28" s="8">
        <f>IF($D28="","",VLOOKUP($D28,'HK1'!$D$4:$AH$259,17,0)+VLOOKUP($D28,'HK2'!$D$4:$AH$258,17,0))</f>
        <v>256</v>
      </c>
      <c r="U28" s="8">
        <f>IF($D28="","",VLOOKUP($D28,'HK1'!$D$4:$AH$259,18,0)+VLOOKUP($D28,'HK2'!$D$4:$AH$258,18,0))</f>
        <v>132</v>
      </c>
      <c r="V28" s="21">
        <f t="shared" si="3"/>
        <v>25.6</v>
      </c>
      <c r="W28" s="8">
        <f>IF($D28="","",VLOOKUP($D28,'HK1'!$D$4:$AH$259,20,0)+VLOOKUP($D28,'HK2'!$D$4:$AH$258,20,0))</f>
        <v>0</v>
      </c>
      <c r="X28" s="8">
        <f>IF($D28="","",VLOOKUP($D28,'HK1'!$D$4:$AH$259,21,0)+VLOOKUP($D28,'HK2'!$D$4:$AH$258,21,0))</f>
        <v>0</v>
      </c>
      <c r="Y28" s="21">
        <f t="shared" si="4"/>
        <v>0</v>
      </c>
      <c r="Z28" s="8">
        <f>IF($D28="","",VLOOKUP($D28,'HK1'!$D$4:$AH$259,23,0)+VLOOKUP($D28,'HK2'!$D$4:$AH$258,23,0))</f>
        <v>0</v>
      </c>
      <c r="AA28" s="8">
        <f>IF($D28="","",VLOOKUP($D28,'HK1'!$D$4:$AH$259,24,0)+VLOOKUP($D28,'HK2'!$D$4:$AH$258,24,0))</f>
        <v>0</v>
      </c>
      <c r="AB28" s="21">
        <f t="shared" si="5"/>
        <v>0</v>
      </c>
      <c r="AC28" s="8">
        <f>IF($D28="","",VLOOKUP($D28,'HK1'!$D$4:$AH$259,26,0)+VLOOKUP($D28,'HK2'!$D$4:$AH$258,26,0))</f>
        <v>0</v>
      </c>
      <c r="AD28" s="8">
        <f>IF($D28="","",VLOOKUP($D28,'HK1'!$D$4:$AH$259,27,0)+VLOOKUP($D28,'HK2'!$D$4:$AH$258,27,0))</f>
        <v>0</v>
      </c>
      <c r="AE28" s="21">
        <f t="shared" si="6"/>
        <v>0</v>
      </c>
      <c r="AF28" s="8">
        <f>IF($D28="","",VLOOKUP($D28,'HK1'!$D$4:$AH$259,29,0)+VLOOKUP($D28,'HK2'!$D$4:$AH$258,29,0))</f>
        <v>0</v>
      </c>
      <c r="AG28" s="8">
        <f>IF($D28="","",VLOOKUP($D28,'HK1'!$D$4:$AH$259,30,0)+VLOOKUP($D28,'HK2'!$D$4:$AH$258,30,0))</f>
        <v>0</v>
      </c>
      <c r="AH28" s="64">
        <f t="shared" si="7"/>
        <v>59.6</v>
      </c>
      <c r="AI28" s="14">
        <f t="shared" si="9"/>
        <v>198.7</v>
      </c>
    </row>
    <row r="29" spans="1:35">
      <c r="A29" s="55">
        <f>IF(D29="","",SUBTOTAL(3,$D$4:$D29))</f>
        <v>26</v>
      </c>
      <c r="B29" s="46" t="s">
        <v>418</v>
      </c>
      <c r="C29" s="75" t="s">
        <v>136</v>
      </c>
      <c r="D29" s="31" t="s">
        <v>155</v>
      </c>
      <c r="E29" s="8">
        <f>IF($D29="","",VLOOKUP($D29,'HK1'!$D$4:$AH$259,2,0)+VLOOKUP($D29,'HK2'!$D$4:$AH$258,2,0))</f>
        <v>11</v>
      </c>
      <c r="F29" s="8">
        <f>IF($D29="","",VLOOKUP($D29,'HK1'!$D$4:$AH$259,3,0)+VLOOKUP($D29,'HK2'!$D$4:$AH$258,3,0))</f>
        <v>10</v>
      </c>
      <c r="G29" s="8">
        <f>IF($D29="","",VLOOKUP($D29,'HK1'!$D$4:$AH$259,4,0)+VLOOKUP($D29,'HK2'!$D$4:$AH$258,4,0))</f>
        <v>0</v>
      </c>
      <c r="H29" s="8">
        <f>IF($D29="","",VLOOKUP($D29,'HK1'!$D$4:$AH$259,5,0)+VLOOKUP($D29,'HK2'!$D$4:$AH$258,5,0))</f>
        <v>0</v>
      </c>
      <c r="I29" s="21">
        <f t="shared" si="0"/>
        <v>31</v>
      </c>
      <c r="J29" s="8">
        <f>IF($D29="","",VLOOKUP($D29,'HK1'!$D$4:$AH$259,7,0)+VLOOKUP($D29,'HK2'!$D$4:$AH$258,7,0))</f>
        <v>20.399999999999999</v>
      </c>
      <c r="K29" s="8">
        <f>IF($D29="","",VLOOKUP($D29,'HK1'!$D$4:$AH$259,8,0)+VLOOKUP($D29,'HK2'!$D$4:$AH$258,8,0))</f>
        <v>2.4</v>
      </c>
      <c r="L29" s="8">
        <f>IF($D29="","",VLOOKUP($D29,'HK1'!$D$4:$AH$259,9,0)+VLOOKUP($D29,'HK2'!$D$4:$AH$258,9,0))</f>
        <v>0</v>
      </c>
      <c r="M29" s="8">
        <f>IF($D29="","",VLOOKUP($D29,'HK1'!$D$4:$AH$259,10,0)+VLOOKUP($D29,'HK2'!$D$4:$AH$258,10,0))</f>
        <v>0</v>
      </c>
      <c r="N29" s="21">
        <f t="shared" si="1"/>
        <v>22.799999999999997</v>
      </c>
      <c r="O29" s="8">
        <f>IF($D29="","",VLOOKUP($D29,'HK1'!$D$4:$AH$259,12,0)+VLOOKUP($D29,'HK2'!$D$4:$AH$258,12,0))</f>
        <v>285</v>
      </c>
      <c r="P29" s="8">
        <f>IF($D29="","",VLOOKUP($D29,'HK1'!$D$4:$AH$259,13,0)+VLOOKUP($D29,'HK2'!$D$4:$AH$258,13,0))</f>
        <v>164</v>
      </c>
      <c r="Q29" s="8">
        <f>IF($D29="","",VLOOKUP($D29,'HK1'!$D$4:$AH$259,14,0)+VLOOKUP($D29,'HK2'!$D$4:$AH$258,14,0))</f>
        <v>230</v>
      </c>
      <c r="R29" s="21">
        <f t="shared" si="2"/>
        <v>10.95</v>
      </c>
      <c r="S29" s="8">
        <f>IF($D29="","",VLOOKUP($D29,'HK1'!$D$4:$AH$259,16,0)+VLOOKUP($D29,'HK2'!$D$4:$AH$258,16,0))</f>
        <v>0</v>
      </c>
      <c r="T29" s="8">
        <f>IF($D29="","",VLOOKUP($D29,'HK1'!$D$4:$AH$259,17,0)+VLOOKUP($D29,'HK2'!$D$4:$AH$258,17,0))</f>
        <v>0</v>
      </c>
      <c r="U29" s="8">
        <f>IF($D29="","",VLOOKUP($D29,'HK1'!$D$4:$AH$259,18,0)+VLOOKUP($D29,'HK2'!$D$4:$AH$258,18,0))</f>
        <v>0</v>
      </c>
      <c r="V29" s="21">
        <f t="shared" si="3"/>
        <v>0</v>
      </c>
      <c r="W29" s="8">
        <f>IF($D29="","",VLOOKUP($D29,'HK1'!$D$4:$AH$259,20,0)+VLOOKUP($D29,'HK2'!$D$4:$AH$258,20,0))</f>
        <v>0</v>
      </c>
      <c r="X29" s="8">
        <f>IF($D29="","",VLOOKUP($D29,'HK1'!$D$4:$AH$259,21,0)+VLOOKUP($D29,'HK2'!$D$4:$AH$258,21,0))</f>
        <v>0</v>
      </c>
      <c r="Y29" s="21">
        <f t="shared" si="4"/>
        <v>0</v>
      </c>
      <c r="Z29" s="8">
        <f>IF($D29="","",VLOOKUP($D29,'HK1'!$D$4:$AH$259,23,0)+VLOOKUP($D29,'HK2'!$D$4:$AH$258,23,0))</f>
        <v>0</v>
      </c>
      <c r="AA29" s="8">
        <f>IF($D29="","",VLOOKUP($D29,'HK1'!$D$4:$AH$259,24,0)+VLOOKUP($D29,'HK2'!$D$4:$AH$258,24,0))</f>
        <v>0</v>
      </c>
      <c r="AB29" s="21">
        <f t="shared" si="5"/>
        <v>0</v>
      </c>
      <c r="AC29" s="8">
        <f>IF($D29="","",VLOOKUP($D29,'HK1'!$D$4:$AH$259,26,0)+VLOOKUP($D29,'HK2'!$D$4:$AH$258,26,0))</f>
        <v>0</v>
      </c>
      <c r="AD29" s="8">
        <f>IF($D29="","",VLOOKUP($D29,'HK1'!$D$4:$AH$259,27,0)+VLOOKUP($D29,'HK2'!$D$4:$AH$258,27,0))</f>
        <v>0</v>
      </c>
      <c r="AE29" s="21">
        <f t="shared" si="6"/>
        <v>0</v>
      </c>
      <c r="AF29" s="8">
        <f>IF($D29="","",VLOOKUP($D29,'HK1'!$D$4:$AH$259,29,0)+VLOOKUP($D29,'HK2'!$D$4:$AH$258,29,0))</f>
        <v>0</v>
      </c>
      <c r="AG29" s="8">
        <f>IF($D29="","",VLOOKUP($D29,'HK1'!$D$4:$AH$259,30,0)+VLOOKUP($D29,'HK2'!$D$4:$AH$258,30,0))</f>
        <v>7.1999999999999993</v>
      </c>
      <c r="AH29" s="64">
        <f t="shared" si="7"/>
        <v>72</v>
      </c>
      <c r="AI29" s="14">
        <f t="shared" si="9"/>
        <v>240</v>
      </c>
    </row>
    <row r="30" spans="1:35">
      <c r="A30" s="55">
        <f>IF(D30="","",SUBTOTAL(3,$D$4:$D30))</f>
        <v>27</v>
      </c>
      <c r="B30" s="46" t="s">
        <v>417</v>
      </c>
      <c r="C30" s="75" t="s">
        <v>136</v>
      </c>
      <c r="D30" s="31" t="s">
        <v>147</v>
      </c>
      <c r="E30" s="8">
        <f>IF($D30="","",VLOOKUP($D30,'HK1'!$D$4:$AH$259,2,0)+VLOOKUP($D30,'HK2'!$D$4:$AH$258,2,0))</f>
        <v>8</v>
      </c>
      <c r="F30" s="8">
        <f>IF($D30="","",VLOOKUP($D30,'HK1'!$D$4:$AH$259,3,0)+VLOOKUP($D30,'HK2'!$D$4:$AH$258,3,0))</f>
        <v>0</v>
      </c>
      <c r="G30" s="8">
        <f>IF($D30="","",VLOOKUP($D30,'HK1'!$D$4:$AH$259,4,0)+VLOOKUP($D30,'HK2'!$D$4:$AH$258,4,0))</f>
        <v>0</v>
      </c>
      <c r="H30" s="8">
        <f>IF($D30="","",VLOOKUP($D30,'HK1'!$D$4:$AH$259,5,0)+VLOOKUP($D30,'HK2'!$D$4:$AH$258,5,0))</f>
        <v>0</v>
      </c>
      <c r="I30" s="21">
        <f t="shared" si="0"/>
        <v>8</v>
      </c>
      <c r="J30" s="8">
        <f>IF($D30="","",VLOOKUP($D30,'HK1'!$D$4:$AH$259,7,0)+VLOOKUP($D30,'HK2'!$D$4:$AH$258,7,0))</f>
        <v>4</v>
      </c>
      <c r="K30" s="8">
        <f>IF($D30="","",VLOOKUP($D30,'HK1'!$D$4:$AH$259,8,0)+VLOOKUP($D30,'HK2'!$D$4:$AH$258,8,0))</f>
        <v>4.8</v>
      </c>
      <c r="L30" s="8">
        <f>IF($D30="","",VLOOKUP($D30,'HK1'!$D$4:$AH$259,9,0)+VLOOKUP($D30,'HK2'!$D$4:$AH$258,9,0))</f>
        <v>0</v>
      </c>
      <c r="M30" s="8">
        <f>IF($D30="","",VLOOKUP($D30,'HK1'!$D$4:$AH$259,10,0)+VLOOKUP($D30,'HK2'!$D$4:$AH$258,10,0))</f>
        <v>0</v>
      </c>
      <c r="N30" s="21">
        <f t="shared" si="1"/>
        <v>8.8000000000000007</v>
      </c>
      <c r="O30" s="8">
        <f>IF($D30="","",VLOOKUP($D30,'HK1'!$D$4:$AH$259,12,0)+VLOOKUP($D30,'HK2'!$D$4:$AH$258,12,0))</f>
        <v>275</v>
      </c>
      <c r="P30" s="8">
        <f>IF($D30="","",VLOOKUP($D30,'HK1'!$D$4:$AH$259,13,0)+VLOOKUP($D30,'HK2'!$D$4:$AH$258,13,0))</f>
        <v>190</v>
      </c>
      <c r="Q30" s="8">
        <f>IF($D30="","",VLOOKUP($D30,'HK1'!$D$4:$AH$259,14,0)+VLOOKUP($D30,'HK2'!$D$4:$AH$258,14,0))</f>
        <v>275</v>
      </c>
      <c r="R30" s="21">
        <f t="shared" si="2"/>
        <v>9.5</v>
      </c>
      <c r="S30" s="8">
        <f>IF($D30="","",VLOOKUP($D30,'HK1'!$D$4:$AH$259,16,0)+VLOOKUP($D30,'HK2'!$D$4:$AH$258,16,0))</f>
        <v>0</v>
      </c>
      <c r="T30" s="8">
        <f>IF($D30="","",VLOOKUP($D30,'HK1'!$D$4:$AH$259,17,0)+VLOOKUP($D30,'HK2'!$D$4:$AH$258,17,0))</f>
        <v>0</v>
      </c>
      <c r="U30" s="8">
        <f>IF($D30="","",VLOOKUP($D30,'HK1'!$D$4:$AH$259,18,0)+VLOOKUP($D30,'HK2'!$D$4:$AH$258,18,0))</f>
        <v>0</v>
      </c>
      <c r="V30" s="21">
        <f t="shared" si="3"/>
        <v>0</v>
      </c>
      <c r="W30" s="8">
        <f>IF($D30="","",VLOOKUP($D30,'HK1'!$D$4:$AH$259,20,0)+VLOOKUP($D30,'HK2'!$D$4:$AH$258,20,0))</f>
        <v>0</v>
      </c>
      <c r="X30" s="8">
        <f>IF($D30="","",VLOOKUP($D30,'HK1'!$D$4:$AH$259,21,0)+VLOOKUP($D30,'HK2'!$D$4:$AH$258,21,0))</f>
        <v>0</v>
      </c>
      <c r="Y30" s="21">
        <f t="shared" si="4"/>
        <v>0</v>
      </c>
      <c r="Z30" s="8">
        <f>IF($D30="","",VLOOKUP($D30,'HK1'!$D$4:$AH$259,23,0)+VLOOKUP($D30,'HK2'!$D$4:$AH$258,23,0))</f>
        <v>0</v>
      </c>
      <c r="AA30" s="8">
        <f>IF($D30="","",VLOOKUP($D30,'HK1'!$D$4:$AH$259,24,0)+VLOOKUP($D30,'HK2'!$D$4:$AH$258,24,0))</f>
        <v>0</v>
      </c>
      <c r="AB30" s="21">
        <f t="shared" si="5"/>
        <v>0</v>
      </c>
      <c r="AC30" s="8">
        <f>IF($D30="","",VLOOKUP($D30,'HK1'!$D$4:$AH$259,26,0)+VLOOKUP($D30,'HK2'!$D$4:$AH$258,26,0))</f>
        <v>0</v>
      </c>
      <c r="AD30" s="8">
        <f>IF($D30="","",VLOOKUP($D30,'HK1'!$D$4:$AH$259,27,0)+VLOOKUP($D30,'HK2'!$D$4:$AH$258,27,0))</f>
        <v>0</v>
      </c>
      <c r="AE30" s="21">
        <f t="shared" si="6"/>
        <v>0</v>
      </c>
      <c r="AF30" s="8">
        <f>IF($D30="","",VLOOKUP($D30,'HK1'!$D$4:$AH$259,29,0)+VLOOKUP($D30,'HK2'!$D$4:$AH$258,29,0))</f>
        <v>8.4</v>
      </c>
      <c r="AG30" s="8">
        <f>IF($D30="","",VLOOKUP($D30,'HK1'!$D$4:$AH$259,30,0)+VLOOKUP($D30,'HK2'!$D$4:$AH$258,30,0))</f>
        <v>20.8</v>
      </c>
      <c r="AH30" s="64">
        <f t="shared" si="7"/>
        <v>55.5</v>
      </c>
      <c r="AI30" s="14">
        <f t="shared" si="9"/>
        <v>185</v>
      </c>
    </row>
    <row r="31" spans="1:35">
      <c r="A31" s="55">
        <f>IF(D31="","",SUBTOTAL(3,$D$4:$D31))</f>
        <v>28</v>
      </c>
      <c r="B31" s="46" t="s">
        <v>421</v>
      </c>
      <c r="C31" s="75" t="s">
        <v>136</v>
      </c>
      <c r="D31" s="31" t="s">
        <v>165</v>
      </c>
      <c r="E31" s="8">
        <f>IF($D31="","",VLOOKUP($D31,'HK1'!$D$4:$AH$259,2,0)+VLOOKUP($D31,'HK2'!$D$4:$AH$258,2,0))</f>
        <v>0</v>
      </c>
      <c r="F31" s="8">
        <f>IF($D31="","",VLOOKUP($D31,'HK1'!$D$4:$AH$259,3,0)+VLOOKUP($D31,'HK2'!$D$4:$AH$258,3,0))</f>
        <v>0</v>
      </c>
      <c r="G31" s="8">
        <f>IF($D31="","",VLOOKUP($D31,'HK1'!$D$4:$AH$259,4,0)+VLOOKUP($D31,'HK2'!$D$4:$AH$258,4,0))</f>
        <v>0</v>
      </c>
      <c r="H31" s="8">
        <f>IF($D31="","",VLOOKUP($D31,'HK1'!$D$4:$AH$259,5,0)+VLOOKUP($D31,'HK2'!$D$4:$AH$258,5,0))</f>
        <v>0</v>
      </c>
      <c r="I31" s="21">
        <f t="shared" si="0"/>
        <v>0</v>
      </c>
      <c r="J31" s="8">
        <f>IF($D31="","",VLOOKUP($D31,'HK1'!$D$4:$AH$259,7,0)+VLOOKUP($D31,'HK2'!$D$4:$AH$258,7,0))</f>
        <v>0</v>
      </c>
      <c r="K31" s="8">
        <f>IF($D31="","",VLOOKUP($D31,'HK1'!$D$4:$AH$259,8,0)+VLOOKUP($D31,'HK2'!$D$4:$AH$258,8,0))</f>
        <v>0</v>
      </c>
      <c r="L31" s="8">
        <f>IF($D31="","",VLOOKUP($D31,'HK1'!$D$4:$AH$259,9,0)+VLOOKUP($D31,'HK2'!$D$4:$AH$258,9,0))</f>
        <v>0</v>
      </c>
      <c r="M31" s="8">
        <f>IF($D31="","",VLOOKUP($D31,'HK1'!$D$4:$AH$259,10,0)+VLOOKUP($D31,'HK2'!$D$4:$AH$258,10,0))</f>
        <v>0</v>
      </c>
      <c r="N31" s="21">
        <f t="shared" si="1"/>
        <v>0</v>
      </c>
      <c r="O31" s="8">
        <f>IF($D31="","",VLOOKUP($D31,'HK1'!$D$4:$AH$259,12,0)+VLOOKUP($D31,'HK2'!$D$4:$AH$258,12,0))</f>
        <v>229</v>
      </c>
      <c r="P31" s="8">
        <f>IF($D31="","",VLOOKUP($D31,'HK1'!$D$4:$AH$259,13,0)+VLOOKUP($D31,'HK2'!$D$4:$AH$258,13,0))</f>
        <v>417</v>
      </c>
      <c r="Q31" s="8">
        <f>IF($D31="","",VLOOKUP($D31,'HK1'!$D$4:$AH$259,14,0)+VLOOKUP($D31,'HK2'!$D$4:$AH$258,14,0))</f>
        <v>327</v>
      </c>
      <c r="R31" s="21">
        <f t="shared" si="2"/>
        <v>15.95</v>
      </c>
      <c r="S31" s="8">
        <f>IF($D31="","",VLOOKUP($D31,'HK1'!$D$4:$AH$259,16,0)+VLOOKUP($D31,'HK2'!$D$4:$AH$258,16,0))</f>
        <v>0</v>
      </c>
      <c r="T31" s="8">
        <f>IF($D31="","",VLOOKUP($D31,'HK1'!$D$4:$AH$259,17,0)+VLOOKUP($D31,'HK2'!$D$4:$AH$258,17,0))</f>
        <v>0</v>
      </c>
      <c r="U31" s="8">
        <f>IF($D31="","",VLOOKUP($D31,'HK1'!$D$4:$AH$259,18,0)+VLOOKUP($D31,'HK2'!$D$4:$AH$258,18,0))</f>
        <v>0</v>
      </c>
      <c r="V31" s="21">
        <f t="shared" si="3"/>
        <v>0</v>
      </c>
      <c r="W31" s="8">
        <f>IF($D31="","",VLOOKUP($D31,'HK1'!$D$4:$AH$259,20,0)+VLOOKUP($D31,'HK2'!$D$4:$AH$258,20,0))</f>
        <v>0</v>
      </c>
      <c r="X31" s="8">
        <f>IF($D31="","",VLOOKUP($D31,'HK1'!$D$4:$AH$259,21,0)+VLOOKUP($D31,'HK2'!$D$4:$AH$258,21,0))</f>
        <v>0</v>
      </c>
      <c r="Y31" s="21">
        <f t="shared" si="4"/>
        <v>0</v>
      </c>
      <c r="Z31" s="8">
        <f>IF($D31="","",VLOOKUP($D31,'HK1'!$D$4:$AH$259,23,0)+VLOOKUP($D31,'HK2'!$D$4:$AH$258,23,0))</f>
        <v>0</v>
      </c>
      <c r="AA31" s="8">
        <f>IF($D31="","",VLOOKUP($D31,'HK1'!$D$4:$AH$259,24,0)+VLOOKUP($D31,'HK2'!$D$4:$AH$258,24,0))</f>
        <v>0</v>
      </c>
      <c r="AB31" s="21">
        <f t="shared" si="5"/>
        <v>0</v>
      </c>
      <c r="AC31" s="8">
        <f>IF($D31="","",VLOOKUP($D31,'HK1'!$D$4:$AH$259,26,0)+VLOOKUP($D31,'HK2'!$D$4:$AH$258,26,0))</f>
        <v>0</v>
      </c>
      <c r="AD31" s="8">
        <f>IF($D31="","",VLOOKUP($D31,'HK1'!$D$4:$AH$259,27,0)+VLOOKUP($D31,'HK2'!$D$4:$AH$258,27,0))</f>
        <v>0</v>
      </c>
      <c r="AE31" s="21">
        <f t="shared" si="6"/>
        <v>0</v>
      </c>
      <c r="AF31" s="8">
        <f>IF($D31="","",VLOOKUP($D31,'HK1'!$D$4:$AH$259,29,0)+VLOOKUP($D31,'HK2'!$D$4:$AH$258,29,0))</f>
        <v>0</v>
      </c>
      <c r="AG31" s="8">
        <f>IF($D31="","",VLOOKUP($D31,'HK1'!$D$4:$AH$259,30,0)+VLOOKUP($D31,'HK2'!$D$4:$AH$258,30,0))</f>
        <v>8.8000000000000007</v>
      </c>
      <c r="AH31" s="64">
        <f t="shared" si="7"/>
        <v>24.8</v>
      </c>
      <c r="AI31" s="14">
        <f t="shared" si="9"/>
        <v>82.7</v>
      </c>
    </row>
    <row r="32" spans="1:35">
      <c r="A32" s="55">
        <f>IF(D32="","",SUBTOTAL(3,$D$4:$D32))</f>
        <v>29</v>
      </c>
      <c r="B32" s="46" t="s">
        <v>419</v>
      </c>
      <c r="C32" s="75" t="s">
        <v>136</v>
      </c>
      <c r="D32" s="31" t="s">
        <v>142</v>
      </c>
      <c r="E32" s="8">
        <f>IF($D32="","",VLOOKUP($D32,'HK1'!$D$4:$AH$259,2,0)+VLOOKUP($D32,'HK2'!$D$4:$AH$258,2,0))</f>
        <v>14</v>
      </c>
      <c r="F32" s="8">
        <f>IF($D32="","",VLOOKUP($D32,'HK1'!$D$4:$AH$259,3,0)+VLOOKUP($D32,'HK2'!$D$4:$AH$258,3,0))</f>
        <v>0</v>
      </c>
      <c r="G32" s="8">
        <f>IF($D32="","",VLOOKUP($D32,'HK1'!$D$4:$AH$259,4,0)+VLOOKUP($D32,'HK2'!$D$4:$AH$258,4,0))</f>
        <v>0</v>
      </c>
      <c r="H32" s="8">
        <f>IF($D32="","",VLOOKUP($D32,'HK1'!$D$4:$AH$259,5,0)+VLOOKUP($D32,'HK2'!$D$4:$AH$258,5,0))</f>
        <v>0</v>
      </c>
      <c r="I32" s="21">
        <f t="shared" si="0"/>
        <v>14</v>
      </c>
      <c r="J32" s="8">
        <f>IF($D32="","",VLOOKUP($D32,'HK1'!$D$4:$AH$259,7,0)+VLOOKUP($D32,'HK2'!$D$4:$AH$258,7,0))</f>
        <v>4.4000000000000004</v>
      </c>
      <c r="K32" s="8">
        <f>IF($D32="","",VLOOKUP($D32,'HK1'!$D$4:$AH$259,8,0)+VLOOKUP($D32,'HK2'!$D$4:$AH$258,8,0))</f>
        <v>10</v>
      </c>
      <c r="L32" s="8">
        <f>IF($D32="","",VLOOKUP($D32,'HK1'!$D$4:$AH$259,9,0)+VLOOKUP($D32,'HK2'!$D$4:$AH$258,9,0))</f>
        <v>0</v>
      </c>
      <c r="M32" s="8">
        <f>IF($D32="","",VLOOKUP($D32,'HK1'!$D$4:$AH$259,10,0)+VLOOKUP($D32,'HK2'!$D$4:$AH$258,10,0))</f>
        <v>0</v>
      </c>
      <c r="N32" s="21">
        <f t="shared" si="1"/>
        <v>14.4</v>
      </c>
      <c r="O32" s="8">
        <f>IF($D32="","",VLOOKUP($D32,'HK1'!$D$4:$AH$259,12,0)+VLOOKUP($D32,'HK2'!$D$4:$AH$258,12,0))</f>
        <v>343</v>
      </c>
      <c r="P32" s="8">
        <f>IF($D32="","",VLOOKUP($D32,'HK1'!$D$4:$AH$259,13,0)+VLOOKUP($D32,'HK2'!$D$4:$AH$258,13,0))</f>
        <v>117</v>
      </c>
      <c r="Q32" s="8">
        <f>IF($D32="","",VLOOKUP($D32,'HK1'!$D$4:$AH$259,14,0)+VLOOKUP($D32,'HK2'!$D$4:$AH$258,14,0))</f>
        <v>286</v>
      </c>
      <c r="R32" s="21">
        <f t="shared" si="2"/>
        <v>8.6999999999999993</v>
      </c>
      <c r="S32" s="8">
        <f>IF($D32="","",VLOOKUP($D32,'HK1'!$D$4:$AH$259,16,0)+VLOOKUP($D32,'HK2'!$D$4:$AH$258,16,0))</f>
        <v>0</v>
      </c>
      <c r="T32" s="8">
        <f>IF($D32="","",VLOOKUP($D32,'HK1'!$D$4:$AH$259,17,0)+VLOOKUP($D32,'HK2'!$D$4:$AH$258,17,0))</f>
        <v>230</v>
      </c>
      <c r="U32" s="8">
        <f>IF($D32="","",VLOOKUP($D32,'HK1'!$D$4:$AH$259,18,0)+VLOOKUP($D32,'HK2'!$D$4:$AH$258,18,0))</f>
        <v>0</v>
      </c>
      <c r="V32" s="21">
        <f t="shared" si="3"/>
        <v>23</v>
      </c>
      <c r="W32" s="8">
        <f>IF($D32="","",VLOOKUP($D32,'HK1'!$D$4:$AH$259,20,0)+VLOOKUP($D32,'HK2'!$D$4:$AH$258,20,0))</f>
        <v>0</v>
      </c>
      <c r="X32" s="8">
        <f>IF($D32="","",VLOOKUP($D32,'HK1'!$D$4:$AH$259,21,0)+VLOOKUP($D32,'HK2'!$D$4:$AH$258,21,0))</f>
        <v>0</v>
      </c>
      <c r="Y32" s="21">
        <f t="shared" si="4"/>
        <v>0</v>
      </c>
      <c r="Z32" s="8">
        <f>IF($D32="","",VLOOKUP($D32,'HK1'!$D$4:$AH$259,23,0)+VLOOKUP($D32,'HK2'!$D$4:$AH$258,23,0))</f>
        <v>0</v>
      </c>
      <c r="AA32" s="8">
        <f>IF($D32="","",VLOOKUP($D32,'HK1'!$D$4:$AH$259,24,0)+VLOOKUP($D32,'HK2'!$D$4:$AH$258,24,0))</f>
        <v>0</v>
      </c>
      <c r="AB32" s="21">
        <f t="shared" si="5"/>
        <v>0</v>
      </c>
      <c r="AC32" s="8">
        <f>IF($D32="","",VLOOKUP($D32,'HK1'!$D$4:$AH$259,26,0)+VLOOKUP($D32,'HK2'!$D$4:$AH$258,26,0))</f>
        <v>0</v>
      </c>
      <c r="AD32" s="8">
        <f>IF($D32="","",VLOOKUP($D32,'HK1'!$D$4:$AH$259,27,0)+VLOOKUP($D32,'HK2'!$D$4:$AH$258,27,0))</f>
        <v>0</v>
      </c>
      <c r="AE32" s="21">
        <f t="shared" si="6"/>
        <v>0</v>
      </c>
      <c r="AF32" s="8">
        <f>IF($D32="","",VLOOKUP($D32,'HK1'!$D$4:$AH$259,29,0)+VLOOKUP($D32,'HK2'!$D$4:$AH$258,29,0))</f>
        <v>0</v>
      </c>
      <c r="AG32" s="8">
        <f>IF($D32="","",VLOOKUP($D32,'HK1'!$D$4:$AH$259,30,0)+VLOOKUP($D32,'HK2'!$D$4:$AH$258,30,0))</f>
        <v>17.600000000000001</v>
      </c>
      <c r="AH32" s="64">
        <f t="shared" si="7"/>
        <v>77.7</v>
      </c>
      <c r="AI32" s="14">
        <f t="shared" si="9"/>
        <v>259</v>
      </c>
    </row>
    <row r="33" spans="1:35">
      <c r="A33" s="55">
        <f>IF(D33="","",SUBTOTAL(3,$D$4:$D33))</f>
        <v>30</v>
      </c>
      <c r="B33" s="46" t="s">
        <v>410</v>
      </c>
      <c r="C33" s="75" t="s">
        <v>136</v>
      </c>
      <c r="D33" s="31" t="s">
        <v>143</v>
      </c>
      <c r="E33" s="8">
        <f>IF($D33="","",VLOOKUP($D33,'HK1'!$D$4:$AH$259,2,0)+VLOOKUP($D33,'HK2'!$D$4:$AH$258,2,0))</f>
        <v>6</v>
      </c>
      <c r="F33" s="8">
        <f>IF($D33="","",VLOOKUP($D33,'HK1'!$D$4:$AH$259,3,0)+VLOOKUP($D33,'HK2'!$D$4:$AH$258,3,0))</f>
        <v>0</v>
      </c>
      <c r="G33" s="8">
        <f>IF($D33="","",VLOOKUP($D33,'HK1'!$D$4:$AH$259,4,0)+VLOOKUP($D33,'HK2'!$D$4:$AH$258,4,0))</f>
        <v>0</v>
      </c>
      <c r="H33" s="8">
        <f>IF($D33="","",VLOOKUP($D33,'HK1'!$D$4:$AH$259,5,0)+VLOOKUP($D33,'HK2'!$D$4:$AH$258,5,0))</f>
        <v>0</v>
      </c>
      <c r="I33" s="21">
        <f t="shared" si="0"/>
        <v>6</v>
      </c>
      <c r="J33" s="8">
        <f>IF($D33="","",VLOOKUP($D33,'HK1'!$D$4:$AH$259,7,0)+VLOOKUP($D33,'HK2'!$D$4:$AH$258,7,0))</f>
        <v>10</v>
      </c>
      <c r="K33" s="8">
        <f>IF($D33="","",VLOOKUP($D33,'HK1'!$D$4:$AH$259,8,0)+VLOOKUP($D33,'HK2'!$D$4:$AH$258,8,0))</f>
        <v>4.4000000000000004</v>
      </c>
      <c r="L33" s="8">
        <f>IF($D33="","",VLOOKUP($D33,'HK1'!$D$4:$AH$259,9,0)+VLOOKUP($D33,'HK2'!$D$4:$AH$258,9,0))</f>
        <v>0</v>
      </c>
      <c r="M33" s="8">
        <f>IF($D33="","",VLOOKUP($D33,'HK1'!$D$4:$AH$259,10,0)+VLOOKUP($D33,'HK2'!$D$4:$AH$258,10,0))</f>
        <v>0</v>
      </c>
      <c r="N33" s="21">
        <f t="shared" si="1"/>
        <v>14.4</v>
      </c>
      <c r="O33" s="8">
        <f>IF($D33="","",VLOOKUP($D33,'HK1'!$D$4:$AH$259,12,0)+VLOOKUP($D33,'HK2'!$D$4:$AH$258,12,0))</f>
        <v>266</v>
      </c>
      <c r="P33" s="8">
        <f>IF($D33="","",VLOOKUP($D33,'HK1'!$D$4:$AH$259,13,0)+VLOOKUP($D33,'HK2'!$D$4:$AH$258,13,0))</f>
        <v>317</v>
      </c>
      <c r="Q33" s="8">
        <f>IF($D33="","",VLOOKUP($D33,'HK1'!$D$4:$AH$259,14,0)+VLOOKUP($D33,'HK2'!$D$4:$AH$258,14,0))</f>
        <v>242</v>
      </c>
      <c r="R33" s="21">
        <f t="shared" si="2"/>
        <v>17.05</v>
      </c>
      <c r="S33" s="8">
        <f>IF($D33="","",VLOOKUP($D33,'HK1'!$D$4:$AH$259,16,0)+VLOOKUP($D33,'HK2'!$D$4:$AH$258,16,0))</f>
        <v>0</v>
      </c>
      <c r="T33" s="8">
        <f>IF($D33="","",VLOOKUP($D33,'HK1'!$D$4:$AH$259,17,0)+VLOOKUP($D33,'HK2'!$D$4:$AH$258,17,0))</f>
        <v>0</v>
      </c>
      <c r="U33" s="8">
        <f>IF($D33="","",VLOOKUP($D33,'HK1'!$D$4:$AH$259,18,0)+VLOOKUP($D33,'HK2'!$D$4:$AH$258,18,0))</f>
        <v>0</v>
      </c>
      <c r="V33" s="21">
        <f t="shared" si="3"/>
        <v>0</v>
      </c>
      <c r="W33" s="8">
        <f>IF($D33="","",VLOOKUP($D33,'HK1'!$D$4:$AH$259,20,0)+VLOOKUP($D33,'HK2'!$D$4:$AH$258,20,0))</f>
        <v>0</v>
      </c>
      <c r="X33" s="8">
        <f>IF($D33="","",VLOOKUP($D33,'HK1'!$D$4:$AH$259,21,0)+VLOOKUP($D33,'HK2'!$D$4:$AH$258,21,0))</f>
        <v>0</v>
      </c>
      <c r="Y33" s="21">
        <f t="shared" si="4"/>
        <v>0</v>
      </c>
      <c r="Z33" s="8">
        <f>IF($D33="","",VLOOKUP($D33,'HK1'!$D$4:$AH$259,23,0)+VLOOKUP($D33,'HK2'!$D$4:$AH$258,23,0))</f>
        <v>0</v>
      </c>
      <c r="AA33" s="8">
        <f>IF($D33="","",VLOOKUP($D33,'HK1'!$D$4:$AH$259,24,0)+VLOOKUP($D33,'HK2'!$D$4:$AH$258,24,0))</f>
        <v>0</v>
      </c>
      <c r="AB33" s="21">
        <f t="shared" si="5"/>
        <v>0</v>
      </c>
      <c r="AC33" s="8">
        <f>IF($D33="","",VLOOKUP($D33,'HK1'!$D$4:$AH$259,26,0)+VLOOKUP($D33,'HK2'!$D$4:$AH$258,26,0))</f>
        <v>0</v>
      </c>
      <c r="AD33" s="8">
        <f>IF($D33="","",VLOOKUP($D33,'HK1'!$D$4:$AH$259,27,0)+VLOOKUP($D33,'HK2'!$D$4:$AH$258,27,0))</f>
        <v>0</v>
      </c>
      <c r="AE33" s="21">
        <f t="shared" si="6"/>
        <v>0</v>
      </c>
      <c r="AF33" s="8">
        <f>IF($D33="","",VLOOKUP($D33,'HK1'!$D$4:$AH$259,29,0)+VLOOKUP($D33,'HK2'!$D$4:$AH$258,29,0))</f>
        <v>0</v>
      </c>
      <c r="AG33" s="8">
        <f>IF($D33="","",VLOOKUP($D33,'HK1'!$D$4:$AH$259,30,0)+VLOOKUP($D33,'HK2'!$D$4:$AH$258,30,0))</f>
        <v>0</v>
      </c>
      <c r="AH33" s="64">
        <f t="shared" si="7"/>
        <v>37.5</v>
      </c>
      <c r="AI33" s="14">
        <f t="shared" si="9"/>
        <v>125</v>
      </c>
    </row>
    <row r="34" spans="1:35">
      <c r="A34" s="55">
        <f>IF(D34="","",SUBTOTAL(3,$D$4:$D34))</f>
        <v>31</v>
      </c>
      <c r="B34" s="46" t="s">
        <v>411</v>
      </c>
      <c r="C34" s="75" t="s">
        <v>136</v>
      </c>
      <c r="D34" s="31" t="s">
        <v>144</v>
      </c>
      <c r="E34" s="8">
        <f>IF($D34="","",VLOOKUP($D34,'HK1'!$D$4:$AH$259,2,0)+VLOOKUP($D34,'HK2'!$D$4:$AH$258,2,0))</f>
        <v>6</v>
      </c>
      <c r="F34" s="8">
        <f>IF($D34="","",VLOOKUP($D34,'HK1'!$D$4:$AH$259,3,0)+VLOOKUP($D34,'HK2'!$D$4:$AH$258,3,0))</f>
        <v>0</v>
      </c>
      <c r="G34" s="8">
        <f>IF($D34="","",VLOOKUP($D34,'HK1'!$D$4:$AH$259,4,0)+VLOOKUP($D34,'HK2'!$D$4:$AH$258,4,0))</f>
        <v>0</v>
      </c>
      <c r="H34" s="8">
        <f>IF($D34="","",VLOOKUP($D34,'HK1'!$D$4:$AH$259,5,0)+VLOOKUP($D34,'HK2'!$D$4:$AH$258,5,0))</f>
        <v>0</v>
      </c>
      <c r="I34" s="21">
        <f t="shared" si="0"/>
        <v>6</v>
      </c>
      <c r="J34" s="8">
        <f>IF($D34="","",VLOOKUP($D34,'HK1'!$D$4:$AH$259,7,0)+VLOOKUP($D34,'HK2'!$D$4:$AH$258,7,0))</f>
        <v>2.8</v>
      </c>
      <c r="K34" s="8">
        <f>IF($D34="","",VLOOKUP($D34,'HK1'!$D$4:$AH$259,8,0)+VLOOKUP($D34,'HK2'!$D$4:$AH$258,8,0))</f>
        <v>16.8</v>
      </c>
      <c r="L34" s="8">
        <f>IF($D34="","",VLOOKUP($D34,'HK1'!$D$4:$AH$259,9,0)+VLOOKUP($D34,'HK2'!$D$4:$AH$258,9,0))</f>
        <v>0</v>
      </c>
      <c r="M34" s="8">
        <f>IF($D34="","",VLOOKUP($D34,'HK1'!$D$4:$AH$259,10,0)+VLOOKUP($D34,'HK2'!$D$4:$AH$258,10,0))</f>
        <v>0</v>
      </c>
      <c r="N34" s="21">
        <f t="shared" si="1"/>
        <v>19.600000000000001</v>
      </c>
      <c r="O34" s="8">
        <f>IF($D34="","",VLOOKUP($D34,'HK1'!$D$4:$AH$259,12,0)+VLOOKUP($D34,'HK2'!$D$4:$AH$258,12,0))</f>
        <v>188</v>
      </c>
      <c r="P34" s="8">
        <f>IF($D34="","",VLOOKUP($D34,'HK1'!$D$4:$AH$259,13,0)+VLOOKUP($D34,'HK2'!$D$4:$AH$258,13,0))</f>
        <v>187</v>
      </c>
      <c r="Q34" s="8">
        <f>IF($D34="","",VLOOKUP($D34,'HK1'!$D$4:$AH$259,14,0)+VLOOKUP($D34,'HK2'!$D$4:$AH$258,14,0))</f>
        <v>176</v>
      </c>
      <c r="R34" s="21">
        <f t="shared" si="2"/>
        <v>9.9499999999999993</v>
      </c>
      <c r="S34" s="8">
        <f>IF($D34="","",VLOOKUP($D34,'HK1'!$D$4:$AH$259,16,0)+VLOOKUP($D34,'HK2'!$D$4:$AH$258,16,0))</f>
        <v>52</v>
      </c>
      <c r="T34" s="8">
        <f>IF($D34="","",VLOOKUP($D34,'HK1'!$D$4:$AH$259,17,0)+VLOOKUP($D34,'HK2'!$D$4:$AH$258,17,0))</f>
        <v>0</v>
      </c>
      <c r="U34" s="8">
        <f>IF($D34="","",VLOOKUP($D34,'HK1'!$D$4:$AH$259,18,0)+VLOOKUP($D34,'HK2'!$D$4:$AH$258,18,0))</f>
        <v>52</v>
      </c>
      <c r="V34" s="21">
        <f t="shared" si="3"/>
        <v>0</v>
      </c>
      <c r="W34" s="8">
        <f>IF($D34="","",VLOOKUP($D34,'HK1'!$D$4:$AH$259,20,0)+VLOOKUP($D34,'HK2'!$D$4:$AH$258,20,0))</f>
        <v>0</v>
      </c>
      <c r="X34" s="8">
        <f>IF($D34="","",VLOOKUP($D34,'HK1'!$D$4:$AH$259,21,0)+VLOOKUP($D34,'HK2'!$D$4:$AH$258,21,0))</f>
        <v>0</v>
      </c>
      <c r="Y34" s="21">
        <f t="shared" si="4"/>
        <v>0</v>
      </c>
      <c r="Z34" s="8">
        <f>IF($D34="","",VLOOKUP($D34,'HK1'!$D$4:$AH$259,23,0)+VLOOKUP($D34,'HK2'!$D$4:$AH$258,23,0))</f>
        <v>0</v>
      </c>
      <c r="AA34" s="8">
        <f>IF($D34="","",VLOOKUP($D34,'HK1'!$D$4:$AH$259,24,0)+VLOOKUP($D34,'HK2'!$D$4:$AH$258,24,0))</f>
        <v>0</v>
      </c>
      <c r="AB34" s="21">
        <f t="shared" si="5"/>
        <v>0</v>
      </c>
      <c r="AC34" s="8">
        <f>IF($D34="","",VLOOKUP($D34,'HK1'!$D$4:$AH$259,26,0)+VLOOKUP($D34,'HK2'!$D$4:$AH$258,26,0))</f>
        <v>0</v>
      </c>
      <c r="AD34" s="8">
        <f>IF($D34="","",VLOOKUP($D34,'HK1'!$D$4:$AH$259,27,0)+VLOOKUP($D34,'HK2'!$D$4:$AH$258,27,0))</f>
        <v>0</v>
      </c>
      <c r="AE34" s="21">
        <f t="shared" si="6"/>
        <v>0</v>
      </c>
      <c r="AF34" s="8">
        <f>IF($D34="","",VLOOKUP($D34,'HK1'!$D$4:$AH$259,29,0)+VLOOKUP($D34,'HK2'!$D$4:$AH$258,29,0))</f>
        <v>0</v>
      </c>
      <c r="AG34" s="8">
        <f>IF($D34="","",VLOOKUP($D34,'HK1'!$D$4:$AH$259,30,0)+VLOOKUP($D34,'HK2'!$D$4:$AH$258,30,0))</f>
        <v>0</v>
      </c>
      <c r="AH34" s="64">
        <f t="shared" si="7"/>
        <v>35.6</v>
      </c>
      <c r="AI34" s="14">
        <f t="shared" si="9"/>
        <v>118.7</v>
      </c>
    </row>
    <row r="35" spans="1:35">
      <c r="A35" s="55">
        <f>IF(D35="","",SUBTOTAL(3,$D$4:$D35))</f>
        <v>32</v>
      </c>
      <c r="B35" s="46" t="s">
        <v>420</v>
      </c>
      <c r="C35" s="75" t="s">
        <v>136</v>
      </c>
      <c r="D35" s="31" t="s">
        <v>146</v>
      </c>
      <c r="E35" s="8">
        <f>IF($D35="","",VLOOKUP($D35,'HK1'!$D$4:$AH$259,2,0)+VLOOKUP($D35,'HK2'!$D$4:$AH$258,2,0))</f>
        <v>18</v>
      </c>
      <c r="F35" s="8">
        <f>IF($D35="","",VLOOKUP($D35,'HK1'!$D$4:$AH$259,3,0)+VLOOKUP($D35,'HK2'!$D$4:$AH$258,3,0))</f>
        <v>0</v>
      </c>
      <c r="G35" s="8">
        <f>IF($D35="","",VLOOKUP($D35,'HK1'!$D$4:$AH$259,4,0)+VLOOKUP($D35,'HK2'!$D$4:$AH$258,4,0))</f>
        <v>0</v>
      </c>
      <c r="H35" s="8">
        <f>IF($D35="","",VLOOKUP($D35,'HK1'!$D$4:$AH$259,5,0)+VLOOKUP($D35,'HK2'!$D$4:$AH$258,5,0))</f>
        <v>0</v>
      </c>
      <c r="I35" s="21">
        <f t="shared" si="0"/>
        <v>18</v>
      </c>
      <c r="J35" s="8">
        <f>IF($D35="","",VLOOKUP($D35,'HK1'!$D$4:$AH$259,7,0)+VLOOKUP($D35,'HK2'!$D$4:$AH$258,7,0))</f>
        <v>5.1999999999999993</v>
      </c>
      <c r="K35" s="8">
        <f>IF($D35="","",VLOOKUP($D35,'HK1'!$D$4:$AH$259,8,0)+VLOOKUP($D35,'HK2'!$D$4:$AH$258,8,0))</f>
        <v>1.2</v>
      </c>
      <c r="L35" s="8">
        <f>IF($D35="","",VLOOKUP($D35,'HK1'!$D$4:$AH$259,9,0)+VLOOKUP($D35,'HK2'!$D$4:$AH$258,9,0))</f>
        <v>0</v>
      </c>
      <c r="M35" s="8">
        <f>IF($D35="","",VLOOKUP($D35,'HK1'!$D$4:$AH$259,10,0)+VLOOKUP($D35,'HK2'!$D$4:$AH$258,10,0))</f>
        <v>0</v>
      </c>
      <c r="N35" s="21">
        <f t="shared" si="1"/>
        <v>6.3999999999999995</v>
      </c>
      <c r="O35" s="8">
        <f>IF($D35="","",VLOOKUP($D35,'HK1'!$D$4:$AH$259,12,0)+VLOOKUP($D35,'HK2'!$D$4:$AH$258,12,0))</f>
        <v>502</v>
      </c>
      <c r="P35" s="8">
        <f>IF($D35="","",VLOOKUP($D35,'HK1'!$D$4:$AH$259,13,0)+VLOOKUP($D35,'HK2'!$D$4:$AH$258,13,0))</f>
        <v>473</v>
      </c>
      <c r="Q35" s="8">
        <f>IF($D35="","",VLOOKUP($D35,'HK1'!$D$4:$AH$259,14,0)+VLOOKUP($D35,'HK2'!$D$4:$AH$258,14,0))</f>
        <v>446</v>
      </c>
      <c r="R35" s="21">
        <f t="shared" si="2"/>
        <v>26.45</v>
      </c>
      <c r="S35" s="8">
        <f>IF($D35="","",VLOOKUP($D35,'HK1'!$D$4:$AH$259,16,0)+VLOOKUP($D35,'HK2'!$D$4:$AH$258,16,0))</f>
        <v>0</v>
      </c>
      <c r="T35" s="8">
        <f>IF($D35="","",VLOOKUP($D35,'HK1'!$D$4:$AH$259,17,0)+VLOOKUP($D35,'HK2'!$D$4:$AH$258,17,0))</f>
        <v>68</v>
      </c>
      <c r="U35" s="8">
        <f>IF($D35="","",VLOOKUP($D35,'HK1'!$D$4:$AH$259,18,0)+VLOOKUP($D35,'HK2'!$D$4:$AH$258,18,0))</f>
        <v>0</v>
      </c>
      <c r="V35" s="21">
        <f t="shared" si="3"/>
        <v>6.8</v>
      </c>
      <c r="W35" s="8">
        <f>IF($D35="","",VLOOKUP($D35,'HK1'!$D$4:$AH$259,20,0)+VLOOKUP($D35,'HK2'!$D$4:$AH$258,20,0))</f>
        <v>0</v>
      </c>
      <c r="X35" s="8">
        <f>IF($D35="","",VLOOKUP($D35,'HK1'!$D$4:$AH$259,21,0)+VLOOKUP($D35,'HK2'!$D$4:$AH$258,21,0))</f>
        <v>0</v>
      </c>
      <c r="Y35" s="21">
        <f t="shared" si="4"/>
        <v>0</v>
      </c>
      <c r="Z35" s="8">
        <f>IF($D35="","",VLOOKUP($D35,'HK1'!$D$4:$AH$259,23,0)+VLOOKUP($D35,'HK2'!$D$4:$AH$258,23,0))</f>
        <v>0</v>
      </c>
      <c r="AA35" s="8">
        <f>IF($D35="","",VLOOKUP($D35,'HK1'!$D$4:$AH$259,24,0)+VLOOKUP($D35,'HK2'!$D$4:$AH$258,24,0))</f>
        <v>0</v>
      </c>
      <c r="AB35" s="21">
        <f t="shared" si="5"/>
        <v>0</v>
      </c>
      <c r="AC35" s="8">
        <f>IF($D35="","",VLOOKUP($D35,'HK1'!$D$4:$AH$259,26,0)+VLOOKUP($D35,'HK2'!$D$4:$AH$258,26,0))</f>
        <v>0</v>
      </c>
      <c r="AD35" s="8">
        <f>IF($D35="","",VLOOKUP($D35,'HK1'!$D$4:$AH$259,27,0)+VLOOKUP($D35,'HK2'!$D$4:$AH$258,27,0))</f>
        <v>0</v>
      </c>
      <c r="AE35" s="21">
        <f t="shared" si="6"/>
        <v>0</v>
      </c>
      <c r="AF35" s="8">
        <f>IF($D35="","",VLOOKUP($D35,'HK1'!$D$4:$AH$259,29,0)+VLOOKUP($D35,'HK2'!$D$4:$AH$258,29,0))</f>
        <v>0</v>
      </c>
      <c r="AG35" s="8">
        <f>IF($D35="","",VLOOKUP($D35,'HK1'!$D$4:$AH$259,30,0)+VLOOKUP($D35,'HK2'!$D$4:$AH$258,30,0))</f>
        <v>10.4</v>
      </c>
      <c r="AH35" s="64">
        <f t="shared" si="7"/>
        <v>68.099999999999994</v>
      </c>
      <c r="AI35" s="14">
        <f t="shared" si="9"/>
        <v>227</v>
      </c>
    </row>
    <row r="36" spans="1:35">
      <c r="A36" s="55">
        <f>IF(D36="","",SUBTOTAL(3,$D$4:$D36))</f>
        <v>33</v>
      </c>
      <c r="B36" s="46" t="s">
        <v>523</v>
      </c>
      <c r="C36" s="75" t="s">
        <v>260</v>
      </c>
      <c r="D36" s="31" t="s">
        <v>261</v>
      </c>
      <c r="E36" s="8">
        <f>IF($D36="","",VLOOKUP($D36,'HK1'!$D$4:$AH$259,2,0)+VLOOKUP($D36,'HK2'!$D$4:$AH$258,2,0))</f>
        <v>0</v>
      </c>
      <c r="F36" s="8">
        <f>IF($D36="","",VLOOKUP($D36,'HK1'!$D$4:$AH$259,3,0)+VLOOKUP($D36,'HK2'!$D$4:$AH$258,3,0))</f>
        <v>0</v>
      </c>
      <c r="G36" s="8">
        <f>IF($D36="","",VLOOKUP($D36,'HK1'!$D$4:$AH$259,4,0)+VLOOKUP($D36,'HK2'!$D$4:$AH$258,4,0))</f>
        <v>0</v>
      </c>
      <c r="H36" s="8">
        <f>IF($D36="","",VLOOKUP($D36,'HK1'!$D$4:$AH$259,5,0)+VLOOKUP($D36,'HK2'!$D$4:$AH$258,5,0))</f>
        <v>0</v>
      </c>
      <c r="I36" s="21">
        <f t="shared" si="0"/>
        <v>0</v>
      </c>
      <c r="J36" s="8">
        <f>IF($D36="","",VLOOKUP($D36,'HK1'!$D$4:$AH$259,7,0)+VLOOKUP($D36,'HK2'!$D$4:$AH$258,7,0))</f>
        <v>0</v>
      </c>
      <c r="K36" s="8">
        <f>IF($D36="","",VLOOKUP($D36,'HK1'!$D$4:$AH$259,8,0)+VLOOKUP($D36,'HK2'!$D$4:$AH$258,8,0))</f>
        <v>0</v>
      </c>
      <c r="L36" s="8">
        <f>IF($D36="","",VLOOKUP($D36,'HK1'!$D$4:$AH$259,9,0)+VLOOKUP($D36,'HK2'!$D$4:$AH$258,9,0))</f>
        <v>0</v>
      </c>
      <c r="M36" s="8">
        <f>IF($D36="","",VLOOKUP($D36,'HK1'!$D$4:$AH$259,10,0)+VLOOKUP($D36,'HK2'!$D$4:$AH$258,10,0))</f>
        <v>0</v>
      </c>
      <c r="N36" s="21">
        <f t="shared" si="1"/>
        <v>0</v>
      </c>
      <c r="O36" s="8">
        <f>IF($D36="","",VLOOKUP($D36,'HK1'!$D$4:$AH$259,12,0)+VLOOKUP($D36,'HK2'!$D$4:$AH$258,12,0))</f>
        <v>0</v>
      </c>
      <c r="P36" s="8">
        <f>IF($D36="","",VLOOKUP($D36,'HK1'!$D$4:$AH$259,13,0)+VLOOKUP($D36,'HK2'!$D$4:$AH$258,13,0))</f>
        <v>0</v>
      </c>
      <c r="Q36" s="8">
        <f>IF($D36="","",VLOOKUP($D36,'HK1'!$D$4:$AH$259,14,0)+VLOOKUP($D36,'HK2'!$D$4:$AH$258,14,0))</f>
        <v>0</v>
      </c>
      <c r="R36" s="21">
        <f t="shared" si="2"/>
        <v>0</v>
      </c>
      <c r="S36" s="8">
        <f>IF($D36="","",VLOOKUP($D36,'HK1'!$D$4:$AH$259,16,0)+VLOOKUP($D36,'HK2'!$D$4:$AH$258,16,0))</f>
        <v>68</v>
      </c>
      <c r="T36" s="8">
        <f>IF($D36="","",VLOOKUP($D36,'HK1'!$D$4:$AH$259,17,0)+VLOOKUP($D36,'HK2'!$D$4:$AH$258,17,0))</f>
        <v>0</v>
      </c>
      <c r="U36" s="8">
        <f>IF($D36="","",VLOOKUP($D36,'HK1'!$D$4:$AH$259,18,0)+VLOOKUP($D36,'HK2'!$D$4:$AH$258,18,0))</f>
        <v>68</v>
      </c>
      <c r="V36" s="21">
        <f t="shared" si="3"/>
        <v>0</v>
      </c>
      <c r="W36" s="8">
        <f>IF($D36="","",VLOOKUP($D36,'HK1'!$D$4:$AH$259,20,0)+VLOOKUP($D36,'HK2'!$D$4:$AH$258,20,0))</f>
        <v>0</v>
      </c>
      <c r="X36" s="8">
        <f>IF($D36="","",VLOOKUP($D36,'HK1'!$D$4:$AH$259,21,0)+VLOOKUP($D36,'HK2'!$D$4:$AH$258,21,0))</f>
        <v>0</v>
      </c>
      <c r="Y36" s="21">
        <f t="shared" si="4"/>
        <v>0</v>
      </c>
      <c r="Z36" s="8">
        <f>IF($D36="","",VLOOKUP($D36,'HK1'!$D$4:$AH$259,23,0)+VLOOKUP($D36,'HK2'!$D$4:$AH$258,23,0))</f>
        <v>0</v>
      </c>
      <c r="AA36" s="8">
        <f>IF($D36="","",VLOOKUP($D36,'HK1'!$D$4:$AH$259,24,0)+VLOOKUP($D36,'HK2'!$D$4:$AH$258,24,0))</f>
        <v>0</v>
      </c>
      <c r="AB36" s="21">
        <f t="shared" si="5"/>
        <v>0</v>
      </c>
      <c r="AC36" s="8">
        <f>IF($D36="","",VLOOKUP($D36,'HK1'!$D$4:$AH$259,26,0)+VLOOKUP($D36,'HK2'!$D$4:$AH$258,26,0))</f>
        <v>0</v>
      </c>
      <c r="AD36" s="8">
        <f>IF($D36="","",VLOOKUP($D36,'HK1'!$D$4:$AH$259,27,0)+VLOOKUP($D36,'HK2'!$D$4:$AH$258,27,0))</f>
        <v>0</v>
      </c>
      <c r="AE36" s="21">
        <f t="shared" si="6"/>
        <v>0</v>
      </c>
      <c r="AF36" s="8">
        <f>IF($D36="","",VLOOKUP($D36,'HK1'!$D$4:$AH$259,29,0)+VLOOKUP($D36,'HK2'!$D$4:$AH$258,29,0))</f>
        <v>0</v>
      </c>
      <c r="AG36" s="8">
        <f>IF($D36="","",VLOOKUP($D36,'HK1'!$D$4:$AH$259,30,0)+VLOOKUP($D36,'HK2'!$D$4:$AH$258,30,0))</f>
        <v>0</v>
      </c>
      <c r="AH36" s="64">
        <f t="shared" si="7"/>
        <v>0</v>
      </c>
      <c r="AI36" s="14">
        <f t="shared" ref="AI36:AI40" si="10">IF(AH36="","",ROUND(AH36*10/3,1))</f>
        <v>0</v>
      </c>
    </row>
    <row r="37" spans="1:35">
      <c r="A37" s="55">
        <f>IF(D37="","",SUBTOTAL(3,$D$4:$D37))</f>
        <v>34</v>
      </c>
      <c r="B37" s="46" t="s">
        <v>528</v>
      </c>
      <c r="C37" s="75" t="s">
        <v>540</v>
      </c>
      <c r="D37" s="31" t="s">
        <v>275</v>
      </c>
      <c r="E37" s="8">
        <f>IF($D37="","",VLOOKUP($D37,'HK1'!$D$4:$AH$259,2,0)+VLOOKUP($D37,'HK2'!$D$4:$AH$258,2,0))</f>
        <v>0</v>
      </c>
      <c r="F37" s="8">
        <f>IF($D37="","",VLOOKUP($D37,'HK1'!$D$4:$AH$259,3,0)+VLOOKUP($D37,'HK2'!$D$4:$AH$258,3,0))</f>
        <v>0</v>
      </c>
      <c r="G37" s="8">
        <f>IF($D37="","",VLOOKUP($D37,'HK1'!$D$4:$AH$259,4,0)+VLOOKUP($D37,'HK2'!$D$4:$AH$258,4,0))</f>
        <v>0</v>
      </c>
      <c r="H37" s="8">
        <f>IF($D37="","",VLOOKUP($D37,'HK1'!$D$4:$AH$259,5,0)+VLOOKUP($D37,'HK2'!$D$4:$AH$258,5,0))</f>
        <v>0</v>
      </c>
      <c r="I37" s="21">
        <f t="shared" si="0"/>
        <v>0</v>
      </c>
      <c r="J37" s="8">
        <f>IF($D37="","",VLOOKUP($D37,'HK1'!$D$4:$AH$259,7,0)+VLOOKUP($D37,'HK2'!$D$4:$AH$258,7,0))</f>
        <v>0</v>
      </c>
      <c r="K37" s="8">
        <f>IF($D37="","",VLOOKUP($D37,'HK1'!$D$4:$AH$259,8,0)+VLOOKUP($D37,'HK2'!$D$4:$AH$258,8,0))</f>
        <v>0</v>
      </c>
      <c r="L37" s="8">
        <f>IF($D37="","",VLOOKUP($D37,'HK1'!$D$4:$AH$259,9,0)+VLOOKUP($D37,'HK2'!$D$4:$AH$258,9,0))</f>
        <v>0</v>
      </c>
      <c r="M37" s="8">
        <f>IF($D37="","",VLOOKUP($D37,'HK1'!$D$4:$AH$259,10,0)+VLOOKUP($D37,'HK2'!$D$4:$AH$258,10,0))</f>
        <v>0</v>
      </c>
      <c r="N37" s="21">
        <f t="shared" si="1"/>
        <v>0</v>
      </c>
      <c r="O37" s="8">
        <f>IF($D37="","",VLOOKUP($D37,'HK1'!$D$4:$AH$259,12,0)+VLOOKUP($D37,'HK2'!$D$4:$AH$258,12,0))</f>
        <v>35</v>
      </c>
      <c r="P37" s="8">
        <f>IF($D37="","",VLOOKUP($D37,'HK1'!$D$4:$AH$259,13,0)+VLOOKUP($D37,'HK2'!$D$4:$AH$258,13,0))</f>
        <v>27</v>
      </c>
      <c r="Q37" s="8">
        <f>IF($D37="","",VLOOKUP($D37,'HK1'!$D$4:$AH$259,14,0)+VLOOKUP($D37,'HK2'!$D$4:$AH$258,14,0))</f>
        <v>27</v>
      </c>
      <c r="R37" s="21">
        <f t="shared" si="2"/>
        <v>1.75</v>
      </c>
      <c r="S37" s="8">
        <f>IF($D37="","",VLOOKUP($D37,'HK1'!$D$4:$AH$259,16,0)+VLOOKUP($D37,'HK2'!$D$4:$AH$258,16,0))</f>
        <v>0</v>
      </c>
      <c r="T37" s="8">
        <f>IF($D37="","",VLOOKUP($D37,'HK1'!$D$4:$AH$259,17,0)+VLOOKUP($D37,'HK2'!$D$4:$AH$258,17,0))</f>
        <v>0</v>
      </c>
      <c r="U37" s="8">
        <f>IF($D37="","",VLOOKUP($D37,'HK1'!$D$4:$AH$259,18,0)+VLOOKUP($D37,'HK2'!$D$4:$AH$258,18,0))</f>
        <v>0</v>
      </c>
      <c r="V37" s="21">
        <f t="shared" si="3"/>
        <v>0</v>
      </c>
      <c r="W37" s="8">
        <f>IF($D37="","",VLOOKUP($D37,'HK1'!$D$4:$AH$259,20,0)+VLOOKUP($D37,'HK2'!$D$4:$AH$258,20,0))</f>
        <v>0</v>
      </c>
      <c r="X37" s="8">
        <f>IF($D37="","",VLOOKUP($D37,'HK1'!$D$4:$AH$259,21,0)+VLOOKUP($D37,'HK2'!$D$4:$AH$258,21,0))</f>
        <v>0</v>
      </c>
      <c r="Y37" s="21">
        <f t="shared" si="4"/>
        <v>0</v>
      </c>
      <c r="Z37" s="8">
        <f>IF($D37="","",VLOOKUP($D37,'HK1'!$D$4:$AH$259,23,0)+VLOOKUP($D37,'HK2'!$D$4:$AH$258,23,0))</f>
        <v>0</v>
      </c>
      <c r="AA37" s="8">
        <f>IF($D37="","",VLOOKUP($D37,'HK1'!$D$4:$AH$259,24,0)+VLOOKUP($D37,'HK2'!$D$4:$AH$258,24,0))</f>
        <v>0</v>
      </c>
      <c r="AB37" s="21">
        <f t="shared" si="5"/>
        <v>0</v>
      </c>
      <c r="AC37" s="8">
        <f>IF($D37="","",VLOOKUP($D37,'HK1'!$D$4:$AH$259,26,0)+VLOOKUP($D37,'HK2'!$D$4:$AH$258,26,0))</f>
        <v>0</v>
      </c>
      <c r="AD37" s="8">
        <f>IF($D37="","",VLOOKUP($D37,'HK1'!$D$4:$AH$259,27,0)+VLOOKUP($D37,'HK2'!$D$4:$AH$258,27,0))</f>
        <v>0</v>
      </c>
      <c r="AE37" s="21">
        <f t="shared" si="6"/>
        <v>0</v>
      </c>
      <c r="AF37" s="8">
        <f>IF($D37="","",VLOOKUP($D37,'HK1'!$D$4:$AH$259,29,0)+VLOOKUP($D37,'HK2'!$D$4:$AH$258,29,0))</f>
        <v>0</v>
      </c>
      <c r="AG37" s="8">
        <f>IF($D37="","",VLOOKUP($D37,'HK1'!$D$4:$AH$259,30,0)+VLOOKUP($D37,'HK2'!$D$4:$AH$258,30,0))</f>
        <v>0</v>
      </c>
      <c r="AH37" s="64">
        <f t="shared" si="7"/>
        <v>1.8</v>
      </c>
      <c r="AI37" s="14">
        <f t="shared" si="10"/>
        <v>6</v>
      </c>
    </row>
    <row r="38" spans="1:35">
      <c r="A38" s="55">
        <v>37</v>
      </c>
      <c r="B38" s="46" t="s">
        <v>537</v>
      </c>
      <c r="C38" s="75" t="s">
        <v>543</v>
      </c>
      <c r="D38" s="31" t="s">
        <v>279</v>
      </c>
      <c r="E38" s="8">
        <v>0</v>
      </c>
      <c r="F38" s="8">
        <v>0</v>
      </c>
      <c r="G38" s="8">
        <v>0</v>
      </c>
      <c r="H38" s="8">
        <v>0</v>
      </c>
      <c r="I38" s="21">
        <f t="shared" si="0"/>
        <v>0</v>
      </c>
      <c r="J38" s="8">
        <v>0</v>
      </c>
      <c r="K38" s="8">
        <v>1.2</v>
      </c>
      <c r="L38" s="8">
        <v>0</v>
      </c>
      <c r="M38" s="8">
        <v>0</v>
      </c>
      <c r="N38" s="21">
        <f t="shared" si="1"/>
        <v>1.2</v>
      </c>
      <c r="O38" s="8">
        <v>0</v>
      </c>
      <c r="P38" s="8">
        <v>0</v>
      </c>
      <c r="Q38" s="8">
        <v>0</v>
      </c>
      <c r="R38" s="21">
        <f t="shared" si="2"/>
        <v>0</v>
      </c>
      <c r="S38" s="8">
        <v>0</v>
      </c>
      <c r="T38" s="8">
        <v>0</v>
      </c>
      <c r="U38" s="8">
        <v>0</v>
      </c>
      <c r="V38" s="21">
        <f t="shared" si="3"/>
        <v>0</v>
      </c>
      <c r="W38" s="8">
        <v>0</v>
      </c>
      <c r="X38" s="8">
        <v>0</v>
      </c>
      <c r="Y38" s="21">
        <f t="shared" si="4"/>
        <v>0</v>
      </c>
      <c r="Z38" s="8">
        <v>0</v>
      </c>
      <c r="AA38" s="8">
        <v>0</v>
      </c>
      <c r="AB38" s="21">
        <f t="shared" si="5"/>
        <v>0</v>
      </c>
      <c r="AC38" s="8">
        <v>0</v>
      </c>
      <c r="AD38" s="8">
        <v>0</v>
      </c>
      <c r="AE38" s="21">
        <f t="shared" si="6"/>
        <v>0</v>
      </c>
      <c r="AF38" s="8">
        <v>0</v>
      </c>
      <c r="AG38" s="8">
        <v>0</v>
      </c>
      <c r="AH38" s="64">
        <f t="shared" si="7"/>
        <v>1.2</v>
      </c>
      <c r="AI38" s="14">
        <v>4</v>
      </c>
    </row>
    <row r="39" spans="1:35">
      <c r="A39" s="55">
        <v>38</v>
      </c>
      <c r="B39" s="46" t="s">
        <v>536</v>
      </c>
      <c r="C39" s="75" t="s">
        <v>543</v>
      </c>
      <c r="D39" s="31" t="s">
        <v>278</v>
      </c>
      <c r="E39" s="8">
        <v>0</v>
      </c>
      <c r="F39" s="8">
        <v>0</v>
      </c>
      <c r="G39" s="8">
        <v>0</v>
      </c>
      <c r="H39" s="8">
        <v>0</v>
      </c>
      <c r="I39" s="21">
        <f t="shared" si="0"/>
        <v>0</v>
      </c>
      <c r="J39" s="8">
        <v>0</v>
      </c>
      <c r="K39" s="8">
        <v>0</v>
      </c>
      <c r="L39" s="8">
        <v>0</v>
      </c>
      <c r="M39" s="8">
        <v>0</v>
      </c>
      <c r="N39" s="21">
        <f t="shared" si="1"/>
        <v>0</v>
      </c>
      <c r="O39" s="8">
        <v>37</v>
      </c>
      <c r="P39" s="8">
        <v>32</v>
      </c>
      <c r="Q39" s="8">
        <v>33</v>
      </c>
      <c r="R39" s="21">
        <f t="shared" si="2"/>
        <v>1.8</v>
      </c>
      <c r="S39" s="8">
        <v>0</v>
      </c>
      <c r="T39" s="8">
        <v>0</v>
      </c>
      <c r="U39" s="8">
        <v>0</v>
      </c>
      <c r="V39" s="21">
        <f t="shared" si="3"/>
        <v>0</v>
      </c>
      <c r="W39" s="8">
        <v>0</v>
      </c>
      <c r="X39" s="8">
        <v>0</v>
      </c>
      <c r="Y39" s="21">
        <f t="shared" si="4"/>
        <v>0</v>
      </c>
      <c r="Z39" s="8">
        <v>0</v>
      </c>
      <c r="AA39" s="8">
        <v>0</v>
      </c>
      <c r="AB39" s="21">
        <f t="shared" si="5"/>
        <v>0</v>
      </c>
      <c r="AC39" s="8">
        <v>0</v>
      </c>
      <c r="AD39" s="8">
        <v>0</v>
      </c>
      <c r="AE39" s="21">
        <f t="shared" si="6"/>
        <v>0</v>
      </c>
      <c r="AF39" s="8">
        <v>0</v>
      </c>
      <c r="AG39" s="8">
        <v>0</v>
      </c>
      <c r="AH39" s="64">
        <f t="shared" si="7"/>
        <v>1.8</v>
      </c>
      <c r="AI39" s="14">
        <v>6</v>
      </c>
    </row>
    <row r="40" spans="1:35">
      <c r="A40" s="55" t="str">
        <f>IF(D40="","",SUBTOTAL(3,$D$4:$D40))</f>
        <v/>
      </c>
      <c r="B40" s="46"/>
      <c r="C40" s="24"/>
      <c r="D40" s="31"/>
      <c r="E40" s="8" t="str">
        <f>IF($D40="","",VLOOKUP($D40,'HK1'!$D$4:$AH$259,2,0)+VLOOKUP($D40,'HK2'!$D$4:$AH$258,2,0))</f>
        <v/>
      </c>
      <c r="F40" s="8" t="str">
        <f>IF($D40="","",VLOOKUP($D40,'HK1'!$D$4:$AH$259,3,0)+VLOOKUP($D40,'HK2'!$D$4:$AH$258,3,0))</f>
        <v/>
      </c>
      <c r="G40" s="8" t="str">
        <f>IF($D40="","",VLOOKUP($D40,'HK1'!$D$4:$AH$259,4,0)+VLOOKUP($D40,'HK2'!$D$4:$AH$258,4,0))</f>
        <v/>
      </c>
      <c r="H40" s="8" t="str">
        <f>IF($D40="","",VLOOKUP($D40,'HK1'!$D$4:$AH$259,5,0)+VLOOKUP($D40,'HK2'!$D$4:$AH$258,5,0))</f>
        <v/>
      </c>
      <c r="I40" s="21" t="str">
        <f t="shared" si="0"/>
        <v/>
      </c>
      <c r="J40" s="8" t="str">
        <f>IF($D40="","",VLOOKUP($D40,'HK1'!$D$4:$AH$259,7,0)+VLOOKUP($D40,'HK2'!$D$4:$AH$258,7,0))</f>
        <v/>
      </c>
      <c r="K40" s="8" t="str">
        <f>IF($D40="","",VLOOKUP($D40,'HK1'!$D$4:$AH$259,8,0)+VLOOKUP($D40,'HK2'!$D$4:$AH$258,8,0))</f>
        <v/>
      </c>
      <c r="L40" s="8" t="str">
        <f>IF($D40="","",VLOOKUP($D40,'HK1'!$D$4:$AH$259,9,0)+VLOOKUP($D40,'HK2'!$D$4:$AH$258,9,0))</f>
        <v/>
      </c>
      <c r="M40" s="8" t="str">
        <f>IF($D40="","",VLOOKUP($D40,'HK1'!$D$4:$AH$259,10,0)+VLOOKUP($D40,'HK2'!$D$4:$AH$258,10,0))</f>
        <v/>
      </c>
      <c r="N40" s="21" t="str">
        <f t="shared" si="1"/>
        <v/>
      </c>
      <c r="O40" s="8" t="str">
        <f>IF($D40="","",VLOOKUP($D40,'HK1'!$D$4:$AH$259,12,0)+VLOOKUP($D40,'HK2'!$D$4:$AH$258,12,0))</f>
        <v/>
      </c>
      <c r="P40" s="8" t="str">
        <f>IF($D40="","",VLOOKUP($D40,'HK1'!$D$4:$AH$259,13,0)+VLOOKUP($D40,'HK2'!$D$4:$AH$258,13,0))</f>
        <v/>
      </c>
      <c r="Q40" s="8" t="str">
        <f>IF($D40="","",VLOOKUP($D40,'HK1'!$D$4:$AH$259,14,0)+VLOOKUP($D40,'HK2'!$D$4:$AH$258,14,0))</f>
        <v/>
      </c>
      <c r="R40" s="21" t="str">
        <f t="shared" si="2"/>
        <v/>
      </c>
      <c r="S40" s="8" t="str">
        <f>IF($D40="","",VLOOKUP($D40,'HK1'!$D$4:$AH$259,16,0)+VLOOKUP($D40,'HK2'!$D$4:$AH$258,16,0))</f>
        <v/>
      </c>
      <c r="T40" s="8" t="str">
        <f>IF($D40="","",VLOOKUP($D40,'HK1'!$D$4:$AH$259,17,0)+VLOOKUP($D40,'HK2'!$D$4:$AH$258,17,0))</f>
        <v/>
      </c>
      <c r="U40" s="8" t="str">
        <f>IF($D40="","",VLOOKUP($D40,'HK1'!$D$4:$AH$259,18,0)+VLOOKUP($D40,'HK2'!$D$4:$AH$258,18,0))</f>
        <v/>
      </c>
      <c r="V40" s="21" t="str">
        <f t="shared" si="3"/>
        <v/>
      </c>
      <c r="W40" s="8" t="str">
        <f>IF($D40="","",VLOOKUP($D40,'HK1'!$D$4:$AH$259,20,0)+VLOOKUP($D40,'HK2'!$D$4:$AH$258,20,0))</f>
        <v/>
      </c>
      <c r="X40" s="8" t="str">
        <f>IF($D40="","",VLOOKUP($D40,'HK1'!$D$4:$AH$259,21,0)+VLOOKUP($D40,'HK2'!$D$4:$AH$258,21,0))</f>
        <v/>
      </c>
      <c r="Y40" s="21" t="str">
        <f t="shared" si="4"/>
        <v/>
      </c>
      <c r="Z40" s="8" t="str">
        <f>IF($D40="","",VLOOKUP($D40,'HK1'!$D$4:$AH$259,23,0)+VLOOKUP($D40,'HK2'!$D$4:$AH$258,23,0))</f>
        <v/>
      </c>
      <c r="AA40" s="8" t="str">
        <f>IF($D40="","",VLOOKUP($D40,'HK1'!$D$4:$AH$259,24,0)+VLOOKUP($D40,'HK2'!$D$4:$AH$258,24,0))</f>
        <v/>
      </c>
      <c r="AB40" s="21" t="str">
        <f t="shared" si="5"/>
        <v/>
      </c>
      <c r="AC40" s="8" t="str">
        <f>IF($D40="","",VLOOKUP($D40,'HK1'!$D$4:$AH$259,26,0)+VLOOKUP($D40,'HK2'!$D$4:$AH$258,26,0))</f>
        <v/>
      </c>
      <c r="AD40" s="8" t="str">
        <f>IF($D40="","",VLOOKUP($D40,'HK1'!$D$4:$AH$259,27,0)+VLOOKUP($D40,'HK2'!$D$4:$AH$258,27,0))</f>
        <v/>
      </c>
      <c r="AE40" s="21" t="str">
        <f t="shared" si="6"/>
        <v/>
      </c>
      <c r="AF40" s="8" t="str">
        <f>IF($D40="","",VLOOKUP($D40,'HK1'!$D$4:$AH$259,29,0)+VLOOKUP($D40,'HK2'!$D$4:$AH$258,29,0))</f>
        <v/>
      </c>
      <c r="AG40" s="8" t="str">
        <f>IF($D40="","",VLOOKUP($D40,'HK1'!$D$4:$AH$259,30,0)+VLOOKUP($D40,'HK2'!$D$4:$AH$258,30,0))</f>
        <v/>
      </c>
      <c r="AH40" s="64" t="str">
        <f t="shared" si="7"/>
        <v/>
      </c>
      <c r="AI40" s="14" t="str">
        <f t="shared" si="10"/>
        <v/>
      </c>
    </row>
    <row r="41" spans="1:35">
      <c r="E41" s="14">
        <f t="shared" ref="E41:AH41" si="11">SUBTOTAL(9,E2:E40)</f>
        <v>168</v>
      </c>
      <c r="F41" s="14">
        <f t="shared" si="11"/>
        <v>12</v>
      </c>
      <c r="G41" s="14">
        <f t="shared" si="11"/>
        <v>0</v>
      </c>
      <c r="H41" s="14">
        <f t="shared" si="11"/>
        <v>0</v>
      </c>
      <c r="I41" s="37">
        <f t="shared" si="11"/>
        <v>192</v>
      </c>
      <c r="J41" s="14">
        <f t="shared" si="11"/>
        <v>343.59999999999991</v>
      </c>
      <c r="K41" s="14">
        <f t="shared" si="11"/>
        <v>358.39999999999992</v>
      </c>
      <c r="L41" s="14">
        <f t="shared" si="11"/>
        <v>0</v>
      </c>
      <c r="M41" s="14">
        <f t="shared" si="11"/>
        <v>0</v>
      </c>
      <c r="N41" s="37">
        <f t="shared" si="11"/>
        <v>702</v>
      </c>
      <c r="O41" s="14">
        <f t="shared" si="11"/>
        <v>6458</v>
      </c>
      <c r="P41" s="14">
        <f t="shared" si="11"/>
        <v>6458</v>
      </c>
      <c r="Q41" s="14">
        <f t="shared" si="11"/>
        <v>6458</v>
      </c>
      <c r="R41" s="37">
        <f t="shared" si="11"/>
        <v>322.89999999999998</v>
      </c>
      <c r="S41" s="14">
        <f t="shared" si="11"/>
        <v>686</v>
      </c>
      <c r="T41" s="14">
        <f t="shared" si="11"/>
        <v>686</v>
      </c>
      <c r="U41" s="14">
        <f t="shared" si="11"/>
        <v>686</v>
      </c>
      <c r="V41" s="37">
        <f t="shared" si="11"/>
        <v>68.599999999999994</v>
      </c>
      <c r="W41" s="14">
        <f t="shared" si="11"/>
        <v>0</v>
      </c>
      <c r="X41" s="14">
        <f t="shared" si="11"/>
        <v>0</v>
      </c>
      <c r="Y41" s="37">
        <f t="shared" si="11"/>
        <v>0</v>
      </c>
      <c r="Z41" s="14">
        <f t="shared" si="11"/>
        <v>0</v>
      </c>
      <c r="AA41" s="14">
        <f t="shared" si="11"/>
        <v>0</v>
      </c>
      <c r="AB41" s="37">
        <f t="shared" si="11"/>
        <v>0</v>
      </c>
      <c r="AC41" s="14">
        <f t="shared" si="11"/>
        <v>0</v>
      </c>
      <c r="AD41" s="14">
        <f t="shared" si="11"/>
        <v>0</v>
      </c>
      <c r="AE41" s="37">
        <f t="shared" si="11"/>
        <v>0</v>
      </c>
      <c r="AF41" s="14">
        <f t="shared" si="11"/>
        <v>19.599999999999998</v>
      </c>
      <c r="AG41" s="14">
        <f t="shared" si="11"/>
        <v>88</v>
      </c>
      <c r="AH41" s="37">
        <f t="shared" si="11"/>
        <v>1393.8</v>
      </c>
    </row>
  </sheetData>
  <sheetProtection formatCells="0" formatColumns="0" formatRows="0" autoFilter="0"/>
  <autoFilter ref="A3:AI40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1:AH1048576 E40:H40 E4:H37 J40:M40 J4:M37 O40:Q40 O4:Q37 S40:U40 S4:U37 W40:X40 W4:X37 Z40:AA40 Z4:AA37 AC40:AD40 AC4:AD37 AF40:AG40 AF4:AG37">
    <cfRule type="cellIs" dxfId="83" priority="15" stopIfTrue="1" operator="lessThan">
      <formula>0</formula>
    </cfRule>
  </conditionalFormatting>
  <conditionalFormatting sqref="Q3">
    <cfRule type="cellIs" dxfId="82" priority="13" stopIfTrue="1" operator="lessThan">
      <formula>0</formula>
    </cfRule>
  </conditionalFormatting>
  <conditionalFormatting sqref="U3">
    <cfRule type="cellIs" dxfId="81" priority="12" stopIfTrue="1" operator="lessThan">
      <formula>0</formula>
    </cfRule>
  </conditionalFormatting>
  <conditionalFormatting sqref="E38:H39 J38:M39 O38:Q39 S38:U39 W38:X39 Z38:AA39 AC38:AD39 AF38:AG39">
    <cfRule type="cellIs" dxfId="80" priority="11" stopIfTrue="1" operator="lessThan">
      <formula>0</formula>
    </cfRule>
  </conditionalFormatting>
  <conditionalFormatting sqref="N4:N40">
    <cfRule type="cellIs" dxfId="79" priority="8" stopIfTrue="1" operator="lessThan">
      <formula>0</formula>
    </cfRule>
  </conditionalFormatting>
  <conditionalFormatting sqref="I4:I40">
    <cfRule type="cellIs" dxfId="78" priority="7" stopIfTrue="1" operator="lessThan">
      <formula>0</formula>
    </cfRule>
  </conditionalFormatting>
  <conditionalFormatting sqref="R4:R40">
    <cfRule type="cellIs" dxfId="77" priority="6" stopIfTrue="1" operator="lessThan">
      <formula>0</formula>
    </cfRule>
  </conditionalFormatting>
  <conditionalFormatting sqref="V4:V40">
    <cfRule type="cellIs" dxfId="76" priority="5" stopIfTrue="1" operator="lessThan">
      <formula>0</formula>
    </cfRule>
  </conditionalFormatting>
  <conditionalFormatting sqref="Y4:Y40">
    <cfRule type="cellIs" dxfId="75" priority="4" stopIfTrue="1" operator="lessThan">
      <formula>0</formula>
    </cfRule>
  </conditionalFormatting>
  <conditionalFormatting sqref="AB4:AB40">
    <cfRule type="cellIs" dxfId="74" priority="3" stopIfTrue="1" operator="lessThan">
      <formula>0</formula>
    </cfRule>
  </conditionalFormatting>
  <conditionalFormatting sqref="AE4:AE40">
    <cfRule type="cellIs" dxfId="73" priority="2" stopIfTrue="1" operator="lessThan">
      <formula>0</formula>
    </cfRule>
  </conditionalFormatting>
  <conditionalFormatting sqref="AH4:AH40">
    <cfRule type="cellIs" dxfId="72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"/>
  <sheetViews>
    <sheetView zoomScale="70" zoomScaleNormal="70" workbookViewId="0">
      <pane xSplit="4" ySplit="3" topLeftCell="Q4" activePane="bottomRight" state="frozen"/>
      <selection pane="topRight" activeCell="E1" sqref="E1"/>
      <selection pane="bottomLeft" activeCell="A4" sqref="A4"/>
      <selection pane="bottomRight" activeCell="T22" sqref="T22"/>
    </sheetView>
  </sheetViews>
  <sheetFormatPr defaultRowHeight="18.75"/>
  <cols>
    <col min="1" max="1" width="5.75" style="79" bestFit="1" customWidth="1"/>
    <col min="2" max="2" width="11.75" style="79" bestFit="1" customWidth="1"/>
    <col min="3" max="3" width="29" style="47" bestFit="1" customWidth="1"/>
    <col min="4" max="4" width="36" style="47" bestFit="1" customWidth="1"/>
    <col min="5" max="8" width="6.625" style="47" customWidth="1"/>
    <col min="9" max="9" width="6.625" style="53" customWidth="1"/>
    <col min="10" max="13" width="6.625" style="47" customWidth="1"/>
    <col min="14" max="14" width="8.25" style="53" customWidth="1"/>
    <col min="15" max="15" width="8" style="47" customWidth="1"/>
    <col min="16" max="17" width="8.25" style="47" customWidth="1"/>
    <col min="18" max="18" width="9.375" style="53" customWidth="1"/>
    <col min="19" max="21" width="6.625" style="47" customWidth="1"/>
    <col min="22" max="22" width="6.625" style="53" customWidth="1"/>
    <col min="23" max="24" width="6.625" style="47" customWidth="1"/>
    <col min="25" max="25" width="6.625" style="53" customWidth="1"/>
    <col min="26" max="27" width="6.625" style="47" customWidth="1"/>
    <col min="28" max="28" width="6.625" style="53" customWidth="1"/>
    <col min="29" max="30" width="6.625" style="47" customWidth="1"/>
    <col min="31" max="31" width="6.625" style="53" customWidth="1"/>
    <col min="32" max="33" width="6.625" style="47" customWidth="1"/>
    <col min="34" max="34" width="9.25" style="53" customWidth="1"/>
    <col min="35" max="35" width="9.5" style="47" customWidth="1"/>
    <col min="36" max="36" width="11.75" style="47" customWidth="1"/>
    <col min="37" max="16384" width="9" style="47"/>
  </cols>
  <sheetData>
    <row r="1" spans="1:35" s="38" customFormat="1">
      <c r="A1" s="118" t="s">
        <v>0</v>
      </c>
      <c r="B1" s="117" t="s">
        <v>1</v>
      </c>
      <c r="C1" s="119" t="s">
        <v>2</v>
      </c>
      <c r="D1" s="118" t="s">
        <v>3</v>
      </c>
      <c r="E1" s="117" t="s">
        <v>4</v>
      </c>
      <c r="F1" s="117"/>
      <c r="G1" s="117"/>
      <c r="H1" s="117"/>
      <c r="I1" s="117"/>
      <c r="J1" s="117" t="s">
        <v>5</v>
      </c>
      <c r="K1" s="117"/>
      <c r="L1" s="117"/>
      <c r="M1" s="117"/>
      <c r="N1" s="117"/>
      <c r="O1" s="117" t="s">
        <v>6</v>
      </c>
      <c r="P1" s="117"/>
      <c r="Q1" s="117"/>
      <c r="R1" s="117"/>
      <c r="S1" s="117"/>
      <c r="T1" s="117"/>
      <c r="U1" s="117"/>
      <c r="V1" s="117"/>
      <c r="W1" s="117" t="s">
        <v>7</v>
      </c>
      <c r="X1" s="117"/>
      <c r="Y1" s="117"/>
      <c r="Z1" s="117"/>
      <c r="AA1" s="117"/>
      <c r="AB1" s="117"/>
      <c r="AC1" s="117"/>
      <c r="AD1" s="117"/>
      <c r="AE1" s="117"/>
      <c r="AF1" s="114" t="s">
        <v>8</v>
      </c>
      <c r="AG1" s="114" t="s">
        <v>9</v>
      </c>
      <c r="AH1" s="114" t="s">
        <v>10</v>
      </c>
      <c r="AI1" s="1">
        <f>SUBTOTAL(9,AH:AH)</f>
        <v>516</v>
      </c>
    </row>
    <row r="2" spans="1:35" s="38" customFormat="1">
      <c r="A2" s="118"/>
      <c r="B2" s="118"/>
      <c r="C2" s="119"/>
      <c r="D2" s="11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 t="s">
        <v>11</v>
      </c>
      <c r="P2" s="117"/>
      <c r="Q2" s="117"/>
      <c r="R2" s="117"/>
      <c r="S2" s="117" t="s">
        <v>12</v>
      </c>
      <c r="T2" s="117"/>
      <c r="U2" s="117"/>
      <c r="V2" s="117"/>
      <c r="W2" s="117" t="s">
        <v>11</v>
      </c>
      <c r="X2" s="117"/>
      <c r="Y2" s="117"/>
      <c r="Z2" s="117" t="s">
        <v>13</v>
      </c>
      <c r="AA2" s="117"/>
      <c r="AB2" s="117"/>
      <c r="AC2" s="117" t="s">
        <v>14</v>
      </c>
      <c r="AD2" s="117"/>
      <c r="AE2" s="117"/>
      <c r="AF2" s="114"/>
      <c r="AG2" s="114"/>
      <c r="AH2" s="114"/>
    </row>
    <row r="3" spans="1:35" s="44" customFormat="1" ht="99">
      <c r="A3" s="118"/>
      <c r="B3" s="118"/>
      <c r="C3" s="119"/>
      <c r="D3" s="118"/>
      <c r="E3" s="71" t="s">
        <v>15</v>
      </c>
      <c r="F3" s="71" t="s">
        <v>16</v>
      </c>
      <c r="G3" s="71" t="s">
        <v>17</v>
      </c>
      <c r="H3" s="71" t="s">
        <v>18</v>
      </c>
      <c r="I3" s="72" t="s">
        <v>19</v>
      </c>
      <c r="J3" s="71" t="s">
        <v>20</v>
      </c>
      <c r="K3" s="71" t="s">
        <v>21</v>
      </c>
      <c r="L3" s="71" t="s">
        <v>22</v>
      </c>
      <c r="M3" s="71" t="s">
        <v>23</v>
      </c>
      <c r="N3" s="73" t="s">
        <v>24</v>
      </c>
      <c r="O3" s="71" t="s">
        <v>25</v>
      </c>
      <c r="P3" s="71" t="s">
        <v>26</v>
      </c>
      <c r="Q3" s="74" t="s">
        <v>283</v>
      </c>
      <c r="R3" s="72" t="s">
        <v>27</v>
      </c>
      <c r="S3" s="71" t="s">
        <v>28</v>
      </c>
      <c r="T3" s="71" t="s">
        <v>29</v>
      </c>
      <c r="U3" s="74" t="s">
        <v>284</v>
      </c>
      <c r="V3" s="72" t="s">
        <v>30</v>
      </c>
      <c r="W3" s="71" t="s">
        <v>25</v>
      </c>
      <c r="X3" s="71" t="s">
        <v>26</v>
      </c>
      <c r="Y3" s="72" t="s">
        <v>27</v>
      </c>
      <c r="Z3" s="71" t="s">
        <v>28</v>
      </c>
      <c r="AA3" s="71" t="s">
        <v>29</v>
      </c>
      <c r="AB3" s="72" t="s">
        <v>30</v>
      </c>
      <c r="AC3" s="71" t="s">
        <v>28</v>
      </c>
      <c r="AD3" s="71" t="s">
        <v>29</v>
      </c>
      <c r="AE3" s="72" t="s">
        <v>30</v>
      </c>
      <c r="AF3" s="114"/>
      <c r="AG3" s="114"/>
      <c r="AH3" s="114"/>
    </row>
    <row r="4" spans="1:35">
      <c r="A4" s="55">
        <f>IF(D4="","",SUBTOTAL(3,$D$4:$D4))</f>
        <v>1</v>
      </c>
      <c r="B4" s="46" t="s">
        <v>388</v>
      </c>
      <c r="C4" s="75" t="s">
        <v>126</v>
      </c>
      <c r="D4" s="31" t="s">
        <v>132</v>
      </c>
      <c r="E4" s="8">
        <f>IF($D4="","",VLOOKUP($D4,'HK1'!$D$4:$AH$259,2,0)+VLOOKUP($D4,'HK2'!$D$4:$AH$258,2,0))</f>
        <v>5</v>
      </c>
      <c r="F4" s="8">
        <f>IF($D4="","",VLOOKUP($D4,'HK1'!$D$4:$AH$259,3,0)+VLOOKUP($D4,'HK2'!$D$4:$AH$258,3,0))</f>
        <v>10</v>
      </c>
      <c r="G4" s="8">
        <f>IF($D4="","",VLOOKUP($D4,'HK1'!$D$4:$AH$259,4,0)+VLOOKUP($D4,'HK2'!$D$4:$AH$258,4,0))</f>
        <v>0</v>
      </c>
      <c r="H4" s="8">
        <f>IF($D4="","",VLOOKUP($D4,'HK1'!$D$4:$AH$259,5,0)+VLOOKUP($D4,'HK2'!$D$4:$AH$258,5,0))</f>
        <v>0</v>
      </c>
      <c r="I4" s="76">
        <f t="shared" ref="I4:I16" si="0">IF(D4="","",(E4+F4*2+G4*3+H4*2))</f>
        <v>25</v>
      </c>
      <c r="J4" s="8">
        <f>IF($D4="","",VLOOKUP($D4,'HK1'!$D$4:$AH$259,7,0)+VLOOKUP($D4,'HK2'!$D$4:$AH$258,7,0))</f>
        <v>7.1999999999999993</v>
      </c>
      <c r="K4" s="8">
        <f>IF($D4="","",VLOOKUP($D4,'HK1'!$D$4:$AH$259,8,0)+VLOOKUP($D4,'HK2'!$D$4:$AH$258,8,0))</f>
        <v>6</v>
      </c>
      <c r="L4" s="8">
        <f>IF($D4="","",VLOOKUP($D4,'HK1'!$D$4:$AH$259,9,0)+VLOOKUP($D4,'HK2'!$D$4:$AH$258,9,0))</f>
        <v>0</v>
      </c>
      <c r="M4" s="8">
        <f>IF($D4="","",VLOOKUP($D4,'HK1'!$D$4:$AH$259,10,0)+VLOOKUP($D4,'HK2'!$D$4:$AH$258,10,0))</f>
        <v>0</v>
      </c>
      <c r="N4" s="21">
        <f t="shared" ref="N4:N16" si="1">IF(D4="","",SUM(J4:M4))</f>
        <v>13.2</v>
      </c>
      <c r="O4" s="8">
        <f>IF($D4="","",VLOOKUP($D4,'HK1'!$D$4:$AH$259,12,0)+VLOOKUP($D4,'HK2'!$D$4:$AH$258,12,0))</f>
        <v>114</v>
      </c>
      <c r="P4" s="8">
        <f>IF($D4="","",VLOOKUP($D4,'HK1'!$D$4:$AH$259,13,0)+VLOOKUP($D4,'HK2'!$D$4:$AH$258,13,0))</f>
        <v>33</v>
      </c>
      <c r="Q4" s="8">
        <f>IF($D4="","",VLOOKUP($D4,'HK1'!$D$4:$AH$259,14,0)+VLOOKUP($D4,'HK2'!$D$4:$AH$258,14,0))</f>
        <v>114</v>
      </c>
      <c r="R4" s="21">
        <f t="shared" ref="R4:R16" si="2">IF(D4="","",(SUM(O4:P4)-Q4)/20)</f>
        <v>1.65</v>
      </c>
      <c r="S4" s="8">
        <f>IF($D4="","",VLOOKUP($D4,'HK1'!$D$4:$AH$259,16,0)+VLOOKUP($D4,'HK2'!$D$4:$AH$258,16,0))</f>
        <v>0</v>
      </c>
      <c r="T4" s="8">
        <f>IF($D4="","",VLOOKUP($D4,'HK1'!$D$4:$AH$259,17,0)+VLOOKUP($D4,'HK2'!$D$4:$AH$258,17,0))</f>
        <v>0</v>
      </c>
      <c r="U4" s="8">
        <f>IF($D4="","",VLOOKUP($D4,'HK1'!$D$4:$AH$259,18,0)+VLOOKUP($D4,'HK2'!$D$4:$AH$258,18,0))</f>
        <v>0</v>
      </c>
      <c r="V4" s="21">
        <f t="shared" ref="V4:V16" si="3">IF(D4="","",(SUM(S4:T4)-U4)/10)</f>
        <v>0</v>
      </c>
      <c r="W4" s="8">
        <f>IF($D4="","",VLOOKUP($D4,'HK1'!$D$4:$AH$259,20,0)+VLOOKUP($D4,'HK2'!$D$4:$AH$258,20,0))</f>
        <v>0</v>
      </c>
      <c r="X4" s="8">
        <f>IF($D4="","",VLOOKUP($D4,'HK1'!$D$4:$AH$259,21,0)+VLOOKUP($D4,'HK2'!$D$4:$AH$258,21,0))</f>
        <v>0</v>
      </c>
      <c r="Y4" s="21">
        <f t="shared" ref="Y4:Y16" si="4">IF(D4="","",SUM(W4:X4)/14)</f>
        <v>0</v>
      </c>
      <c r="Z4" s="8">
        <f>IF($D4="","",VLOOKUP($D4,'HK1'!$D$4:$AH$259,23,0)+VLOOKUP($D4,'HK2'!$D$4:$AH$258,23,0))</f>
        <v>0</v>
      </c>
      <c r="AA4" s="8">
        <f>IF($D4="","",VLOOKUP($D4,'HK1'!$D$4:$AH$259,24,0)+VLOOKUP($D4,'HK2'!$D$4:$AH$258,24,0))</f>
        <v>0</v>
      </c>
      <c r="AB4" s="21">
        <f t="shared" ref="AB4:AB16" si="5">IF(D4="","",SUM(Z4:AA4)/10)</f>
        <v>0</v>
      </c>
      <c r="AC4" s="8">
        <f>IF($D4="","",VLOOKUP($D4,'HK1'!$D$4:$AH$259,26,0)+VLOOKUP($D4,'HK2'!$D$4:$AH$258,26,0))</f>
        <v>0</v>
      </c>
      <c r="AD4" s="8">
        <f>IF($D4="","",VLOOKUP($D4,'HK1'!$D$4:$AH$259,27,0)+VLOOKUP($D4,'HK2'!$D$4:$AH$258,27,0))</f>
        <v>0</v>
      </c>
      <c r="AE4" s="21">
        <f t="shared" ref="AE4:AE16" si="6">IF(D4="","",SUM(AC4:AD4)/20)</f>
        <v>0</v>
      </c>
      <c r="AF4" s="8">
        <f>IF($D4="","",VLOOKUP($D4,'HK1'!$D$4:$AH$259,29,0)+VLOOKUP($D4,'HK2'!$D$4:$AH$258,29,0))</f>
        <v>2.4</v>
      </c>
      <c r="AG4" s="8">
        <f>IF($D4="","",VLOOKUP($D4,'HK1'!$D$4:$AH$259,30,0)+VLOOKUP($D4,'HK2'!$D$4:$AH$258,30,0))</f>
        <v>24.4</v>
      </c>
      <c r="AH4" s="64">
        <f t="shared" ref="AH4:AH16" si="7">IF(D4="","",ROUND(I4+N4+R4+V4+Y4+AB4+AE4+SUM(AF4:AG4),1))</f>
        <v>66.7</v>
      </c>
      <c r="AI4" s="14">
        <f>IF(AH4="","",ROUND(AH4*3.33,1))</f>
        <v>222.1</v>
      </c>
    </row>
    <row r="5" spans="1:35">
      <c r="A5" s="55">
        <f>IF(D5="","",SUBTOTAL(3,$D$4:$D5))</f>
        <v>2</v>
      </c>
      <c r="B5" s="46" t="s">
        <v>387</v>
      </c>
      <c r="C5" s="75" t="s">
        <v>126</v>
      </c>
      <c r="D5" s="31" t="s">
        <v>131</v>
      </c>
      <c r="E5" s="8">
        <f>IF($D5="","",VLOOKUP($D5,'HK1'!$D$4:$AH$259,2,0)+VLOOKUP($D5,'HK2'!$D$4:$AH$258,2,0))</f>
        <v>0</v>
      </c>
      <c r="F5" s="8">
        <f>IF($D5="","",VLOOKUP($D5,'HK1'!$D$4:$AH$259,3,0)+VLOOKUP($D5,'HK2'!$D$4:$AH$258,3,0))</f>
        <v>4</v>
      </c>
      <c r="G5" s="8">
        <f>IF($D5="","",VLOOKUP($D5,'HK1'!$D$4:$AH$259,4,0)+VLOOKUP($D5,'HK2'!$D$4:$AH$258,4,0))</f>
        <v>0</v>
      </c>
      <c r="H5" s="8">
        <f>IF($D5="","",VLOOKUP($D5,'HK1'!$D$4:$AH$259,5,0)+VLOOKUP($D5,'HK2'!$D$4:$AH$258,5,0))</f>
        <v>0</v>
      </c>
      <c r="I5" s="76">
        <f t="shared" si="0"/>
        <v>8</v>
      </c>
      <c r="J5" s="8">
        <f>IF($D5="","",VLOOKUP($D5,'HK1'!$D$4:$AH$259,7,0)+VLOOKUP($D5,'HK2'!$D$4:$AH$258,7,0))</f>
        <v>0</v>
      </c>
      <c r="K5" s="8">
        <f>IF($D5="","",VLOOKUP($D5,'HK1'!$D$4:$AH$259,8,0)+VLOOKUP($D5,'HK2'!$D$4:$AH$258,8,0))</f>
        <v>2.4</v>
      </c>
      <c r="L5" s="8">
        <f>IF($D5="","",VLOOKUP($D5,'HK1'!$D$4:$AH$259,9,0)+VLOOKUP($D5,'HK2'!$D$4:$AH$258,9,0))</f>
        <v>0</v>
      </c>
      <c r="M5" s="8">
        <f>IF($D5="","",VLOOKUP($D5,'HK1'!$D$4:$AH$259,10,0)+VLOOKUP($D5,'HK2'!$D$4:$AH$258,10,0))</f>
        <v>0</v>
      </c>
      <c r="N5" s="21">
        <f t="shared" si="1"/>
        <v>2.4</v>
      </c>
      <c r="O5" s="8">
        <f>IF($D5="","",VLOOKUP($D5,'HK1'!$D$4:$AH$259,12,0)+VLOOKUP($D5,'HK2'!$D$4:$AH$258,12,0))</f>
        <v>93</v>
      </c>
      <c r="P5" s="8">
        <f>IF($D5="","",VLOOKUP($D5,'HK1'!$D$4:$AH$259,13,0)+VLOOKUP($D5,'HK2'!$D$4:$AH$258,13,0))</f>
        <v>388</v>
      </c>
      <c r="Q5" s="8">
        <f>IF($D5="","",VLOOKUP($D5,'HK1'!$D$4:$AH$259,14,0)+VLOOKUP($D5,'HK2'!$D$4:$AH$258,14,0))</f>
        <v>70</v>
      </c>
      <c r="R5" s="21">
        <f t="shared" si="2"/>
        <v>20.55</v>
      </c>
      <c r="S5" s="8">
        <f>IF($D5="","",VLOOKUP($D5,'HK1'!$D$4:$AH$259,16,0)+VLOOKUP($D5,'HK2'!$D$4:$AH$258,16,0))</f>
        <v>33</v>
      </c>
      <c r="T5" s="8">
        <f>IF($D5="","",VLOOKUP($D5,'HK1'!$D$4:$AH$259,17,0)+VLOOKUP($D5,'HK2'!$D$4:$AH$258,17,0))</f>
        <v>0</v>
      </c>
      <c r="U5" s="8">
        <f>IF($D5="","",VLOOKUP($D5,'HK1'!$D$4:$AH$259,18,0)+VLOOKUP($D5,'HK2'!$D$4:$AH$258,18,0))</f>
        <v>33</v>
      </c>
      <c r="V5" s="21">
        <f t="shared" si="3"/>
        <v>0</v>
      </c>
      <c r="W5" s="8">
        <f>IF($D5="","",VLOOKUP($D5,'HK1'!$D$4:$AH$259,20,0)+VLOOKUP($D5,'HK2'!$D$4:$AH$258,20,0))</f>
        <v>0</v>
      </c>
      <c r="X5" s="8">
        <f>IF($D5="","",VLOOKUP($D5,'HK1'!$D$4:$AH$259,21,0)+VLOOKUP($D5,'HK2'!$D$4:$AH$258,21,0))</f>
        <v>0</v>
      </c>
      <c r="Y5" s="21">
        <f t="shared" si="4"/>
        <v>0</v>
      </c>
      <c r="Z5" s="8">
        <f>IF($D5="","",VLOOKUP($D5,'HK1'!$D$4:$AH$259,23,0)+VLOOKUP($D5,'HK2'!$D$4:$AH$258,23,0))</f>
        <v>0</v>
      </c>
      <c r="AA5" s="8">
        <f>IF($D5="","",VLOOKUP($D5,'HK1'!$D$4:$AH$259,24,0)+VLOOKUP($D5,'HK2'!$D$4:$AH$258,24,0))</f>
        <v>0</v>
      </c>
      <c r="AB5" s="21">
        <f t="shared" si="5"/>
        <v>0</v>
      </c>
      <c r="AC5" s="8">
        <f>IF($D5="","",VLOOKUP($D5,'HK1'!$D$4:$AH$259,26,0)+VLOOKUP($D5,'HK2'!$D$4:$AH$258,26,0))</f>
        <v>0</v>
      </c>
      <c r="AD5" s="8">
        <f>IF($D5="","",VLOOKUP($D5,'HK1'!$D$4:$AH$259,27,0)+VLOOKUP($D5,'HK2'!$D$4:$AH$258,27,0))</f>
        <v>0</v>
      </c>
      <c r="AE5" s="21">
        <f t="shared" si="6"/>
        <v>0</v>
      </c>
      <c r="AF5" s="8">
        <f>IF($D5="","",VLOOKUP($D5,'HK1'!$D$4:$AH$259,29,0)+VLOOKUP($D5,'HK2'!$D$4:$AH$258,29,0))</f>
        <v>2.4</v>
      </c>
      <c r="AG5" s="8">
        <f>IF($D5="","",VLOOKUP($D5,'HK1'!$D$4:$AH$259,30,0)+VLOOKUP($D5,'HK2'!$D$4:$AH$258,30,0))</f>
        <v>12.399999999999999</v>
      </c>
      <c r="AH5" s="64">
        <f t="shared" si="7"/>
        <v>45.8</v>
      </c>
      <c r="AI5" s="14">
        <f t="shared" ref="AI5:AI14" si="8">IF(AH5="","",ROUND(AH5*10/3,1))</f>
        <v>152.69999999999999</v>
      </c>
    </row>
    <row r="6" spans="1:35">
      <c r="A6" s="55">
        <f>IF(D6="","",SUBTOTAL(3,$D$4:$D6))</f>
        <v>3</v>
      </c>
      <c r="B6" s="46" t="s">
        <v>379</v>
      </c>
      <c r="C6" s="75" t="s">
        <v>126</v>
      </c>
      <c r="D6" s="31" t="s">
        <v>133</v>
      </c>
      <c r="E6" s="8">
        <f>IF($D6="","",VLOOKUP($D6,'HK1'!$D$4:$AH$259,2,0)+VLOOKUP($D6,'HK2'!$D$4:$AH$258,2,0))</f>
        <v>0</v>
      </c>
      <c r="F6" s="8">
        <f>IF($D6="","",VLOOKUP($D6,'HK1'!$D$4:$AH$259,3,0)+VLOOKUP($D6,'HK2'!$D$4:$AH$258,3,0))</f>
        <v>0</v>
      </c>
      <c r="G6" s="8">
        <f>IF($D6="","",VLOOKUP($D6,'HK1'!$D$4:$AH$259,4,0)+VLOOKUP($D6,'HK2'!$D$4:$AH$258,4,0))</f>
        <v>0</v>
      </c>
      <c r="H6" s="8">
        <f>IF($D6="","",VLOOKUP($D6,'HK1'!$D$4:$AH$259,5,0)+VLOOKUP($D6,'HK2'!$D$4:$AH$258,5,0))</f>
        <v>0</v>
      </c>
      <c r="I6" s="76">
        <f t="shared" si="0"/>
        <v>0</v>
      </c>
      <c r="J6" s="8">
        <f>IF($D6="","",VLOOKUP($D6,'HK1'!$D$4:$AH$259,7,0)+VLOOKUP($D6,'HK2'!$D$4:$AH$258,7,0))</f>
        <v>43.999999999999993</v>
      </c>
      <c r="K6" s="8">
        <f>IF($D6="","",VLOOKUP($D6,'HK1'!$D$4:$AH$259,8,0)+VLOOKUP($D6,'HK2'!$D$4:$AH$258,8,0))</f>
        <v>7.1999999999999993</v>
      </c>
      <c r="L6" s="8">
        <f>IF($D6="","",VLOOKUP($D6,'HK1'!$D$4:$AH$259,9,0)+VLOOKUP($D6,'HK2'!$D$4:$AH$258,9,0))</f>
        <v>0</v>
      </c>
      <c r="M6" s="8">
        <f>IF($D6="","",VLOOKUP($D6,'HK1'!$D$4:$AH$259,10,0)+VLOOKUP($D6,'HK2'!$D$4:$AH$258,10,0))</f>
        <v>0</v>
      </c>
      <c r="N6" s="21">
        <f t="shared" si="1"/>
        <v>51.199999999999989</v>
      </c>
      <c r="O6" s="8">
        <f>IF($D6="","",VLOOKUP($D6,'HK1'!$D$4:$AH$259,12,0)+VLOOKUP($D6,'HK2'!$D$4:$AH$258,12,0))</f>
        <v>0</v>
      </c>
      <c r="P6" s="8">
        <f>IF($D6="","",VLOOKUP($D6,'HK1'!$D$4:$AH$259,13,0)+VLOOKUP($D6,'HK2'!$D$4:$AH$258,13,0))</f>
        <v>5</v>
      </c>
      <c r="Q6" s="8">
        <f>IF($D6="","",VLOOKUP($D6,'HK1'!$D$4:$AH$259,14,0)+VLOOKUP($D6,'HK2'!$D$4:$AH$258,14,0))</f>
        <v>0</v>
      </c>
      <c r="R6" s="21">
        <f t="shared" si="2"/>
        <v>0.25</v>
      </c>
      <c r="S6" s="8">
        <f>IF($D6="","",VLOOKUP($D6,'HK1'!$D$4:$AH$259,16,0)+VLOOKUP($D6,'HK2'!$D$4:$AH$258,16,0))</f>
        <v>0</v>
      </c>
      <c r="T6" s="8">
        <f>IF($D6="","",VLOOKUP($D6,'HK1'!$D$4:$AH$259,17,0)+VLOOKUP($D6,'HK2'!$D$4:$AH$258,17,0))</f>
        <v>0</v>
      </c>
      <c r="U6" s="8">
        <f>IF($D6="","",VLOOKUP($D6,'HK1'!$D$4:$AH$259,18,0)+VLOOKUP($D6,'HK2'!$D$4:$AH$258,18,0))</f>
        <v>0</v>
      </c>
      <c r="V6" s="21">
        <f t="shared" si="3"/>
        <v>0</v>
      </c>
      <c r="W6" s="8">
        <f>IF($D6="","",VLOOKUP($D6,'HK1'!$D$4:$AH$259,20,0)+VLOOKUP($D6,'HK2'!$D$4:$AH$258,20,0))</f>
        <v>0</v>
      </c>
      <c r="X6" s="8">
        <f>IF($D6="","",VLOOKUP($D6,'HK1'!$D$4:$AH$259,21,0)+VLOOKUP($D6,'HK2'!$D$4:$AH$258,21,0))</f>
        <v>0</v>
      </c>
      <c r="Y6" s="21">
        <f t="shared" si="4"/>
        <v>0</v>
      </c>
      <c r="Z6" s="8">
        <f>IF($D6="","",VLOOKUP($D6,'HK1'!$D$4:$AH$259,23,0)+VLOOKUP($D6,'HK2'!$D$4:$AH$258,23,0))</f>
        <v>0</v>
      </c>
      <c r="AA6" s="8">
        <f>IF($D6="","",VLOOKUP($D6,'HK1'!$D$4:$AH$259,24,0)+VLOOKUP($D6,'HK2'!$D$4:$AH$258,24,0))</f>
        <v>0</v>
      </c>
      <c r="AB6" s="21">
        <f t="shared" si="5"/>
        <v>0</v>
      </c>
      <c r="AC6" s="8">
        <f>IF($D6="","",VLOOKUP($D6,'HK1'!$D$4:$AH$259,26,0)+VLOOKUP($D6,'HK2'!$D$4:$AH$258,26,0))</f>
        <v>0</v>
      </c>
      <c r="AD6" s="8">
        <f>IF($D6="","",VLOOKUP($D6,'HK1'!$D$4:$AH$259,27,0)+VLOOKUP($D6,'HK2'!$D$4:$AH$258,27,0))</f>
        <v>0</v>
      </c>
      <c r="AE6" s="21">
        <f t="shared" si="6"/>
        <v>0</v>
      </c>
      <c r="AF6" s="8">
        <f>IF($D6="","",VLOOKUP($D6,'HK1'!$D$4:$AH$259,29,0)+VLOOKUP($D6,'HK2'!$D$4:$AH$258,29,0))</f>
        <v>2.4</v>
      </c>
      <c r="AG6" s="8">
        <f>IF($D6="","",VLOOKUP($D6,'HK1'!$D$4:$AH$259,30,0)+VLOOKUP($D6,'HK2'!$D$4:$AH$258,30,0))</f>
        <v>0</v>
      </c>
      <c r="AH6" s="64">
        <f t="shared" si="7"/>
        <v>53.9</v>
      </c>
      <c r="AI6" s="14">
        <f t="shared" si="8"/>
        <v>179.7</v>
      </c>
    </row>
    <row r="7" spans="1:35">
      <c r="A7" s="55">
        <f>IF(D7="","",SUBTOTAL(3,$D$4:$D7))</f>
        <v>4</v>
      </c>
      <c r="B7" s="46" t="s">
        <v>380</v>
      </c>
      <c r="C7" s="75" t="s">
        <v>126</v>
      </c>
      <c r="D7" s="31" t="s">
        <v>135</v>
      </c>
      <c r="E7" s="8">
        <f>IF($D7="","",VLOOKUP($D7,'HK1'!$D$4:$AH$259,2,0)+VLOOKUP($D7,'HK2'!$D$4:$AH$258,2,0))</f>
        <v>6</v>
      </c>
      <c r="F7" s="8">
        <f>IF($D7="","",VLOOKUP($D7,'HK1'!$D$4:$AH$259,3,0)+VLOOKUP($D7,'HK2'!$D$4:$AH$258,3,0))</f>
        <v>2</v>
      </c>
      <c r="G7" s="8">
        <f>IF($D7="","",VLOOKUP($D7,'HK1'!$D$4:$AH$259,4,0)+VLOOKUP($D7,'HK2'!$D$4:$AH$258,4,0))</f>
        <v>0</v>
      </c>
      <c r="H7" s="8">
        <f>IF($D7="","",VLOOKUP($D7,'HK1'!$D$4:$AH$259,5,0)+VLOOKUP($D7,'HK2'!$D$4:$AH$258,5,0))</f>
        <v>0</v>
      </c>
      <c r="I7" s="76">
        <f t="shared" si="0"/>
        <v>10</v>
      </c>
      <c r="J7" s="8">
        <f>IF($D7="","",VLOOKUP($D7,'HK1'!$D$4:$AH$259,7,0)+VLOOKUP($D7,'HK2'!$D$4:$AH$258,7,0))</f>
        <v>24.799999999999997</v>
      </c>
      <c r="K7" s="8">
        <f>IF($D7="","",VLOOKUP($D7,'HK1'!$D$4:$AH$259,8,0)+VLOOKUP($D7,'HK2'!$D$4:$AH$258,8,0))</f>
        <v>30.399999999999991</v>
      </c>
      <c r="L7" s="8">
        <f>IF($D7="","",VLOOKUP($D7,'HK1'!$D$4:$AH$259,9,0)+VLOOKUP($D7,'HK2'!$D$4:$AH$258,9,0))</f>
        <v>0</v>
      </c>
      <c r="M7" s="8">
        <f>IF($D7="","",VLOOKUP($D7,'HK1'!$D$4:$AH$259,10,0)+VLOOKUP($D7,'HK2'!$D$4:$AH$258,10,0))</f>
        <v>0</v>
      </c>
      <c r="N7" s="21">
        <f t="shared" si="1"/>
        <v>55.199999999999989</v>
      </c>
      <c r="O7" s="8">
        <f>IF($D7="","",VLOOKUP($D7,'HK1'!$D$4:$AH$259,12,0)+VLOOKUP($D7,'HK2'!$D$4:$AH$258,12,0))</f>
        <v>192</v>
      </c>
      <c r="P7" s="8">
        <f>IF($D7="","",VLOOKUP($D7,'HK1'!$D$4:$AH$259,13,0)+VLOOKUP($D7,'HK2'!$D$4:$AH$258,13,0))</f>
        <v>224</v>
      </c>
      <c r="Q7" s="8">
        <f>IF($D7="","",VLOOKUP($D7,'HK1'!$D$4:$AH$259,14,0)+VLOOKUP($D7,'HK2'!$D$4:$AH$258,14,0))</f>
        <v>192</v>
      </c>
      <c r="R7" s="21">
        <f t="shared" si="2"/>
        <v>11.2</v>
      </c>
      <c r="S7" s="8">
        <f>IF($D7="","",VLOOKUP($D7,'HK1'!$D$4:$AH$259,16,0)+VLOOKUP($D7,'HK2'!$D$4:$AH$258,16,0))</f>
        <v>0</v>
      </c>
      <c r="T7" s="8">
        <f>IF($D7="","",VLOOKUP($D7,'HK1'!$D$4:$AH$259,17,0)+VLOOKUP($D7,'HK2'!$D$4:$AH$258,17,0))</f>
        <v>0</v>
      </c>
      <c r="U7" s="8">
        <f>IF($D7="","",VLOOKUP($D7,'HK1'!$D$4:$AH$259,18,0)+VLOOKUP($D7,'HK2'!$D$4:$AH$258,18,0))</f>
        <v>0</v>
      </c>
      <c r="V7" s="21">
        <f t="shared" si="3"/>
        <v>0</v>
      </c>
      <c r="W7" s="8">
        <f>IF($D7="","",VLOOKUP($D7,'HK1'!$D$4:$AH$259,20,0)+VLOOKUP($D7,'HK2'!$D$4:$AH$258,20,0))</f>
        <v>0</v>
      </c>
      <c r="X7" s="8">
        <f>IF($D7="","",VLOOKUP($D7,'HK1'!$D$4:$AH$259,21,0)+VLOOKUP($D7,'HK2'!$D$4:$AH$258,21,0))</f>
        <v>0</v>
      </c>
      <c r="Y7" s="21">
        <f t="shared" si="4"/>
        <v>0</v>
      </c>
      <c r="Z7" s="8">
        <f>IF($D7="","",VLOOKUP($D7,'HK1'!$D$4:$AH$259,23,0)+VLOOKUP($D7,'HK2'!$D$4:$AH$258,23,0))</f>
        <v>0</v>
      </c>
      <c r="AA7" s="8">
        <f>IF($D7="","",VLOOKUP($D7,'HK1'!$D$4:$AH$259,24,0)+VLOOKUP($D7,'HK2'!$D$4:$AH$258,24,0))</f>
        <v>0</v>
      </c>
      <c r="AB7" s="21">
        <f t="shared" si="5"/>
        <v>0</v>
      </c>
      <c r="AC7" s="8">
        <f>IF($D7="","",VLOOKUP($D7,'HK1'!$D$4:$AH$259,26,0)+VLOOKUP($D7,'HK2'!$D$4:$AH$258,26,0))</f>
        <v>0</v>
      </c>
      <c r="AD7" s="8">
        <f>IF($D7="","",VLOOKUP($D7,'HK1'!$D$4:$AH$259,27,0)+VLOOKUP($D7,'HK2'!$D$4:$AH$258,27,0))</f>
        <v>0</v>
      </c>
      <c r="AE7" s="21">
        <f t="shared" si="6"/>
        <v>0</v>
      </c>
      <c r="AF7" s="8">
        <f>IF($D7="","",VLOOKUP($D7,'HK1'!$D$4:$AH$259,29,0)+VLOOKUP($D7,'HK2'!$D$4:$AH$258,29,0))</f>
        <v>1.2</v>
      </c>
      <c r="AG7" s="8">
        <f>IF($D7="","",VLOOKUP($D7,'HK1'!$D$4:$AH$259,30,0)+VLOOKUP($D7,'HK2'!$D$4:$AH$258,30,0))</f>
        <v>0</v>
      </c>
      <c r="AH7" s="64">
        <f t="shared" si="7"/>
        <v>77.599999999999994</v>
      </c>
      <c r="AI7" s="14">
        <f t="shared" si="8"/>
        <v>258.7</v>
      </c>
    </row>
    <row r="8" spans="1:35">
      <c r="A8" s="55">
        <f>IF(D8="","",SUBTOTAL(3,$D$4:$D8))</f>
        <v>5</v>
      </c>
      <c r="B8" s="46" t="s">
        <v>381</v>
      </c>
      <c r="C8" s="75" t="s">
        <v>126</v>
      </c>
      <c r="D8" s="31" t="s">
        <v>549</v>
      </c>
      <c r="E8" s="8">
        <f>IF($D8="","",VLOOKUP($D8,'HK1'!$D$4:$AH$259,2,0)+VLOOKUP($D8,'HK2'!$D$4:$AH$258,2,0))</f>
        <v>6</v>
      </c>
      <c r="F8" s="8">
        <f>IF($D8="","",VLOOKUP($D8,'HK1'!$D$4:$AH$259,3,0)+VLOOKUP($D8,'HK2'!$D$4:$AH$258,3,0))</f>
        <v>0</v>
      </c>
      <c r="G8" s="8">
        <f>IF($D8="","",VLOOKUP($D8,'HK1'!$D$4:$AH$259,4,0)+VLOOKUP($D8,'HK2'!$D$4:$AH$258,4,0))</f>
        <v>0</v>
      </c>
      <c r="H8" s="8">
        <f>IF($D8="","",VLOOKUP($D8,'HK1'!$D$4:$AH$259,5,0)+VLOOKUP($D8,'HK2'!$D$4:$AH$258,5,0))</f>
        <v>0</v>
      </c>
      <c r="I8" s="76">
        <f t="shared" si="0"/>
        <v>6</v>
      </c>
      <c r="J8" s="8">
        <f>IF($D8="","",VLOOKUP($D8,'HK1'!$D$4:$AH$259,7,0)+VLOOKUP($D8,'HK2'!$D$4:$AH$258,7,0))</f>
        <v>2.4</v>
      </c>
      <c r="K8" s="8">
        <f>IF($D8="","",VLOOKUP($D8,'HK1'!$D$4:$AH$259,8,0)+VLOOKUP($D8,'HK2'!$D$4:$AH$258,8,0))</f>
        <v>37.199999999999996</v>
      </c>
      <c r="L8" s="8">
        <f>IF($D8="","",VLOOKUP($D8,'HK1'!$D$4:$AH$259,9,0)+VLOOKUP($D8,'HK2'!$D$4:$AH$258,9,0))</f>
        <v>0</v>
      </c>
      <c r="M8" s="8">
        <f>IF($D8="","",VLOOKUP($D8,'HK1'!$D$4:$AH$259,10,0)+VLOOKUP($D8,'HK2'!$D$4:$AH$258,10,0))</f>
        <v>0</v>
      </c>
      <c r="N8" s="21">
        <f t="shared" si="1"/>
        <v>39.599999999999994</v>
      </c>
      <c r="O8" s="8">
        <f>IF($D8="","",VLOOKUP($D8,'HK1'!$D$4:$AH$259,12,0)+VLOOKUP($D8,'HK2'!$D$4:$AH$258,12,0))</f>
        <v>83</v>
      </c>
      <c r="P8" s="8">
        <f>IF($D8="","",VLOOKUP($D8,'HK1'!$D$4:$AH$259,13,0)+VLOOKUP($D8,'HK2'!$D$4:$AH$258,13,0))</f>
        <v>66</v>
      </c>
      <c r="Q8" s="8">
        <f>IF($D8="","",VLOOKUP($D8,'HK1'!$D$4:$AH$259,14,0)+VLOOKUP($D8,'HK2'!$D$4:$AH$258,14,0))</f>
        <v>83</v>
      </c>
      <c r="R8" s="21">
        <f t="shared" si="2"/>
        <v>3.3</v>
      </c>
      <c r="S8" s="8">
        <f>IF($D8="","",VLOOKUP($D8,'HK1'!$D$4:$AH$259,16,0)+VLOOKUP($D8,'HK2'!$D$4:$AH$258,16,0))</f>
        <v>0</v>
      </c>
      <c r="T8" s="8">
        <f>IF($D8="","",VLOOKUP($D8,'HK1'!$D$4:$AH$259,17,0)+VLOOKUP($D8,'HK2'!$D$4:$AH$258,17,0))</f>
        <v>0</v>
      </c>
      <c r="U8" s="8">
        <f>IF($D8="","",VLOOKUP($D8,'HK1'!$D$4:$AH$259,18,0)+VLOOKUP($D8,'HK2'!$D$4:$AH$258,18,0))</f>
        <v>0</v>
      </c>
      <c r="V8" s="21">
        <f t="shared" si="3"/>
        <v>0</v>
      </c>
      <c r="W8" s="8">
        <f>IF($D8="","",VLOOKUP($D8,'HK1'!$D$4:$AH$259,20,0)+VLOOKUP($D8,'HK2'!$D$4:$AH$258,20,0))</f>
        <v>0</v>
      </c>
      <c r="X8" s="8">
        <f>IF($D8="","",VLOOKUP($D8,'HK1'!$D$4:$AH$259,21,0)+VLOOKUP($D8,'HK2'!$D$4:$AH$258,21,0))</f>
        <v>0</v>
      </c>
      <c r="Y8" s="21">
        <f t="shared" si="4"/>
        <v>0</v>
      </c>
      <c r="Z8" s="8">
        <f>IF($D8="","",VLOOKUP($D8,'HK1'!$D$4:$AH$259,23,0)+VLOOKUP($D8,'HK2'!$D$4:$AH$258,23,0))</f>
        <v>0</v>
      </c>
      <c r="AA8" s="8">
        <f>IF($D8="","",VLOOKUP($D8,'HK1'!$D$4:$AH$259,24,0)+VLOOKUP($D8,'HK2'!$D$4:$AH$258,24,0))</f>
        <v>0</v>
      </c>
      <c r="AB8" s="21">
        <f t="shared" si="5"/>
        <v>0</v>
      </c>
      <c r="AC8" s="8">
        <f>IF($D8="","",VLOOKUP($D8,'HK1'!$D$4:$AH$259,26,0)+VLOOKUP($D8,'HK2'!$D$4:$AH$258,26,0))</f>
        <v>0</v>
      </c>
      <c r="AD8" s="8">
        <f>IF($D8="","",VLOOKUP($D8,'HK1'!$D$4:$AH$259,27,0)+VLOOKUP($D8,'HK2'!$D$4:$AH$258,27,0))</f>
        <v>0</v>
      </c>
      <c r="AE8" s="21">
        <f t="shared" si="6"/>
        <v>0</v>
      </c>
      <c r="AF8" s="8">
        <f>IF($D8="","",VLOOKUP($D8,'HK1'!$D$4:$AH$259,29,0)+VLOOKUP($D8,'HK2'!$D$4:$AH$258,29,0))</f>
        <v>3.5999999999999996</v>
      </c>
      <c r="AG8" s="8">
        <f>IF($D8="","",VLOOKUP($D8,'HK1'!$D$4:$AH$259,30,0)+VLOOKUP($D8,'HK2'!$D$4:$AH$258,30,0))</f>
        <v>0</v>
      </c>
      <c r="AH8" s="64">
        <f t="shared" si="7"/>
        <v>52.5</v>
      </c>
      <c r="AI8" s="14">
        <f t="shared" si="8"/>
        <v>175</v>
      </c>
    </row>
    <row r="9" spans="1:35">
      <c r="A9" s="55">
        <f>IF(D9="","",SUBTOTAL(3,$D$4:$D9))</f>
        <v>6</v>
      </c>
      <c r="B9" s="46" t="s">
        <v>382</v>
      </c>
      <c r="C9" s="75" t="s">
        <v>126</v>
      </c>
      <c r="D9" s="31" t="s">
        <v>128</v>
      </c>
      <c r="E9" s="8">
        <f>IF($D9="","",VLOOKUP($D9,'HK1'!$D$4:$AH$259,2,0)+VLOOKUP($D9,'HK2'!$D$4:$AH$258,2,0))</f>
        <v>6</v>
      </c>
      <c r="F9" s="8">
        <f>IF($D9="","",VLOOKUP($D9,'HK1'!$D$4:$AH$259,3,0)+VLOOKUP($D9,'HK2'!$D$4:$AH$258,3,0))</f>
        <v>0</v>
      </c>
      <c r="G9" s="8">
        <f>IF($D9="","",VLOOKUP($D9,'HK1'!$D$4:$AH$259,4,0)+VLOOKUP($D9,'HK2'!$D$4:$AH$258,4,0))</f>
        <v>0</v>
      </c>
      <c r="H9" s="8">
        <f>IF($D9="","",VLOOKUP($D9,'HK1'!$D$4:$AH$259,5,0)+VLOOKUP($D9,'HK2'!$D$4:$AH$258,5,0))</f>
        <v>0</v>
      </c>
      <c r="I9" s="76">
        <f t="shared" si="0"/>
        <v>6</v>
      </c>
      <c r="J9" s="8">
        <f>IF($D9="","",VLOOKUP($D9,'HK1'!$D$4:$AH$259,7,0)+VLOOKUP($D9,'HK2'!$D$4:$AH$258,7,0))</f>
        <v>0</v>
      </c>
      <c r="K9" s="8">
        <f>IF($D9="","",VLOOKUP($D9,'HK1'!$D$4:$AH$259,8,0)+VLOOKUP($D9,'HK2'!$D$4:$AH$258,8,0))</f>
        <v>1.2</v>
      </c>
      <c r="L9" s="8">
        <f>IF($D9="","",VLOOKUP($D9,'HK1'!$D$4:$AH$259,9,0)+VLOOKUP($D9,'HK2'!$D$4:$AH$258,9,0))</f>
        <v>0</v>
      </c>
      <c r="M9" s="8">
        <f>IF($D9="","",VLOOKUP($D9,'HK1'!$D$4:$AH$259,10,0)+VLOOKUP($D9,'HK2'!$D$4:$AH$258,10,0))</f>
        <v>0</v>
      </c>
      <c r="N9" s="21">
        <f t="shared" si="1"/>
        <v>1.2</v>
      </c>
      <c r="O9" s="8">
        <f>IF($D9="","",VLOOKUP($D9,'HK1'!$D$4:$AH$259,12,0)+VLOOKUP($D9,'HK2'!$D$4:$AH$258,12,0))</f>
        <v>87</v>
      </c>
      <c r="P9" s="8">
        <f>IF($D9="","",VLOOKUP($D9,'HK1'!$D$4:$AH$259,13,0)+VLOOKUP($D9,'HK2'!$D$4:$AH$258,13,0))</f>
        <v>0</v>
      </c>
      <c r="Q9" s="8">
        <f>IF($D9="","",VLOOKUP($D9,'HK1'!$D$4:$AH$259,14,0)+VLOOKUP($D9,'HK2'!$D$4:$AH$258,14,0))</f>
        <v>87</v>
      </c>
      <c r="R9" s="21">
        <f t="shared" si="2"/>
        <v>0</v>
      </c>
      <c r="S9" s="8">
        <f>IF($D9="","",VLOOKUP($D9,'HK1'!$D$4:$AH$259,16,0)+VLOOKUP($D9,'HK2'!$D$4:$AH$258,16,0))</f>
        <v>0</v>
      </c>
      <c r="T9" s="8">
        <f>IF($D9="","",VLOOKUP($D9,'HK1'!$D$4:$AH$259,17,0)+VLOOKUP($D9,'HK2'!$D$4:$AH$258,17,0))</f>
        <v>0</v>
      </c>
      <c r="U9" s="8">
        <f>IF($D9="","",VLOOKUP($D9,'HK1'!$D$4:$AH$259,18,0)+VLOOKUP($D9,'HK2'!$D$4:$AH$258,18,0))</f>
        <v>0</v>
      </c>
      <c r="V9" s="21">
        <f t="shared" si="3"/>
        <v>0</v>
      </c>
      <c r="W9" s="8">
        <f>IF($D9="","",VLOOKUP($D9,'HK1'!$D$4:$AH$259,20,0)+VLOOKUP($D9,'HK2'!$D$4:$AH$258,20,0))</f>
        <v>0</v>
      </c>
      <c r="X9" s="8">
        <f>IF($D9="","",VLOOKUP($D9,'HK1'!$D$4:$AH$259,21,0)+VLOOKUP($D9,'HK2'!$D$4:$AH$258,21,0))</f>
        <v>0</v>
      </c>
      <c r="Y9" s="21">
        <f t="shared" si="4"/>
        <v>0</v>
      </c>
      <c r="Z9" s="8">
        <f>IF($D9="","",VLOOKUP($D9,'HK1'!$D$4:$AH$259,23,0)+VLOOKUP($D9,'HK2'!$D$4:$AH$258,23,0))</f>
        <v>0</v>
      </c>
      <c r="AA9" s="8">
        <f>IF($D9="","",VLOOKUP($D9,'HK1'!$D$4:$AH$259,24,0)+VLOOKUP($D9,'HK2'!$D$4:$AH$258,24,0))</f>
        <v>0</v>
      </c>
      <c r="AB9" s="21">
        <f t="shared" si="5"/>
        <v>0</v>
      </c>
      <c r="AC9" s="8">
        <f>IF($D9="","",VLOOKUP($D9,'HK1'!$D$4:$AH$259,26,0)+VLOOKUP($D9,'HK2'!$D$4:$AH$258,26,0))</f>
        <v>0</v>
      </c>
      <c r="AD9" s="8">
        <f>IF($D9="","",VLOOKUP($D9,'HK1'!$D$4:$AH$259,27,0)+VLOOKUP($D9,'HK2'!$D$4:$AH$258,27,0))</f>
        <v>0</v>
      </c>
      <c r="AE9" s="21">
        <f t="shared" si="6"/>
        <v>0</v>
      </c>
      <c r="AF9" s="8">
        <f>IF($D9="","",VLOOKUP($D9,'HK1'!$D$4:$AH$259,29,0)+VLOOKUP($D9,'HK2'!$D$4:$AH$258,29,0))</f>
        <v>0</v>
      </c>
      <c r="AG9" s="8">
        <f>IF($D9="","",VLOOKUP($D9,'HK1'!$D$4:$AH$259,30,0)+VLOOKUP($D9,'HK2'!$D$4:$AH$258,30,0))</f>
        <v>21.6</v>
      </c>
      <c r="AH9" s="64">
        <f t="shared" si="7"/>
        <v>28.8</v>
      </c>
      <c r="AI9" s="14">
        <f t="shared" si="8"/>
        <v>96</v>
      </c>
    </row>
    <row r="10" spans="1:35">
      <c r="A10" s="55">
        <f>IF(D10="","",SUBTOTAL(3,$D$4:$D10))</f>
        <v>7</v>
      </c>
      <c r="B10" s="46" t="s">
        <v>383</v>
      </c>
      <c r="C10" s="75" t="s">
        <v>126</v>
      </c>
      <c r="D10" s="31" t="s">
        <v>550</v>
      </c>
      <c r="E10" s="8">
        <f>IF($D10="","",VLOOKUP($D10,'HK1'!$D$4:$AH$259,2,0)+VLOOKUP($D10,'HK2'!$D$4:$AH$258,2,0))</f>
        <v>2</v>
      </c>
      <c r="F10" s="8">
        <f>IF($D10="","",VLOOKUP($D10,'HK1'!$D$4:$AH$259,3,0)+VLOOKUP($D10,'HK2'!$D$4:$AH$258,3,0))</f>
        <v>0</v>
      </c>
      <c r="G10" s="8">
        <f>IF($D10="","",VLOOKUP($D10,'HK1'!$D$4:$AH$259,4,0)+VLOOKUP($D10,'HK2'!$D$4:$AH$258,4,0))</f>
        <v>0</v>
      </c>
      <c r="H10" s="8">
        <f>IF($D10="","",VLOOKUP($D10,'HK1'!$D$4:$AH$259,5,0)+VLOOKUP($D10,'HK2'!$D$4:$AH$258,5,0))</f>
        <v>0</v>
      </c>
      <c r="I10" s="76">
        <f t="shared" si="0"/>
        <v>2</v>
      </c>
      <c r="J10" s="8">
        <f>IF($D10="","",VLOOKUP($D10,'HK1'!$D$4:$AH$259,7,0)+VLOOKUP($D10,'HK2'!$D$4:$AH$258,7,0))</f>
        <v>4.8</v>
      </c>
      <c r="K10" s="8">
        <f>IF($D10="","",VLOOKUP($D10,'HK1'!$D$4:$AH$259,8,0)+VLOOKUP($D10,'HK2'!$D$4:$AH$258,8,0))</f>
        <v>30.399999999999991</v>
      </c>
      <c r="L10" s="8">
        <f>IF($D10="","",VLOOKUP($D10,'HK1'!$D$4:$AH$259,9,0)+VLOOKUP($D10,'HK2'!$D$4:$AH$258,9,0))</f>
        <v>0</v>
      </c>
      <c r="M10" s="8">
        <f>IF($D10="","",VLOOKUP($D10,'HK1'!$D$4:$AH$259,10,0)+VLOOKUP($D10,'HK2'!$D$4:$AH$258,10,0))</f>
        <v>0</v>
      </c>
      <c r="N10" s="21">
        <f t="shared" si="1"/>
        <v>35.199999999999989</v>
      </c>
      <c r="O10" s="8">
        <f>IF($D10="","",VLOOKUP($D10,'HK1'!$D$4:$AH$259,12,0)+VLOOKUP($D10,'HK2'!$D$4:$AH$258,12,0))</f>
        <v>7</v>
      </c>
      <c r="P10" s="8">
        <f>IF($D10="","",VLOOKUP($D10,'HK1'!$D$4:$AH$259,13,0)+VLOOKUP($D10,'HK2'!$D$4:$AH$258,13,0))</f>
        <v>0</v>
      </c>
      <c r="Q10" s="8">
        <f>IF($D10="","",VLOOKUP($D10,'HK1'!$D$4:$AH$259,14,0)+VLOOKUP($D10,'HK2'!$D$4:$AH$258,14,0))</f>
        <v>7</v>
      </c>
      <c r="R10" s="21">
        <f t="shared" si="2"/>
        <v>0</v>
      </c>
      <c r="S10" s="8">
        <f>IF($D10="","",VLOOKUP($D10,'HK1'!$D$4:$AH$259,16,0)+VLOOKUP($D10,'HK2'!$D$4:$AH$258,16,0))</f>
        <v>0</v>
      </c>
      <c r="T10" s="8">
        <f>IF($D10="","",VLOOKUP($D10,'HK1'!$D$4:$AH$259,17,0)+VLOOKUP($D10,'HK2'!$D$4:$AH$258,17,0))</f>
        <v>0</v>
      </c>
      <c r="U10" s="8">
        <f>IF($D10="","",VLOOKUP($D10,'HK1'!$D$4:$AH$259,18,0)+VLOOKUP($D10,'HK2'!$D$4:$AH$258,18,0))</f>
        <v>0</v>
      </c>
      <c r="V10" s="21">
        <f t="shared" si="3"/>
        <v>0</v>
      </c>
      <c r="W10" s="8">
        <f>IF($D10="","",VLOOKUP($D10,'HK1'!$D$4:$AH$259,20,0)+VLOOKUP($D10,'HK2'!$D$4:$AH$258,20,0))</f>
        <v>0</v>
      </c>
      <c r="X10" s="8">
        <f>IF($D10="","",VLOOKUP($D10,'HK1'!$D$4:$AH$259,21,0)+VLOOKUP($D10,'HK2'!$D$4:$AH$258,21,0))</f>
        <v>0</v>
      </c>
      <c r="Y10" s="21">
        <f t="shared" si="4"/>
        <v>0</v>
      </c>
      <c r="Z10" s="8">
        <f>IF($D10="","",VLOOKUP($D10,'HK1'!$D$4:$AH$259,23,0)+VLOOKUP($D10,'HK2'!$D$4:$AH$258,23,0))</f>
        <v>0</v>
      </c>
      <c r="AA10" s="8">
        <f>IF($D10="","",VLOOKUP($D10,'HK1'!$D$4:$AH$259,24,0)+VLOOKUP($D10,'HK2'!$D$4:$AH$258,24,0))</f>
        <v>0</v>
      </c>
      <c r="AB10" s="21">
        <f t="shared" si="5"/>
        <v>0</v>
      </c>
      <c r="AC10" s="8">
        <f>IF($D10="","",VLOOKUP($D10,'HK1'!$D$4:$AH$259,26,0)+VLOOKUP($D10,'HK2'!$D$4:$AH$258,26,0))</f>
        <v>0</v>
      </c>
      <c r="AD10" s="8">
        <f>IF($D10="","",VLOOKUP($D10,'HK1'!$D$4:$AH$259,27,0)+VLOOKUP($D10,'HK2'!$D$4:$AH$258,27,0))</f>
        <v>0</v>
      </c>
      <c r="AE10" s="21">
        <f t="shared" si="6"/>
        <v>0</v>
      </c>
      <c r="AF10" s="8">
        <f>IF($D10="","",VLOOKUP($D10,'HK1'!$D$4:$AH$259,29,0)+VLOOKUP($D10,'HK2'!$D$4:$AH$258,29,0))</f>
        <v>0</v>
      </c>
      <c r="AG10" s="8">
        <f>IF($D10="","",VLOOKUP($D10,'HK1'!$D$4:$AH$259,30,0)+VLOOKUP($D10,'HK2'!$D$4:$AH$258,30,0))</f>
        <v>0</v>
      </c>
      <c r="AH10" s="64">
        <f t="shared" si="7"/>
        <v>37.200000000000003</v>
      </c>
      <c r="AI10" s="14">
        <f t="shared" si="8"/>
        <v>124</v>
      </c>
    </row>
    <row r="11" spans="1:35">
      <c r="A11" s="55">
        <f>IF(D11="","",SUBTOTAL(3,$D$4:$D11))</f>
        <v>8</v>
      </c>
      <c r="B11" s="46" t="s">
        <v>384</v>
      </c>
      <c r="C11" s="75" t="s">
        <v>126</v>
      </c>
      <c r="D11" s="31" t="s">
        <v>129</v>
      </c>
      <c r="E11" s="8">
        <f>IF($D11="","",VLOOKUP($D11,'HK1'!$D$4:$AH$259,2,0)+VLOOKUP($D11,'HK2'!$D$4:$AH$258,2,0))</f>
        <v>8</v>
      </c>
      <c r="F11" s="8">
        <f>IF($D11="","",VLOOKUP($D11,'HK1'!$D$4:$AH$259,3,0)+VLOOKUP($D11,'HK2'!$D$4:$AH$258,3,0))</f>
        <v>0</v>
      </c>
      <c r="G11" s="8">
        <f>IF($D11="","",VLOOKUP($D11,'HK1'!$D$4:$AH$259,4,0)+VLOOKUP($D11,'HK2'!$D$4:$AH$258,4,0))</f>
        <v>0</v>
      </c>
      <c r="H11" s="8">
        <f>IF($D11="","",VLOOKUP($D11,'HK1'!$D$4:$AH$259,5,0)+VLOOKUP($D11,'HK2'!$D$4:$AH$258,5,0))</f>
        <v>0</v>
      </c>
      <c r="I11" s="76">
        <f t="shared" si="0"/>
        <v>8</v>
      </c>
      <c r="J11" s="8">
        <f>IF($D11="","",VLOOKUP($D11,'HK1'!$D$4:$AH$259,7,0)+VLOOKUP($D11,'HK2'!$D$4:$AH$258,7,0))</f>
        <v>29.999999999999993</v>
      </c>
      <c r="K11" s="8">
        <f>IF($D11="","",VLOOKUP($D11,'HK1'!$D$4:$AH$259,8,0)+VLOOKUP($D11,'HK2'!$D$4:$AH$258,8,0))</f>
        <v>1.2</v>
      </c>
      <c r="L11" s="8">
        <f>IF($D11="","",VLOOKUP($D11,'HK1'!$D$4:$AH$259,9,0)+VLOOKUP($D11,'HK2'!$D$4:$AH$258,9,0))</f>
        <v>0</v>
      </c>
      <c r="M11" s="8">
        <f>IF($D11="","",VLOOKUP($D11,'HK1'!$D$4:$AH$259,10,0)+VLOOKUP($D11,'HK2'!$D$4:$AH$258,10,0))</f>
        <v>0</v>
      </c>
      <c r="N11" s="21">
        <f t="shared" si="1"/>
        <v>31.199999999999992</v>
      </c>
      <c r="O11" s="8">
        <f>IF($D11="","",VLOOKUP($D11,'HK1'!$D$4:$AH$259,12,0)+VLOOKUP($D11,'HK2'!$D$4:$AH$258,12,0))</f>
        <v>165</v>
      </c>
      <c r="P11" s="8">
        <f>IF($D11="","",VLOOKUP($D11,'HK1'!$D$4:$AH$259,13,0)+VLOOKUP($D11,'HK2'!$D$4:$AH$258,13,0))</f>
        <v>0</v>
      </c>
      <c r="Q11" s="8">
        <f>IF($D11="","",VLOOKUP($D11,'HK1'!$D$4:$AH$259,14,0)+VLOOKUP($D11,'HK2'!$D$4:$AH$258,14,0))</f>
        <v>165</v>
      </c>
      <c r="R11" s="21">
        <f t="shared" si="2"/>
        <v>0</v>
      </c>
      <c r="S11" s="8">
        <f>IF($D11="","",VLOOKUP($D11,'HK1'!$D$4:$AH$259,16,0)+VLOOKUP($D11,'HK2'!$D$4:$AH$258,16,0))</f>
        <v>0</v>
      </c>
      <c r="T11" s="8">
        <f>IF($D11="","",VLOOKUP($D11,'HK1'!$D$4:$AH$259,17,0)+VLOOKUP($D11,'HK2'!$D$4:$AH$258,17,0))</f>
        <v>0</v>
      </c>
      <c r="U11" s="8">
        <f>IF($D11="","",VLOOKUP($D11,'HK1'!$D$4:$AH$259,18,0)+VLOOKUP($D11,'HK2'!$D$4:$AH$258,18,0))</f>
        <v>0</v>
      </c>
      <c r="V11" s="21">
        <f t="shared" si="3"/>
        <v>0</v>
      </c>
      <c r="W11" s="8">
        <f>IF($D11="","",VLOOKUP($D11,'HK1'!$D$4:$AH$259,20,0)+VLOOKUP($D11,'HK2'!$D$4:$AH$258,20,0))</f>
        <v>0</v>
      </c>
      <c r="X11" s="8">
        <f>IF($D11="","",VLOOKUP($D11,'HK1'!$D$4:$AH$259,21,0)+VLOOKUP($D11,'HK2'!$D$4:$AH$258,21,0))</f>
        <v>0</v>
      </c>
      <c r="Y11" s="21">
        <f t="shared" si="4"/>
        <v>0</v>
      </c>
      <c r="Z11" s="8">
        <f>IF($D11="","",VLOOKUP($D11,'HK1'!$D$4:$AH$259,23,0)+VLOOKUP($D11,'HK2'!$D$4:$AH$258,23,0))</f>
        <v>0</v>
      </c>
      <c r="AA11" s="8">
        <f>IF($D11="","",VLOOKUP($D11,'HK1'!$D$4:$AH$259,24,0)+VLOOKUP($D11,'HK2'!$D$4:$AH$258,24,0))</f>
        <v>0</v>
      </c>
      <c r="AB11" s="21">
        <f t="shared" si="5"/>
        <v>0</v>
      </c>
      <c r="AC11" s="8">
        <f>IF($D11="","",VLOOKUP($D11,'HK1'!$D$4:$AH$259,26,0)+VLOOKUP($D11,'HK2'!$D$4:$AH$258,26,0))</f>
        <v>0</v>
      </c>
      <c r="AD11" s="8">
        <f>IF($D11="","",VLOOKUP($D11,'HK1'!$D$4:$AH$259,27,0)+VLOOKUP($D11,'HK2'!$D$4:$AH$258,27,0))</f>
        <v>0</v>
      </c>
      <c r="AE11" s="21">
        <f t="shared" si="6"/>
        <v>0</v>
      </c>
      <c r="AF11" s="8">
        <f>IF($D11="","",VLOOKUP($D11,'HK1'!$D$4:$AH$259,29,0)+VLOOKUP($D11,'HK2'!$D$4:$AH$258,29,0))</f>
        <v>0</v>
      </c>
      <c r="AG11" s="8">
        <f>IF($D11="","",VLOOKUP($D11,'HK1'!$D$4:$AH$259,30,0)+VLOOKUP($D11,'HK2'!$D$4:$AH$258,30,0))</f>
        <v>0</v>
      </c>
      <c r="AH11" s="64">
        <f t="shared" si="7"/>
        <v>39.200000000000003</v>
      </c>
      <c r="AI11" s="14">
        <f t="shared" si="8"/>
        <v>130.69999999999999</v>
      </c>
    </row>
    <row r="12" spans="1:35">
      <c r="A12" s="55">
        <f>IF(D12="","",SUBTOTAL(3,$D$4:$D12))</f>
        <v>9</v>
      </c>
      <c r="B12" s="46" t="s">
        <v>389</v>
      </c>
      <c r="C12" s="75" t="s">
        <v>126</v>
      </c>
      <c r="D12" s="31" t="s">
        <v>130</v>
      </c>
      <c r="E12" s="8">
        <f>IF($D12="","",VLOOKUP($D12,'HK1'!$D$4:$AH$259,2,0)+VLOOKUP($D12,'HK2'!$D$4:$AH$258,2,0))</f>
        <v>2</v>
      </c>
      <c r="F12" s="8">
        <f>IF($D12="","",VLOOKUP($D12,'HK1'!$D$4:$AH$259,3,0)+VLOOKUP($D12,'HK2'!$D$4:$AH$258,3,0))</f>
        <v>4</v>
      </c>
      <c r="G12" s="8">
        <f>IF($D12="","",VLOOKUP($D12,'HK1'!$D$4:$AH$259,4,0)+VLOOKUP($D12,'HK2'!$D$4:$AH$258,4,0))</f>
        <v>0</v>
      </c>
      <c r="H12" s="8">
        <f>IF($D12="","",VLOOKUP($D12,'HK1'!$D$4:$AH$259,5,0)+VLOOKUP($D12,'HK2'!$D$4:$AH$258,5,0))</f>
        <v>0</v>
      </c>
      <c r="I12" s="76">
        <f t="shared" si="0"/>
        <v>10</v>
      </c>
      <c r="J12" s="8">
        <f>IF($D12="","",VLOOKUP($D12,'HK1'!$D$4:$AH$259,7,0)+VLOOKUP($D12,'HK2'!$D$4:$AH$258,7,0))</f>
        <v>36.399999999999991</v>
      </c>
      <c r="K12" s="8">
        <f>IF($D12="","",VLOOKUP($D12,'HK1'!$D$4:$AH$259,8,0)+VLOOKUP($D12,'HK2'!$D$4:$AH$258,8,0))</f>
        <v>7.1999999999999993</v>
      </c>
      <c r="L12" s="8">
        <f>IF($D12="","",VLOOKUP($D12,'HK1'!$D$4:$AH$259,9,0)+VLOOKUP($D12,'HK2'!$D$4:$AH$258,9,0))</f>
        <v>0</v>
      </c>
      <c r="M12" s="8">
        <f>IF($D12="","",VLOOKUP($D12,'HK1'!$D$4:$AH$259,10,0)+VLOOKUP($D12,'HK2'!$D$4:$AH$258,10,0))</f>
        <v>0</v>
      </c>
      <c r="N12" s="21">
        <f t="shared" si="1"/>
        <v>43.599999999999994</v>
      </c>
      <c r="O12" s="8">
        <f>IF($D12="","",VLOOKUP($D12,'HK1'!$D$4:$AH$259,12,0)+VLOOKUP($D12,'HK2'!$D$4:$AH$258,12,0))</f>
        <v>35</v>
      </c>
      <c r="P12" s="8">
        <f>IF($D12="","",VLOOKUP($D12,'HK1'!$D$4:$AH$259,13,0)+VLOOKUP($D12,'HK2'!$D$4:$AH$258,13,0))</f>
        <v>0</v>
      </c>
      <c r="Q12" s="8">
        <f>IF($D12="","",VLOOKUP($D12,'HK1'!$D$4:$AH$259,14,0)+VLOOKUP($D12,'HK2'!$D$4:$AH$258,14,0))</f>
        <v>35</v>
      </c>
      <c r="R12" s="21">
        <f t="shared" si="2"/>
        <v>0</v>
      </c>
      <c r="S12" s="8">
        <f>IF($D12="","",VLOOKUP($D12,'HK1'!$D$4:$AH$259,16,0)+VLOOKUP($D12,'HK2'!$D$4:$AH$258,16,0))</f>
        <v>0</v>
      </c>
      <c r="T12" s="8">
        <f>IF($D12="","",VLOOKUP($D12,'HK1'!$D$4:$AH$259,17,0)+VLOOKUP($D12,'HK2'!$D$4:$AH$258,17,0))</f>
        <v>0</v>
      </c>
      <c r="U12" s="8">
        <f>IF($D12="","",VLOOKUP($D12,'HK1'!$D$4:$AH$259,18,0)+VLOOKUP($D12,'HK2'!$D$4:$AH$258,18,0))</f>
        <v>0</v>
      </c>
      <c r="V12" s="21">
        <f t="shared" si="3"/>
        <v>0</v>
      </c>
      <c r="W12" s="8">
        <f>IF($D12="","",VLOOKUP($D12,'HK1'!$D$4:$AH$259,20,0)+VLOOKUP($D12,'HK2'!$D$4:$AH$258,20,0))</f>
        <v>0</v>
      </c>
      <c r="X12" s="8">
        <f>IF($D12="","",VLOOKUP($D12,'HK1'!$D$4:$AH$259,21,0)+VLOOKUP($D12,'HK2'!$D$4:$AH$258,21,0))</f>
        <v>0</v>
      </c>
      <c r="Y12" s="21">
        <f t="shared" si="4"/>
        <v>0</v>
      </c>
      <c r="Z12" s="8">
        <f>IF($D12="","",VLOOKUP($D12,'HK1'!$D$4:$AH$259,23,0)+VLOOKUP($D12,'HK2'!$D$4:$AH$258,23,0))</f>
        <v>0</v>
      </c>
      <c r="AA12" s="8">
        <f>IF($D12="","",VLOOKUP($D12,'HK1'!$D$4:$AH$259,24,0)+VLOOKUP($D12,'HK2'!$D$4:$AH$258,24,0))</f>
        <v>0</v>
      </c>
      <c r="AB12" s="21">
        <f t="shared" si="5"/>
        <v>0</v>
      </c>
      <c r="AC12" s="8">
        <f>IF($D12="","",VLOOKUP($D12,'HK1'!$D$4:$AH$259,26,0)+VLOOKUP($D12,'HK2'!$D$4:$AH$258,26,0))</f>
        <v>0</v>
      </c>
      <c r="AD12" s="8">
        <f>IF($D12="","",VLOOKUP($D12,'HK1'!$D$4:$AH$259,27,0)+VLOOKUP($D12,'HK2'!$D$4:$AH$258,27,0))</f>
        <v>0</v>
      </c>
      <c r="AE12" s="21">
        <f t="shared" si="6"/>
        <v>0</v>
      </c>
      <c r="AF12" s="8">
        <f>IF($D12="","",VLOOKUP($D12,'HK1'!$D$4:$AH$259,29,0)+VLOOKUP($D12,'HK2'!$D$4:$AH$258,29,0))</f>
        <v>3.6</v>
      </c>
      <c r="AG12" s="8">
        <f>IF($D12="","",VLOOKUP($D12,'HK1'!$D$4:$AH$259,30,0)+VLOOKUP($D12,'HK2'!$D$4:$AH$258,30,0))</f>
        <v>13.2</v>
      </c>
      <c r="AH12" s="64">
        <f t="shared" si="7"/>
        <v>70.400000000000006</v>
      </c>
      <c r="AI12" s="14">
        <f t="shared" si="8"/>
        <v>234.7</v>
      </c>
    </row>
    <row r="13" spans="1:35">
      <c r="A13" s="55">
        <f>IF(D13="","",SUBTOTAL(3,$D$4:$D13))</f>
        <v>10</v>
      </c>
      <c r="B13" s="46" t="s">
        <v>385</v>
      </c>
      <c r="C13" s="75" t="s">
        <v>126</v>
      </c>
      <c r="D13" s="31" t="s">
        <v>134</v>
      </c>
      <c r="E13" s="8">
        <f>IF($D13="","",VLOOKUP($D13,'HK1'!$D$4:$AH$259,2,0)+VLOOKUP($D13,'HK2'!$D$4:$AH$258,2,0))</f>
        <v>0</v>
      </c>
      <c r="F13" s="8">
        <f>IF($D13="","",VLOOKUP($D13,'HK1'!$D$4:$AH$259,3,0)+VLOOKUP($D13,'HK2'!$D$4:$AH$258,3,0))</f>
        <v>8</v>
      </c>
      <c r="G13" s="8">
        <f>IF($D13="","",VLOOKUP($D13,'HK1'!$D$4:$AH$259,4,0)+VLOOKUP($D13,'HK2'!$D$4:$AH$258,4,0))</f>
        <v>0</v>
      </c>
      <c r="H13" s="8">
        <f>IF($D13="","",VLOOKUP($D13,'HK1'!$D$4:$AH$259,5,0)+VLOOKUP($D13,'HK2'!$D$4:$AH$258,5,0))</f>
        <v>0</v>
      </c>
      <c r="I13" s="76">
        <f t="shared" si="0"/>
        <v>16</v>
      </c>
      <c r="J13" s="8">
        <f>IF($D13="","",VLOOKUP($D13,'HK1'!$D$4:$AH$259,7,0)+VLOOKUP($D13,'HK2'!$D$4:$AH$258,7,0))</f>
        <v>2.4</v>
      </c>
      <c r="K13" s="8">
        <f>IF($D13="","",VLOOKUP($D13,'HK1'!$D$4:$AH$259,8,0)+VLOOKUP($D13,'HK2'!$D$4:$AH$258,8,0))</f>
        <v>14.4</v>
      </c>
      <c r="L13" s="8">
        <f>IF($D13="","",VLOOKUP($D13,'HK1'!$D$4:$AH$259,9,0)+VLOOKUP($D13,'HK2'!$D$4:$AH$258,9,0))</f>
        <v>0</v>
      </c>
      <c r="M13" s="8">
        <f>IF($D13="","",VLOOKUP($D13,'HK1'!$D$4:$AH$259,10,0)+VLOOKUP($D13,'HK2'!$D$4:$AH$258,10,0))</f>
        <v>0</v>
      </c>
      <c r="N13" s="21">
        <f t="shared" si="1"/>
        <v>16.8</v>
      </c>
      <c r="O13" s="8">
        <f>IF($D13="","",VLOOKUP($D13,'HK1'!$D$4:$AH$259,12,0)+VLOOKUP($D13,'HK2'!$D$4:$AH$258,12,0))</f>
        <v>0</v>
      </c>
      <c r="P13" s="8">
        <f>IF($D13="","",VLOOKUP($D13,'HK1'!$D$4:$AH$259,13,0)+VLOOKUP($D13,'HK2'!$D$4:$AH$258,13,0))</f>
        <v>0</v>
      </c>
      <c r="Q13" s="8">
        <f>IF($D13="","",VLOOKUP($D13,'HK1'!$D$4:$AH$259,14,0)+VLOOKUP($D13,'HK2'!$D$4:$AH$258,14,0))</f>
        <v>0</v>
      </c>
      <c r="R13" s="21">
        <f t="shared" si="2"/>
        <v>0</v>
      </c>
      <c r="S13" s="8">
        <f>IF($D13="","",VLOOKUP($D13,'HK1'!$D$4:$AH$259,16,0)+VLOOKUP($D13,'HK2'!$D$4:$AH$258,16,0))</f>
        <v>0</v>
      </c>
      <c r="T13" s="8">
        <f>IF($D13="","",VLOOKUP($D13,'HK1'!$D$4:$AH$259,17,0)+VLOOKUP($D13,'HK2'!$D$4:$AH$258,17,0))</f>
        <v>0</v>
      </c>
      <c r="U13" s="8">
        <f>IF($D13="","",VLOOKUP($D13,'HK1'!$D$4:$AH$259,18,0)+VLOOKUP($D13,'HK2'!$D$4:$AH$258,18,0))</f>
        <v>0</v>
      </c>
      <c r="V13" s="21">
        <f t="shared" si="3"/>
        <v>0</v>
      </c>
      <c r="W13" s="8">
        <f>IF($D13="","",VLOOKUP($D13,'HK1'!$D$4:$AH$259,20,0)+VLOOKUP($D13,'HK2'!$D$4:$AH$258,20,0))</f>
        <v>0</v>
      </c>
      <c r="X13" s="8">
        <f>IF($D13="","",VLOOKUP($D13,'HK1'!$D$4:$AH$259,21,0)+VLOOKUP($D13,'HK2'!$D$4:$AH$258,21,0))</f>
        <v>0</v>
      </c>
      <c r="Y13" s="21">
        <f t="shared" si="4"/>
        <v>0</v>
      </c>
      <c r="Z13" s="8">
        <f>IF($D13="","",VLOOKUP($D13,'HK1'!$D$4:$AH$259,23,0)+VLOOKUP($D13,'HK2'!$D$4:$AH$258,23,0))</f>
        <v>0</v>
      </c>
      <c r="AA13" s="8">
        <f>IF($D13="","",VLOOKUP($D13,'HK1'!$D$4:$AH$259,24,0)+VLOOKUP($D13,'HK2'!$D$4:$AH$258,24,0))</f>
        <v>0</v>
      </c>
      <c r="AB13" s="21">
        <f t="shared" si="5"/>
        <v>0</v>
      </c>
      <c r="AC13" s="8">
        <f>IF($D13="","",VLOOKUP($D13,'HK1'!$D$4:$AH$259,26,0)+VLOOKUP($D13,'HK2'!$D$4:$AH$258,26,0))</f>
        <v>0</v>
      </c>
      <c r="AD13" s="8">
        <f>IF($D13="","",VLOOKUP($D13,'HK1'!$D$4:$AH$259,27,0)+VLOOKUP($D13,'HK2'!$D$4:$AH$258,27,0))</f>
        <v>0</v>
      </c>
      <c r="AE13" s="21">
        <f t="shared" si="6"/>
        <v>0</v>
      </c>
      <c r="AF13" s="8">
        <f>IF($D13="","",VLOOKUP($D13,'HK1'!$D$4:$AH$259,29,0)+VLOOKUP($D13,'HK2'!$D$4:$AH$258,29,0))</f>
        <v>1.2</v>
      </c>
      <c r="AG13" s="8">
        <f>IF($D13="","",VLOOKUP($D13,'HK1'!$D$4:$AH$259,30,0)+VLOOKUP($D13,'HK2'!$D$4:$AH$258,30,0))</f>
        <v>0</v>
      </c>
      <c r="AH13" s="64">
        <f t="shared" si="7"/>
        <v>34</v>
      </c>
      <c r="AI13" s="14">
        <f t="shared" si="8"/>
        <v>113.3</v>
      </c>
    </row>
    <row r="14" spans="1:35">
      <c r="A14" s="55">
        <f>IF(D14="","",SUBTOTAL(3,$D$4:$D14))</f>
        <v>11</v>
      </c>
      <c r="B14" s="46" t="s">
        <v>386</v>
      </c>
      <c r="C14" s="75" t="s">
        <v>126</v>
      </c>
      <c r="D14" s="31" t="s">
        <v>127</v>
      </c>
      <c r="E14" s="8">
        <f>IF($D14="","",VLOOKUP($D14,'HK1'!$D$4:$AH$259,2,0)+VLOOKUP($D14,'HK2'!$D$4:$AH$258,2,0))</f>
        <v>0</v>
      </c>
      <c r="F14" s="8">
        <f>IF($D14="","",VLOOKUP($D14,'HK1'!$D$4:$AH$259,3,0)+VLOOKUP($D14,'HK2'!$D$4:$AH$258,3,0))</f>
        <v>0</v>
      </c>
      <c r="G14" s="8">
        <f>IF($D14="","",VLOOKUP($D14,'HK1'!$D$4:$AH$259,4,0)+VLOOKUP($D14,'HK2'!$D$4:$AH$258,4,0))</f>
        <v>0</v>
      </c>
      <c r="H14" s="8">
        <f>IF($D14="","",VLOOKUP($D14,'HK1'!$D$4:$AH$259,5,0)+VLOOKUP($D14,'HK2'!$D$4:$AH$258,5,0))</f>
        <v>0</v>
      </c>
      <c r="I14" s="76">
        <f t="shared" si="0"/>
        <v>0</v>
      </c>
      <c r="J14" s="8">
        <f>IF($D14="","",VLOOKUP($D14,'HK1'!$D$4:$AH$259,7,0)+VLOOKUP($D14,'HK2'!$D$4:$AH$258,7,0))</f>
        <v>2.4</v>
      </c>
      <c r="K14" s="8">
        <f>IF($D14="","",VLOOKUP($D14,'HK1'!$D$4:$AH$259,8,0)+VLOOKUP($D14,'HK2'!$D$4:$AH$258,8,0))</f>
        <v>0</v>
      </c>
      <c r="L14" s="8">
        <f>IF($D14="","",VLOOKUP($D14,'HK1'!$D$4:$AH$259,9,0)+VLOOKUP($D14,'HK2'!$D$4:$AH$258,9,0))</f>
        <v>0</v>
      </c>
      <c r="M14" s="8">
        <f>IF($D14="","",VLOOKUP($D14,'HK1'!$D$4:$AH$259,10,0)+VLOOKUP($D14,'HK2'!$D$4:$AH$258,10,0))</f>
        <v>0</v>
      </c>
      <c r="N14" s="21">
        <f t="shared" si="1"/>
        <v>2.4</v>
      </c>
      <c r="O14" s="8">
        <f>IF($D14="","",VLOOKUP($D14,'HK1'!$D$4:$AH$259,12,0)+VLOOKUP($D14,'HK2'!$D$4:$AH$258,12,0))</f>
        <v>0</v>
      </c>
      <c r="P14" s="8">
        <f>IF($D14="","",VLOOKUP($D14,'HK1'!$D$4:$AH$259,13,0)+VLOOKUP($D14,'HK2'!$D$4:$AH$258,13,0))</f>
        <v>0</v>
      </c>
      <c r="Q14" s="8">
        <f>IF($D14="","",VLOOKUP($D14,'HK1'!$D$4:$AH$259,14,0)+VLOOKUP($D14,'HK2'!$D$4:$AH$258,14,0))</f>
        <v>0</v>
      </c>
      <c r="R14" s="21">
        <f t="shared" si="2"/>
        <v>0</v>
      </c>
      <c r="S14" s="8">
        <f>IF($D14="","",VLOOKUP($D14,'HK1'!$D$4:$AH$259,16,0)+VLOOKUP($D14,'HK2'!$D$4:$AH$258,16,0))</f>
        <v>0</v>
      </c>
      <c r="T14" s="8">
        <f>IF($D14="","",VLOOKUP($D14,'HK1'!$D$4:$AH$259,17,0)+VLOOKUP($D14,'HK2'!$D$4:$AH$258,17,0))</f>
        <v>0</v>
      </c>
      <c r="U14" s="8">
        <f>IF($D14="","",VLOOKUP($D14,'HK1'!$D$4:$AH$259,18,0)+VLOOKUP($D14,'HK2'!$D$4:$AH$258,18,0))</f>
        <v>0</v>
      </c>
      <c r="V14" s="21">
        <f t="shared" si="3"/>
        <v>0</v>
      </c>
      <c r="W14" s="8">
        <f>IF($D14="","",VLOOKUP($D14,'HK1'!$D$4:$AH$259,20,0)+VLOOKUP($D14,'HK2'!$D$4:$AH$258,20,0))</f>
        <v>0</v>
      </c>
      <c r="X14" s="8">
        <f>IF($D14="","",VLOOKUP($D14,'HK1'!$D$4:$AH$259,21,0)+VLOOKUP($D14,'HK2'!$D$4:$AH$258,21,0))</f>
        <v>0</v>
      </c>
      <c r="Y14" s="21">
        <f t="shared" si="4"/>
        <v>0</v>
      </c>
      <c r="Z14" s="8">
        <f>IF($D14="","",VLOOKUP($D14,'HK1'!$D$4:$AH$259,23,0)+VLOOKUP($D14,'HK2'!$D$4:$AH$258,23,0))</f>
        <v>0</v>
      </c>
      <c r="AA14" s="8">
        <f>IF($D14="","",VLOOKUP($D14,'HK1'!$D$4:$AH$259,24,0)+VLOOKUP($D14,'HK2'!$D$4:$AH$258,24,0))</f>
        <v>0</v>
      </c>
      <c r="AB14" s="21">
        <f t="shared" si="5"/>
        <v>0</v>
      </c>
      <c r="AC14" s="8">
        <f>IF($D14="","",VLOOKUP($D14,'HK1'!$D$4:$AH$259,26,0)+VLOOKUP($D14,'HK2'!$D$4:$AH$258,26,0))</f>
        <v>0</v>
      </c>
      <c r="AD14" s="8">
        <f>IF($D14="","",VLOOKUP($D14,'HK1'!$D$4:$AH$259,27,0)+VLOOKUP($D14,'HK2'!$D$4:$AH$258,27,0))</f>
        <v>0</v>
      </c>
      <c r="AE14" s="21">
        <f t="shared" si="6"/>
        <v>0</v>
      </c>
      <c r="AF14" s="8">
        <f>IF($D14="","",VLOOKUP($D14,'HK1'!$D$4:$AH$259,29,0)+VLOOKUP($D14,'HK2'!$D$4:$AH$258,29,0))</f>
        <v>0</v>
      </c>
      <c r="AG14" s="8">
        <f>IF($D14="","",VLOOKUP($D14,'HK1'!$D$4:$AH$259,30,0)+VLOOKUP($D14,'HK2'!$D$4:$AH$258,30,0))</f>
        <v>0</v>
      </c>
      <c r="AH14" s="64">
        <f t="shared" si="7"/>
        <v>2.4</v>
      </c>
      <c r="AI14" s="14">
        <f t="shared" si="8"/>
        <v>8</v>
      </c>
    </row>
    <row r="15" spans="1:35">
      <c r="A15" s="55">
        <v>12</v>
      </c>
      <c r="B15" s="46" t="s">
        <v>525</v>
      </c>
      <c r="C15" s="75" t="s">
        <v>263</v>
      </c>
      <c r="D15" s="31" t="s">
        <v>265</v>
      </c>
      <c r="E15" s="8">
        <v>4</v>
      </c>
      <c r="F15" s="8">
        <v>0</v>
      </c>
      <c r="G15" s="8">
        <v>0</v>
      </c>
      <c r="H15" s="8">
        <v>0</v>
      </c>
      <c r="I15" s="76">
        <f t="shared" si="0"/>
        <v>4</v>
      </c>
      <c r="J15" s="8">
        <v>0</v>
      </c>
      <c r="K15" s="8">
        <v>0</v>
      </c>
      <c r="L15" s="8">
        <v>0</v>
      </c>
      <c r="M15" s="8">
        <v>0</v>
      </c>
      <c r="N15" s="21">
        <f t="shared" si="1"/>
        <v>0</v>
      </c>
      <c r="O15" s="8">
        <v>33</v>
      </c>
      <c r="P15" s="8">
        <v>93</v>
      </c>
      <c r="Q15" s="8">
        <v>56</v>
      </c>
      <c r="R15" s="21">
        <f t="shared" si="2"/>
        <v>3.5</v>
      </c>
      <c r="S15" s="8">
        <v>0</v>
      </c>
      <c r="T15" s="8">
        <v>0</v>
      </c>
      <c r="U15" s="8">
        <v>0</v>
      </c>
      <c r="V15" s="21">
        <f t="shared" si="3"/>
        <v>0</v>
      </c>
      <c r="W15" s="8">
        <v>0</v>
      </c>
      <c r="X15" s="8">
        <v>0</v>
      </c>
      <c r="Y15" s="21">
        <f t="shared" si="4"/>
        <v>0</v>
      </c>
      <c r="Z15" s="8">
        <v>0</v>
      </c>
      <c r="AA15" s="8">
        <v>0</v>
      </c>
      <c r="AB15" s="21">
        <f t="shared" si="5"/>
        <v>0</v>
      </c>
      <c r="AC15" s="8">
        <v>0</v>
      </c>
      <c r="AD15" s="8">
        <v>0</v>
      </c>
      <c r="AE15" s="21">
        <f t="shared" si="6"/>
        <v>0</v>
      </c>
      <c r="AF15" s="8">
        <v>0</v>
      </c>
      <c r="AG15" s="8">
        <v>0</v>
      </c>
      <c r="AH15" s="64">
        <f t="shared" si="7"/>
        <v>7.5</v>
      </c>
      <c r="AI15" s="14">
        <v>25</v>
      </c>
    </row>
    <row r="16" spans="1:35">
      <c r="A16" s="55" t="str">
        <f>IF(D16="","",SUBTOTAL(3,$D$4:$D16))</f>
        <v/>
      </c>
      <c r="B16" s="77"/>
      <c r="C16" s="78"/>
      <c r="D16" s="78"/>
      <c r="E16" s="8" t="str">
        <f>IF($D16="","",VLOOKUP($D16,'HK1'!$D$4:$AH$259,2,0)+VLOOKUP($D16,'HK2'!$D$4:$AH$258,2,0))</f>
        <v/>
      </c>
      <c r="F16" s="8" t="str">
        <f>IF($D16="","",VLOOKUP($D16,'HK1'!$D$4:$AH$259,3,0)+VLOOKUP($D16,'HK2'!$D$4:$AH$258,3,0))</f>
        <v/>
      </c>
      <c r="G16" s="8" t="str">
        <f>IF($D16="","",VLOOKUP($D16,'HK1'!$D$4:$AH$259,4,0)+VLOOKUP($D16,'HK2'!$D$4:$AH$258,4,0))</f>
        <v/>
      </c>
      <c r="H16" s="8" t="str">
        <f>IF($D16="","",VLOOKUP($D16,'HK1'!$D$4:$AH$259,5,0)+VLOOKUP($D16,'HK2'!$D$4:$AH$258,5,0))</f>
        <v/>
      </c>
      <c r="I16" s="76" t="str">
        <f t="shared" si="0"/>
        <v/>
      </c>
      <c r="J16" s="8" t="str">
        <f>IF($D16="","",VLOOKUP($D16,'HK1'!$D$4:$AH$259,7,0)+VLOOKUP($D16,'HK2'!$D$4:$AH$258,7,0))</f>
        <v/>
      </c>
      <c r="K16" s="8" t="str">
        <f>IF($D16="","",VLOOKUP($D16,'HK1'!$D$4:$AH$259,8,0)+VLOOKUP($D16,'HK2'!$D$4:$AH$258,8,0))</f>
        <v/>
      </c>
      <c r="L16" s="8" t="str">
        <f>IF($D16="","",VLOOKUP($D16,'HK1'!$D$4:$AH$259,9,0)+VLOOKUP($D16,'HK2'!$D$4:$AH$258,9,0))</f>
        <v/>
      </c>
      <c r="M16" s="8" t="str">
        <f>IF($D16="","",VLOOKUP($D16,'HK1'!$D$4:$AH$259,10,0)+VLOOKUP($D16,'HK2'!$D$4:$AH$258,10,0))</f>
        <v/>
      </c>
      <c r="N16" s="21" t="str">
        <f t="shared" si="1"/>
        <v/>
      </c>
      <c r="O16" s="8" t="str">
        <f>IF($D16="","",VLOOKUP($D16,'HK1'!$D$4:$AH$259,12,0)+VLOOKUP($D16,'HK2'!$D$4:$AH$258,12,0))</f>
        <v/>
      </c>
      <c r="P16" s="8" t="str">
        <f>IF($D16="","",VLOOKUP($D16,'HK1'!$D$4:$AH$259,13,0)+VLOOKUP($D16,'HK2'!$D$4:$AH$258,13,0))</f>
        <v/>
      </c>
      <c r="Q16" s="8" t="str">
        <f>IF($D16="","",VLOOKUP($D16,'HK1'!$D$4:$AH$259,14,0)+VLOOKUP($D16,'HK2'!$D$4:$AH$258,14,0))</f>
        <v/>
      </c>
      <c r="R16" s="21" t="str">
        <f t="shared" si="2"/>
        <v/>
      </c>
      <c r="S16" s="8" t="str">
        <f>IF($D16="","",VLOOKUP($D16,'HK1'!$D$4:$AH$259,16,0)+VLOOKUP($D16,'HK2'!$D$4:$AH$258,16,0))</f>
        <v/>
      </c>
      <c r="T16" s="8" t="str">
        <f>IF($D16="","",VLOOKUP($D16,'HK1'!$D$4:$AH$259,17,0)+VLOOKUP($D16,'HK2'!$D$4:$AH$258,17,0))</f>
        <v/>
      </c>
      <c r="U16" s="8" t="str">
        <f>IF($D16="","",VLOOKUP($D16,'HK1'!$D$4:$AH$259,18,0)+VLOOKUP($D16,'HK2'!$D$4:$AH$258,18,0))</f>
        <v/>
      </c>
      <c r="V16" s="21" t="str">
        <f t="shared" si="3"/>
        <v/>
      </c>
      <c r="W16" s="8" t="str">
        <f>IF($D16="","",VLOOKUP($D16,'HK1'!$D$4:$AH$259,20,0)+VLOOKUP($D16,'HK2'!$D$4:$AH$258,20,0))</f>
        <v/>
      </c>
      <c r="X16" s="8" t="str">
        <f>IF($D16="","",VLOOKUP($D16,'HK1'!$D$4:$AH$259,21,0)+VLOOKUP($D16,'HK2'!$D$4:$AH$258,21,0))</f>
        <v/>
      </c>
      <c r="Y16" s="21" t="str">
        <f t="shared" si="4"/>
        <v/>
      </c>
      <c r="Z16" s="8" t="str">
        <f>IF($D16="","",VLOOKUP($D16,'HK1'!$D$4:$AH$259,23,0)+VLOOKUP($D16,'HK2'!$D$4:$AH$258,23,0))</f>
        <v/>
      </c>
      <c r="AA16" s="8" t="str">
        <f>IF($D16="","",VLOOKUP($D16,'HK1'!$D$4:$AH$259,24,0)+VLOOKUP($D16,'HK2'!$D$4:$AH$258,24,0))</f>
        <v/>
      </c>
      <c r="AB16" s="21" t="str">
        <f t="shared" si="5"/>
        <v/>
      </c>
      <c r="AC16" s="8" t="str">
        <f>IF($D16="","",VLOOKUP($D16,'HK1'!$D$4:$AH$259,26,0)+VLOOKUP($D16,'HK2'!$D$4:$AH$258,26,0))</f>
        <v/>
      </c>
      <c r="AD16" s="8" t="str">
        <f>IF($D16="","",VLOOKUP($D16,'HK1'!$D$4:$AH$259,27,0)+VLOOKUP($D16,'HK2'!$D$4:$AH$258,27,0))</f>
        <v/>
      </c>
      <c r="AE16" s="21" t="str">
        <f t="shared" si="6"/>
        <v/>
      </c>
      <c r="AF16" s="8" t="str">
        <f>IF($D16="","",VLOOKUP($D16,'HK1'!$D$4:$AH$259,29,0)+VLOOKUP($D16,'HK2'!$D$4:$AH$258,29,0))</f>
        <v/>
      </c>
      <c r="AG16" s="8" t="str">
        <f>IF($D16="","",VLOOKUP($D16,'HK1'!$D$4:$AH$259,30,0)+VLOOKUP($D16,'HK2'!$D$4:$AH$258,30,0))</f>
        <v/>
      </c>
      <c r="AH16" s="64" t="str">
        <f t="shared" si="7"/>
        <v/>
      </c>
      <c r="AI16" s="14" t="str">
        <f t="shared" ref="AI16" si="9">IF(AH16="","",ROUND(AH16*10/3,1))</f>
        <v/>
      </c>
    </row>
    <row r="17" spans="5:34">
      <c r="E17" s="14">
        <f t="shared" ref="E17:AH17" si="10">SUBTOTAL(9,E2:E16)</f>
        <v>39</v>
      </c>
      <c r="F17" s="14">
        <f t="shared" si="10"/>
        <v>28</v>
      </c>
      <c r="G17" s="14">
        <f t="shared" si="10"/>
        <v>0</v>
      </c>
      <c r="H17" s="14">
        <f t="shared" si="10"/>
        <v>0</v>
      </c>
      <c r="I17" s="37">
        <f t="shared" si="10"/>
        <v>95</v>
      </c>
      <c r="J17" s="14">
        <f t="shared" si="10"/>
        <v>154.39999999999998</v>
      </c>
      <c r="K17" s="14">
        <f t="shared" si="10"/>
        <v>137.6</v>
      </c>
      <c r="L17" s="14">
        <f t="shared" si="10"/>
        <v>0</v>
      </c>
      <c r="M17" s="14">
        <f t="shared" si="10"/>
        <v>0</v>
      </c>
      <c r="N17" s="37">
        <f t="shared" si="10"/>
        <v>291.99999999999994</v>
      </c>
      <c r="O17" s="14">
        <f t="shared" si="10"/>
        <v>809</v>
      </c>
      <c r="P17" s="14">
        <f t="shared" si="10"/>
        <v>809</v>
      </c>
      <c r="Q17" s="14">
        <f t="shared" si="10"/>
        <v>809</v>
      </c>
      <c r="R17" s="37">
        <f t="shared" si="10"/>
        <v>40.449999999999996</v>
      </c>
      <c r="S17" s="14">
        <f t="shared" si="10"/>
        <v>33</v>
      </c>
      <c r="T17" s="14">
        <f t="shared" si="10"/>
        <v>0</v>
      </c>
      <c r="U17" s="14">
        <f t="shared" si="10"/>
        <v>33</v>
      </c>
      <c r="V17" s="37">
        <f t="shared" si="10"/>
        <v>0</v>
      </c>
      <c r="W17" s="14">
        <f t="shared" si="10"/>
        <v>0</v>
      </c>
      <c r="X17" s="14">
        <f t="shared" si="10"/>
        <v>0</v>
      </c>
      <c r="Y17" s="37">
        <f t="shared" si="10"/>
        <v>0</v>
      </c>
      <c r="Z17" s="14">
        <f t="shared" si="10"/>
        <v>0</v>
      </c>
      <c r="AA17" s="14">
        <f t="shared" si="10"/>
        <v>0</v>
      </c>
      <c r="AB17" s="37">
        <f t="shared" si="10"/>
        <v>0</v>
      </c>
      <c r="AC17" s="14">
        <f t="shared" si="10"/>
        <v>0</v>
      </c>
      <c r="AD17" s="14">
        <f t="shared" si="10"/>
        <v>0</v>
      </c>
      <c r="AE17" s="37">
        <f t="shared" si="10"/>
        <v>0</v>
      </c>
      <c r="AF17" s="14">
        <f t="shared" si="10"/>
        <v>16.799999999999997</v>
      </c>
      <c r="AG17" s="14">
        <f t="shared" si="10"/>
        <v>71.599999999999994</v>
      </c>
      <c r="AH17" s="37">
        <f t="shared" si="10"/>
        <v>516</v>
      </c>
    </row>
  </sheetData>
  <sheetProtection formatCells="0" formatColumns="0" formatRows="0" autoFilter="0"/>
  <autoFilter ref="A3:AI16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17:AH1048576 E4:H14 E16:H16 J16:M16 J4:M14 O16:Q16 O4:Q14 S16:U16 S4:U14 W16:X16 W4:X14 Z16:AA16 Z4:AA14 AC16:AD16 AC4:AD14 AF16:AG16 AF4:AG14">
    <cfRule type="cellIs" dxfId="71" priority="13" stopIfTrue="1" operator="lessThan">
      <formula>0</formula>
    </cfRule>
  </conditionalFormatting>
  <conditionalFormatting sqref="Q3">
    <cfRule type="cellIs" dxfId="70" priority="11" stopIfTrue="1" operator="lessThan">
      <formula>0</formula>
    </cfRule>
  </conditionalFormatting>
  <conditionalFormatting sqref="U3">
    <cfRule type="cellIs" dxfId="69" priority="10" stopIfTrue="1" operator="lessThan">
      <formula>0</formula>
    </cfRule>
  </conditionalFormatting>
  <conditionalFormatting sqref="E15:H15 J15:M15 O15:Q15 S15:U15 W15:X15 Z15:AA15 AC15:AD15 AF15:AG15">
    <cfRule type="cellIs" dxfId="68" priority="9" stopIfTrue="1" operator="lessThan">
      <formula>0</formula>
    </cfRule>
  </conditionalFormatting>
  <conditionalFormatting sqref="I4:I16">
    <cfRule type="cellIs" dxfId="67" priority="8" stopIfTrue="1" operator="lessThan">
      <formula>0</formula>
    </cfRule>
  </conditionalFormatting>
  <conditionalFormatting sqref="N4:N16">
    <cfRule type="cellIs" dxfId="66" priority="7" stopIfTrue="1" operator="lessThan">
      <formula>0</formula>
    </cfRule>
  </conditionalFormatting>
  <conditionalFormatting sqref="R4:R16">
    <cfRule type="cellIs" dxfId="65" priority="6" stopIfTrue="1" operator="lessThan">
      <formula>0</formula>
    </cfRule>
  </conditionalFormatting>
  <conditionalFormatting sqref="V4:V16">
    <cfRule type="cellIs" dxfId="64" priority="5" stopIfTrue="1" operator="lessThan">
      <formula>0</formula>
    </cfRule>
  </conditionalFormatting>
  <conditionalFormatting sqref="Y4:Y16">
    <cfRule type="cellIs" dxfId="63" priority="4" stopIfTrue="1" operator="lessThan">
      <formula>0</formula>
    </cfRule>
  </conditionalFormatting>
  <conditionalFormatting sqref="AB4:AB16">
    <cfRule type="cellIs" dxfId="62" priority="3" stopIfTrue="1" operator="lessThan">
      <formula>0</formula>
    </cfRule>
  </conditionalFormatting>
  <conditionalFormatting sqref="AE4:AE16">
    <cfRule type="cellIs" dxfId="61" priority="2" stopIfTrue="1" operator="lessThan">
      <formula>0</formula>
    </cfRule>
  </conditionalFormatting>
  <conditionalFormatting sqref="AH4:AH16">
    <cfRule type="cellIs" dxfId="6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"/>
  <sheetViews>
    <sheetView zoomScale="70" zoomScaleNormal="70" workbookViewId="0">
      <pane xSplit="4" ySplit="3" topLeftCell="P4" activePane="bottomRight" state="frozen"/>
      <selection pane="topRight" activeCell="E1" sqref="E1"/>
      <selection pane="bottomLeft" activeCell="A4" sqref="A4"/>
      <selection pane="bottomRight" activeCell="D15" sqref="D15"/>
    </sheetView>
  </sheetViews>
  <sheetFormatPr defaultRowHeight="18.75"/>
  <cols>
    <col min="1" max="1" width="5.75" style="79" bestFit="1" customWidth="1"/>
    <col min="2" max="2" width="11.75" style="79" bestFit="1" customWidth="1"/>
    <col min="3" max="3" width="29" style="47" bestFit="1" customWidth="1"/>
    <col min="4" max="4" width="36" style="47" bestFit="1" customWidth="1"/>
    <col min="5" max="8" width="6.625" style="47" customWidth="1"/>
    <col min="9" max="9" width="6.625" style="53" customWidth="1"/>
    <col min="10" max="13" width="6.625" style="47" customWidth="1"/>
    <col min="14" max="14" width="8.25" style="53" customWidth="1"/>
    <col min="15" max="15" width="8" style="47" customWidth="1"/>
    <col min="16" max="17" width="8.25" style="47" customWidth="1"/>
    <col min="18" max="18" width="9.375" style="53" customWidth="1"/>
    <col min="19" max="21" width="6.625" style="47" customWidth="1"/>
    <col min="22" max="22" width="6.625" style="53" customWidth="1"/>
    <col min="23" max="24" width="6.625" style="47" customWidth="1"/>
    <col min="25" max="25" width="6.625" style="53" customWidth="1"/>
    <col min="26" max="27" width="6.625" style="47" customWidth="1"/>
    <col min="28" max="28" width="6.625" style="53" customWidth="1"/>
    <col min="29" max="30" width="6.625" style="47" customWidth="1"/>
    <col min="31" max="31" width="6.625" style="53" customWidth="1"/>
    <col min="32" max="33" width="6.625" style="47" customWidth="1"/>
    <col min="34" max="34" width="9.25" style="53" customWidth="1"/>
    <col min="35" max="35" width="9.5" style="47" customWidth="1"/>
    <col min="36" max="36" width="11.75" style="47" customWidth="1"/>
    <col min="37" max="16384" width="9" style="47"/>
  </cols>
  <sheetData>
    <row r="1" spans="1:35" s="38" customFormat="1">
      <c r="A1" s="118" t="s">
        <v>0</v>
      </c>
      <c r="B1" s="117" t="s">
        <v>1</v>
      </c>
      <c r="C1" s="119" t="s">
        <v>2</v>
      </c>
      <c r="D1" s="118" t="s">
        <v>3</v>
      </c>
      <c r="E1" s="117" t="s">
        <v>4</v>
      </c>
      <c r="F1" s="117"/>
      <c r="G1" s="117"/>
      <c r="H1" s="117"/>
      <c r="I1" s="117"/>
      <c r="J1" s="117" t="s">
        <v>5</v>
      </c>
      <c r="K1" s="117"/>
      <c r="L1" s="117"/>
      <c r="M1" s="117"/>
      <c r="N1" s="117"/>
      <c r="O1" s="117" t="s">
        <v>6</v>
      </c>
      <c r="P1" s="117"/>
      <c r="Q1" s="117"/>
      <c r="R1" s="117"/>
      <c r="S1" s="117"/>
      <c r="T1" s="117"/>
      <c r="U1" s="117"/>
      <c r="V1" s="117"/>
      <c r="W1" s="117" t="s">
        <v>7</v>
      </c>
      <c r="X1" s="117"/>
      <c r="Y1" s="117"/>
      <c r="Z1" s="117"/>
      <c r="AA1" s="117"/>
      <c r="AB1" s="117"/>
      <c r="AC1" s="117"/>
      <c r="AD1" s="117"/>
      <c r="AE1" s="117"/>
      <c r="AF1" s="114" t="s">
        <v>8</v>
      </c>
      <c r="AG1" s="114" t="s">
        <v>9</v>
      </c>
      <c r="AH1" s="114" t="s">
        <v>10</v>
      </c>
      <c r="AI1" s="1">
        <f>SUBTOTAL(9,AH:AH)</f>
        <v>328.7</v>
      </c>
    </row>
    <row r="2" spans="1:35" s="38" customFormat="1">
      <c r="A2" s="118"/>
      <c r="B2" s="118"/>
      <c r="C2" s="119"/>
      <c r="D2" s="11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 t="s">
        <v>11</v>
      </c>
      <c r="P2" s="117"/>
      <c r="Q2" s="117"/>
      <c r="R2" s="117"/>
      <c r="S2" s="117" t="s">
        <v>12</v>
      </c>
      <c r="T2" s="117"/>
      <c r="U2" s="117"/>
      <c r="V2" s="117"/>
      <c r="W2" s="117" t="s">
        <v>11</v>
      </c>
      <c r="X2" s="117"/>
      <c r="Y2" s="117"/>
      <c r="Z2" s="117" t="s">
        <v>13</v>
      </c>
      <c r="AA2" s="117"/>
      <c r="AB2" s="117"/>
      <c r="AC2" s="117" t="s">
        <v>14</v>
      </c>
      <c r="AD2" s="117"/>
      <c r="AE2" s="117"/>
      <c r="AF2" s="114"/>
      <c r="AG2" s="114"/>
      <c r="AH2" s="114"/>
    </row>
    <row r="3" spans="1:35" s="44" customFormat="1" ht="99">
      <c r="A3" s="118"/>
      <c r="B3" s="118"/>
      <c r="C3" s="119"/>
      <c r="D3" s="118"/>
      <c r="E3" s="71" t="s">
        <v>15</v>
      </c>
      <c r="F3" s="71" t="s">
        <v>16</v>
      </c>
      <c r="G3" s="71" t="s">
        <v>17</v>
      </c>
      <c r="H3" s="71" t="s">
        <v>18</v>
      </c>
      <c r="I3" s="72" t="s">
        <v>19</v>
      </c>
      <c r="J3" s="71" t="s">
        <v>20</v>
      </c>
      <c r="K3" s="71" t="s">
        <v>21</v>
      </c>
      <c r="L3" s="71" t="s">
        <v>22</v>
      </c>
      <c r="M3" s="71" t="s">
        <v>23</v>
      </c>
      <c r="N3" s="73" t="s">
        <v>24</v>
      </c>
      <c r="O3" s="71" t="s">
        <v>25</v>
      </c>
      <c r="P3" s="71" t="s">
        <v>26</v>
      </c>
      <c r="Q3" s="74" t="s">
        <v>283</v>
      </c>
      <c r="R3" s="72" t="s">
        <v>27</v>
      </c>
      <c r="S3" s="71" t="s">
        <v>28</v>
      </c>
      <c r="T3" s="71" t="s">
        <v>29</v>
      </c>
      <c r="U3" s="74" t="s">
        <v>284</v>
      </c>
      <c r="V3" s="72" t="s">
        <v>30</v>
      </c>
      <c r="W3" s="71" t="s">
        <v>25</v>
      </c>
      <c r="X3" s="71" t="s">
        <v>26</v>
      </c>
      <c r="Y3" s="72" t="s">
        <v>27</v>
      </c>
      <c r="Z3" s="71" t="s">
        <v>28</v>
      </c>
      <c r="AA3" s="71" t="s">
        <v>29</v>
      </c>
      <c r="AB3" s="72" t="s">
        <v>30</v>
      </c>
      <c r="AC3" s="71" t="s">
        <v>28</v>
      </c>
      <c r="AD3" s="71" t="s">
        <v>29</v>
      </c>
      <c r="AE3" s="72" t="s">
        <v>30</v>
      </c>
      <c r="AF3" s="114"/>
      <c r="AG3" s="114"/>
      <c r="AH3" s="114"/>
    </row>
    <row r="4" spans="1:35">
      <c r="A4" s="55">
        <f>IF(D4="","",SUBTOTAL(3,$D$4:$D4))</f>
        <v>1</v>
      </c>
      <c r="B4" s="46" t="s">
        <v>370</v>
      </c>
      <c r="C4" s="75" t="s">
        <v>117</v>
      </c>
      <c r="D4" s="31" t="s">
        <v>118</v>
      </c>
      <c r="E4" s="8">
        <f>IF($D4="","",VLOOKUP($D4,'HK1'!$D$4:$AH$259,2,0)+VLOOKUP($D4,'HK2'!$D$4:$AH$258,2,0))</f>
        <v>8</v>
      </c>
      <c r="F4" s="8">
        <f>IF($D4="","",VLOOKUP($D4,'HK1'!$D$4:$AH$259,3,0)+VLOOKUP($D4,'HK2'!$D$4:$AH$258,3,0))</f>
        <v>0</v>
      </c>
      <c r="G4" s="8">
        <f>IF($D4="","",VLOOKUP($D4,'HK1'!$D$4:$AH$259,4,0)+VLOOKUP($D4,'HK2'!$D$4:$AH$258,4,0))</f>
        <v>0</v>
      </c>
      <c r="H4" s="8">
        <f>IF($D4="","",VLOOKUP($D4,'HK1'!$D$4:$AH$259,5,0)+VLOOKUP($D4,'HK2'!$D$4:$AH$258,5,0))</f>
        <v>0</v>
      </c>
      <c r="I4" s="76">
        <f t="shared" ref="I4:I14" si="0">IF(D4="","",(E4+F4*2+G4*3+H4*2))</f>
        <v>8</v>
      </c>
      <c r="J4" s="8">
        <f>IF($D4="","",VLOOKUP($D4,'HK1'!$D$4:$AH$259,7,0)+VLOOKUP($D4,'HK2'!$D$4:$AH$258,7,0))</f>
        <v>1.2</v>
      </c>
      <c r="K4" s="8">
        <f>IF($D4="","",VLOOKUP($D4,'HK1'!$D$4:$AH$259,8,0)+VLOOKUP($D4,'HK2'!$D$4:$AH$258,8,0))</f>
        <v>18</v>
      </c>
      <c r="L4" s="8">
        <f>IF($D4="","",VLOOKUP($D4,'HK1'!$D$4:$AH$259,9,0)+VLOOKUP($D4,'HK2'!$D$4:$AH$258,9,0))</f>
        <v>0</v>
      </c>
      <c r="M4" s="8">
        <f>IF($D4="","",VLOOKUP($D4,'HK1'!$D$4:$AH$259,10,0)+VLOOKUP($D4,'HK2'!$D$4:$AH$258,10,0))</f>
        <v>0</v>
      </c>
      <c r="N4" s="21">
        <f t="shared" ref="N4:N14" si="1">IF(D4="","",SUM(J4:M4))</f>
        <v>19.2</v>
      </c>
      <c r="O4" s="8">
        <f>IF($D4="","",VLOOKUP($D4,'HK1'!$D$4:$AH$259,12,0)+VLOOKUP($D4,'HK2'!$D$4:$AH$258,12,0))</f>
        <v>194</v>
      </c>
      <c r="P4" s="8">
        <f>IF($D4="","",VLOOKUP($D4,'HK1'!$D$4:$AH$259,13,0)+VLOOKUP($D4,'HK2'!$D$4:$AH$258,13,0))</f>
        <v>45</v>
      </c>
      <c r="Q4" s="8">
        <f>IF($D4="","",VLOOKUP($D4,'HK1'!$D$4:$AH$259,14,0)+VLOOKUP($D4,'HK2'!$D$4:$AH$258,14,0))</f>
        <v>85</v>
      </c>
      <c r="R4" s="21">
        <f t="shared" ref="R4:R14" si="2">IF(D4="","",(SUM(O4:P4)-Q4)/20)</f>
        <v>7.7</v>
      </c>
      <c r="S4" s="8">
        <f>IF($D4="","",VLOOKUP($D4,'HK1'!$D$4:$AH$259,16,0)+VLOOKUP($D4,'HK2'!$D$4:$AH$258,16,0))</f>
        <v>0</v>
      </c>
      <c r="T4" s="8">
        <f>IF($D4="","",VLOOKUP($D4,'HK1'!$D$4:$AH$259,17,0)+VLOOKUP($D4,'HK2'!$D$4:$AH$258,17,0))</f>
        <v>0</v>
      </c>
      <c r="U4" s="8">
        <f>IF($D4="","",VLOOKUP($D4,'HK1'!$D$4:$AH$259,18,0)+VLOOKUP($D4,'HK2'!$D$4:$AH$258,18,0))</f>
        <v>0</v>
      </c>
      <c r="V4" s="21">
        <f t="shared" ref="V4:V14" si="3">IF(D4="","",(SUM(S4:T4)-U4)/10)</f>
        <v>0</v>
      </c>
      <c r="W4" s="8">
        <f>IF($D4="","",VLOOKUP($D4,'HK1'!$D$4:$AH$259,20,0)+VLOOKUP($D4,'HK2'!$D$4:$AH$258,20,0))</f>
        <v>0</v>
      </c>
      <c r="X4" s="8">
        <f>IF($D4="","",VLOOKUP($D4,'HK1'!$D$4:$AH$259,21,0)+VLOOKUP($D4,'HK2'!$D$4:$AH$258,21,0))</f>
        <v>0</v>
      </c>
      <c r="Y4" s="21">
        <f t="shared" ref="Y4:Y14" si="4">IF(D4="","",SUM(W4:X4)/14)</f>
        <v>0</v>
      </c>
      <c r="Z4" s="8">
        <f>IF($D4="","",VLOOKUP($D4,'HK1'!$D$4:$AH$259,23,0)+VLOOKUP($D4,'HK2'!$D$4:$AH$258,23,0))</f>
        <v>0</v>
      </c>
      <c r="AA4" s="8">
        <f>IF($D4="","",VLOOKUP($D4,'HK1'!$D$4:$AH$259,24,0)+VLOOKUP($D4,'HK2'!$D$4:$AH$258,24,0))</f>
        <v>0</v>
      </c>
      <c r="AB4" s="21">
        <f t="shared" ref="AB4:AB14" si="5">IF(D4="","",SUM(Z4:AA4)/10)</f>
        <v>0</v>
      </c>
      <c r="AC4" s="8">
        <f>IF($D4="","",VLOOKUP($D4,'HK1'!$D$4:$AH$259,26,0)+VLOOKUP($D4,'HK2'!$D$4:$AH$258,26,0))</f>
        <v>0</v>
      </c>
      <c r="AD4" s="8">
        <f>IF($D4="","",VLOOKUP($D4,'HK1'!$D$4:$AH$259,27,0)+VLOOKUP($D4,'HK2'!$D$4:$AH$258,27,0))</f>
        <v>0</v>
      </c>
      <c r="AE4" s="21">
        <f t="shared" ref="AE4:AE14" si="6">IF(D4="","",SUM(AC4:AD4)/20)</f>
        <v>0</v>
      </c>
      <c r="AF4" s="8">
        <f>IF($D4="","",VLOOKUP($D4,'HK1'!$D$4:$AH$259,29,0)+VLOOKUP($D4,'HK2'!$D$4:$AH$258,29,0))</f>
        <v>1.2</v>
      </c>
      <c r="AG4" s="8">
        <f>IF($D4="","",VLOOKUP($D4,'HK1'!$D$4:$AH$259,30,0)+VLOOKUP($D4,'HK2'!$D$4:$AH$258,30,0))</f>
        <v>0</v>
      </c>
      <c r="AH4" s="64">
        <f t="shared" ref="AH4:AH14" si="7">IF(D4="","",ROUND(I4+N4+R4+V4+Y4+AB4+AE4+SUM(AF4:AG4),1))</f>
        <v>36.1</v>
      </c>
      <c r="AI4" s="14">
        <f>IF(AH4="","",ROUND(AH4*3.33,1))</f>
        <v>120.2</v>
      </c>
    </row>
    <row r="5" spans="1:35">
      <c r="A5" s="55">
        <f>IF(D5="","",SUBTOTAL(3,$D$4:$D5))</f>
        <v>2</v>
      </c>
      <c r="B5" s="46" t="s">
        <v>371</v>
      </c>
      <c r="C5" s="75" t="s">
        <v>117</v>
      </c>
      <c r="D5" s="31" t="s">
        <v>119</v>
      </c>
      <c r="E5" s="8">
        <f>IF($D5="","",VLOOKUP($D5,'HK1'!$D$4:$AH$259,2,0)+VLOOKUP($D5,'HK2'!$D$4:$AH$258,2,0))</f>
        <v>2</v>
      </c>
      <c r="F5" s="8">
        <f>IF($D5="","",VLOOKUP($D5,'HK1'!$D$4:$AH$259,3,0)+VLOOKUP($D5,'HK2'!$D$4:$AH$258,3,0))</f>
        <v>0</v>
      </c>
      <c r="G5" s="8">
        <f>IF($D5="","",VLOOKUP($D5,'HK1'!$D$4:$AH$259,4,0)+VLOOKUP($D5,'HK2'!$D$4:$AH$258,4,0))</f>
        <v>0</v>
      </c>
      <c r="H5" s="8">
        <f>IF($D5="","",VLOOKUP($D5,'HK1'!$D$4:$AH$259,5,0)+VLOOKUP($D5,'HK2'!$D$4:$AH$258,5,0))</f>
        <v>0</v>
      </c>
      <c r="I5" s="76">
        <f t="shared" si="0"/>
        <v>2</v>
      </c>
      <c r="J5" s="8">
        <f>IF($D5="","",VLOOKUP($D5,'HK1'!$D$4:$AH$259,7,0)+VLOOKUP($D5,'HK2'!$D$4:$AH$258,7,0))</f>
        <v>2.4</v>
      </c>
      <c r="K5" s="8">
        <f>IF($D5="","",VLOOKUP($D5,'HK1'!$D$4:$AH$259,8,0)+VLOOKUP($D5,'HK2'!$D$4:$AH$258,8,0))</f>
        <v>26.799999999999997</v>
      </c>
      <c r="L5" s="8">
        <f>IF($D5="","",VLOOKUP($D5,'HK1'!$D$4:$AH$259,9,0)+VLOOKUP($D5,'HK2'!$D$4:$AH$258,9,0))</f>
        <v>0</v>
      </c>
      <c r="M5" s="8">
        <f>IF($D5="","",VLOOKUP($D5,'HK1'!$D$4:$AH$259,10,0)+VLOOKUP($D5,'HK2'!$D$4:$AH$258,10,0))</f>
        <v>0</v>
      </c>
      <c r="N5" s="21">
        <f t="shared" si="1"/>
        <v>29.199999999999996</v>
      </c>
      <c r="O5" s="8">
        <f>IF($D5="","",VLOOKUP($D5,'HK1'!$D$4:$AH$259,12,0)+VLOOKUP($D5,'HK2'!$D$4:$AH$258,12,0))</f>
        <v>123</v>
      </c>
      <c r="P5" s="8">
        <f>IF($D5="","",VLOOKUP($D5,'HK1'!$D$4:$AH$259,13,0)+VLOOKUP($D5,'HK2'!$D$4:$AH$258,13,0))</f>
        <v>127</v>
      </c>
      <c r="Q5" s="8">
        <f>IF($D5="","",VLOOKUP($D5,'HK1'!$D$4:$AH$259,14,0)+VLOOKUP($D5,'HK2'!$D$4:$AH$258,14,0))</f>
        <v>5</v>
      </c>
      <c r="R5" s="21">
        <f t="shared" si="2"/>
        <v>12.25</v>
      </c>
      <c r="S5" s="8">
        <f>IF($D5="","",VLOOKUP($D5,'HK1'!$D$4:$AH$259,16,0)+VLOOKUP($D5,'HK2'!$D$4:$AH$258,16,0))</f>
        <v>0</v>
      </c>
      <c r="T5" s="8">
        <f>IF($D5="","",VLOOKUP($D5,'HK1'!$D$4:$AH$259,17,0)+VLOOKUP($D5,'HK2'!$D$4:$AH$258,17,0))</f>
        <v>0</v>
      </c>
      <c r="U5" s="8">
        <f>IF($D5="","",VLOOKUP($D5,'HK1'!$D$4:$AH$259,18,0)+VLOOKUP($D5,'HK2'!$D$4:$AH$258,18,0))</f>
        <v>0</v>
      </c>
      <c r="V5" s="21">
        <f t="shared" si="3"/>
        <v>0</v>
      </c>
      <c r="W5" s="8">
        <f>IF($D5="","",VLOOKUP($D5,'HK1'!$D$4:$AH$259,20,0)+VLOOKUP($D5,'HK2'!$D$4:$AH$258,20,0))</f>
        <v>0</v>
      </c>
      <c r="X5" s="8">
        <f>IF($D5="","",VLOOKUP($D5,'HK1'!$D$4:$AH$259,21,0)+VLOOKUP($D5,'HK2'!$D$4:$AH$258,21,0))</f>
        <v>0</v>
      </c>
      <c r="Y5" s="21">
        <f t="shared" si="4"/>
        <v>0</v>
      </c>
      <c r="Z5" s="8">
        <f>IF($D5="","",VLOOKUP($D5,'HK1'!$D$4:$AH$259,23,0)+VLOOKUP($D5,'HK2'!$D$4:$AH$258,23,0))</f>
        <v>0</v>
      </c>
      <c r="AA5" s="8">
        <f>IF($D5="","",VLOOKUP($D5,'HK1'!$D$4:$AH$259,24,0)+VLOOKUP($D5,'HK2'!$D$4:$AH$258,24,0))</f>
        <v>0</v>
      </c>
      <c r="AB5" s="21">
        <f t="shared" si="5"/>
        <v>0</v>
      </c>
      <c r="AC5" s="8">
        <f>IF($D5="","",VLOOKUP($D5,'HK1'!$D$4:$AH$259,26,0)+VLOOKUP($D5,'HK2'!$D$4:$AH$258,26,0))</f>
        <v>0</v>
      </c>
      <c r="AD5" s="8">
        <f>IF($D5="","",VLOOKUP($D5,'HK1'!$D$4:$AH$259,27,0)+VLOOKUP($D5,'HK2'!$D$4:$AH$258,27,0))</f>
        <v>0</v>
      </c>
      <c r="AE5" s="21">
        <f t="shared" si="6"/>
        <v>0</v>
      </c>
      <c r="AF5" s="8">
        <f>IF($D5="","",VLOOKUP($D5,'HK1'!$D$4:$AH$259,29,0)+VLOOKUP($D5,'HK2'!$D$4:$AH$258,29,0))</f>
        <v>1.2</v>
      </c>
      <c r="AG5" s="8">
        <f>IF($D5="","",VLOOKUP($D5,'HK1'!$D$4:$AH$259,30,0)+VLOOKUP($D5,'HK2'!$D$4:$AH$258,30,0))</f>
        <v>1.2</v>
      </c>
      <c r="AH5" s="64">
        <f t="shared" si="7"/>
        <v>45.9</v>
      </c>
      <c r="AI5" s="14">
        <f t="shared" ref="AI5:AI14" si="8">IF(AH5="","",ROUND(AH5*3.33,1))</f>
        <v>152.80000000000001</v>
      </c>
    </row>
    <row r="6" spans="1:35">
      <c r="A6" s="55">
        <f>IF(D6="","",SUBTOTAL(3,$D$4:$D6))</f>
        <v>3</v>
      </c>
      <c r="B6" s="46" t="s">
        <v>372</v>
      </c>
      <c r="C6" s="75" t="s">
        <v>117</v>
      </c>
      <c r="D6" s="31" t="s">
        <v>548</v>
      </c>
      <c r="E6" s="8">
        <f>IF($D6="","",VLOOKUP($D6,'HK1'!$D$4:$AH$259,2,0)+VLOOKUP($D6,'HK2'!$D$4:$AH$258,2,0))</f>
        <v>12</v>
      </c>
      <c r="F6" s="8">
        <f>IF($D6="","",VLOOKUP($D6,'HK1'!$D$4:$AH$259,3,0)+VLOOKUP($D6,'HK2'!$D$4:$AH$258,3,0))</f>
        <v>4</v>
      </c>
      <c r="G6" s="8">
        <f>IF($D6="","",VLOOKUP($D6,'HK1'!$D$4:$AH$259,4,0)+VLOOKUP($D6,'HK2'!$D$4:$AH$258,4,0))</f>
        <v>0</v>
      </c>
      <c r="H6" s="8">
        <f>IF($D6="","",VLOOKUP($D6,'HK1'!$D$4:$AH$259,5,0)+VLOOKUP($D6,'HK2'!$D$4:$AH$258,5,0))</f>
        <v>0</v>
      </c>
      <c r="I6" s="76">
        <f t="shared" si="0"/>
        <v>20</v>
      </c>
      <c r="J6" s="8">
        <f>IF($D6="","",VLOOKUP($D6,'HK1'!$D$4:$AH$259,7,0)+VLOOKUP($D6,'HK2'!$D$4:$AH$258,7,0))</f>
        <v>7.2</v>
      </c>
      <c r="K6" s="8">
        <f>IF($D6="","",VLOOKUP($D6,'HK1'!$D$4:$AH$259,8,0)+VLOOKUP($D6,'HK2'!$D$4:$AH$258,8,0))</f>
        <v>29.199999999999996</v>
      </c>
      <c r="L6" s="8">
        <f>IF($D6="","",VLOOKUP($D6,'HK1'!$D$4:$AH$259,9,0)+VLOOKUP($D6,'HK2'!$D$4:$AH$258,9,0))</f>
        <v>0</v>
      </c>
      <c r="M6" s="8">
        <f>IF($D6="","",VLOOKUP($D6,'HK1'!$D$4:$AH$259,10,0)+VLOOKUP($D6,'HK2'!$D$4:$AH$258,10,0))</f>
        <v>0</v>
      </c>
      <c r="N6" s="21">
        <f t="shared" si="1"/>
        <v>36.4</v>
      </c>
      <c r="O6" s="8">
        <f>IF($D6="","",VLOOKUP($D6,'HK1'!$D$4:$AH$259,12,0)+VLOOKUP($D6,'HK2'!$D$4:$AH$258,12,0))</f>
        <v>234</v>
      </c>
      <c r="P6" s="8">
        <f>IF($D6="","",VLOOKUP($D6,'HK1'!$D$4:$AH$259,13,0)+VLOOKUP($D6,'HK2'!$D$4:$AH$258,13,0))</f>
        <v>67</v>
      </c>
      <c r="Q6" s="8">
        <f>IF($D6="","",VLOOKUP($D6,'HK1'!$D$4:$AH$259,14,0)+VLOOKUP($D6,'HK2'!$D$4:$AH$258,14,0))</f>
        <v>158</v>
      </c>
      <c r="R6" s="21">
        <f t="shared" si="2"/>
        <v>7.15</v>
      </c>
      <c r="S6" s="8">
        <f>IF($D6="","",VLOOKUP($D6,'HK1'!$D$4:$AH$259,16,0)+VLOOKUP($D6,'HK2'!$D$4:$AH$258,16,0))</f>
        <v>0</v>
      </c>
      <c r="T6" s="8">
        <f>IF($D6="","",VLOOKUP($D6,'HK1'!$D$4:$AH$259,17,0)+VLOOKUP($D6,'HK2'!$D$4:$AH$258,17,0))</f>
        <v>0</v>
      </c>
      <c r="U6" s="8">
        <f>IF($D6="","",VLOOKUP($D6,'HK1'!$D$4:$AH$259,18,0)+VLOOKUP($D6,'HK2'!$D$4:$AH$258,18,0))</f>
        <v>0</v>
      </c>
      <c r="V6" s="21">
        <f t="shared" si="3"/>
        <v>0</v>
      </c>
      <c r="W6" s="8">
        <f>IF($D6="","",VLOOKUP($D6,'HK1'!$D$4:$AH$259,20,0)+VLOOKUP($D6,'HK2'!$D$4:$AH$258,20,0))</f>
        <v>0</v>
      </c>
      <c r="X6" s="8">
        <f>IF($D6="","",VLOOKUP($D6,'HK1'!$D$4:$AH$259,21,0)+VLOOKUP($D6,'HK2'!$D$4:$AH$258,21,0))</f>
        <v>0</v>
      </c>
      <c r="Y6" s="21">
        <f t="shared" si="4"/>
        <v>0</v>
      </c>
      <c r="Z6" s="8">
        <f>IF($D6="","",VLOOKUP($D6,'HK1'!$D$4:$AH$259,23,0)+VLOOKUP($D6,'HK2'!$D$4:$AH$258,23,0))</f>
        <v>0</v>
      </c>
      <c r="AA6" s="8">
        <f>IF($D6="","",VLOOKUP($D6,'HK1'!$D$4:$AH$259,24,0)+VLOOKUP($D6,'HK2'!$D$4:$AH$258,24,0))</f>
        <v>0</v>
      </c>
      <c r="AB6" s="21">
        <f t="shared" si="5"/>
        <v>0</v>
      </c>
      <c r="AC6" s="8">
        <f>IF($D6="","",VLOOKUP($D6,'HK1'!$D$4:$AH$259,26,0)+VLOOKUP($D6,'HK2'!$D$4:$AH$258,26,0))</f>
        <v>0</v>
      </c>
      <c r="AD6" s="8">
        <f>IF($D6="","",VLOOKUP($D6,'HK1'!$D$4:$AH$259,27,0)+VLOOKUP($D6,'HK2'!$D$4:$AH$258,27,0))</f>
        <v>0</v>
      </c>
      <c r="AE6" s="21">
        <f t="shared" si="6"/>
        <v>0</v>
      </c>
      <c r="AF6" s="8">
        <f>IF($D6="","",VLOOKUP($D6,'HK1'!$D$4:$AH$259,29,0)+VLOOKUP($D6,'HK2'!$D$4:$AH$258,29,0))</f>
        <v>1.2</v>
      </c>
      <c r="AG6" s="8">
        <f>IF($D6="","",VLOOKUP($D6,'HK1'!$D$4:$AH$259,30,0)+VLOOKUP($D6,'HK2'!$D$4:$AH$258,30,0))</f>
        <v>0</v>
      </c>
      <c r="AH6" s="64">
        <f t="shared" si="7"/>
        <v>64.8</v>
      </c>
      <c r="AI6" s="14">
        <f t="shared" si="8"/>
        <v>215.8</v>
      </c>
    </row>
    <row r="7" spans="1:35">
      <c r="A7" s="55">
        <f>IF(D7="","",SUBTOTAL(3,$D$4:$D7))</f>
        <v>4</v>
      </c>
      <c r="B7" s="46" t="s">
        <v>377</v>
      </c>
      <c r="C7" s="75" t="s">
        <v>117</v>
      </c>
      <c r="D7" s="31" t="s">
        <v>124</v>
      </c>
      <c r="E7" s="8">
        <f>IF($D7="","",VLOOKUP($D7,'HK1'!$D$4:$AH$259,2,0)+VLOOKUP($D7,'HK2'!$D$4:$AH$258,2,0))</f>
        <v>0</v>
      </c>
      <c r="F7" s="8">
        <f>IF($D7="","",VLOOKUP($D7,'HK1'!$D$4:$AH$259,3,0)+VLOOKUP($D7,'HK2'!$D$4:$AH$258,3,0))</f>
        <v>0</v>
      </c>
      <c r="G7" s="8">
        <f>IF($D7="","",VLOOKUP($D7,'HK1'!$D$4:$AH$259,4,0)+VLOOKUP($D7,'HK2'!$D$4:$AH$258,4,0))</f>
        <v>0</v>
      </c>
      <c r="H7" s="8">
        <f>IF($D7="","",VLOOKUP($D7,'HK1'!$D$4:$AH$259,5,0)+VLOOKUP($D7,'HK2'!$D$4:$AH$258,5,0))</f>
        <v>0</v>
      </c>
      <c r="I7" s="76">
        <f t="shared" si="0"/>
        <v>0</v>
      </c>
      <c r="J7" s="8">
        <f>IF($D7="","",VLOOKUP($D7,'HK1'!$D$4:$AH$259,7,0)+VLOOKUP($D7,'HK2'!$D$4:$AH$258,7,0))</f>
        <v>0</v>
      </c>
      <c r="K7" s="8">
        <f>IF($D7="","",VLOOKUP($D7,'HK1'!$D$4:$AH$259,8,0)+VLOOKUP($D7,'HK2'!$D$4:$AH$258,8,0))</f>
        <v>6</v>
      </c>
      <c r="L7" s="8">
        <f>IF($D7="","",VLOOKUP($D7,'HK1'!$D$4:$AH$259,9,0)+VLOOKUP($D7,'HK2'!$D$4:$AH$258,9,0))</f>
        <v>0</v>
      </c>
      <c r="M7" s="8">
        <f>IF($D7="","",VLOOKUP($D7,'HK1'!$D$4:$AH$259,10,0)+VLOOKUP($D7,'HK2'!$D$4:$AH$258,10,0))</f>
        <v>0</v>
      </c>
      <c r="N7" s="21">
        <f t="shared" si="1"/>
        <v>6</v>
      </c>
      <c r="O7" s="8">
        <f>IF($D7="","",VLOOKUP($D7,'HK1'!$D$4:$AH$259,12,0)+VLOOKUP($D7,'HK2'!$D$4:$AH$258,12,0))</f>
        <v>0</v>
      </c>
      <c r="P7" s="8">
        <f>IF($D7="","",VLOOKUP($D7,'HK1'!$D$4:$AH$259,13,0)+VLOOKUP($D7,'HK2'!$D$4:$AH$258,13,0))</f>
        <v>0</v>
      </c>
      <c r="Q7" s="8">
        <f>IF($D7="","",VLOOKUP($D7,'HK1'!$D$4:$AH$259,14,0)+VLOOKUP($D7,'HK2'!$D$4:$AH$258,14,0))</f>
        <v>0</v>
      </c>
      <c r="R7" s="21">
        <f t="shared" si="2"/>
        <v>0</v>
      </c>
      <c r="S7" s="8">
        <f>IF($D7="","",VLOOKUP($D7,'HK1'!$D$4:$AH$259,16,0)+VLOOKUP($D7,'HK2'!$D$4:$AH$258,16,0))</f>
        <v>0</v>
      </c>
      <c r="T7" s="8">
        <f>IF($D7="","",VLOOKUP($D7,'HK1'!$D$4:$AH$259,17,0)+VLOOKUP($D7,'HK2'!$D$4:$AH$258,17,0))</f>
        <v>0</v>
      </c>
      <c r="U7" s="8">
        <f>IF($D7="","",VLOOKUP($D7,'HK1'!$D$4:$AH$259,18,0)+VLOOKUP($D7,'HK2'!$D$4:$AH$258,18,0))</f>
        <v>0</v>
      </c>
      <c r="V7" s="21">
        <f t="shared" si="3"/>
        <v>0</v>
      </c>
      <c r="W7" s="8">
        <f>IF($D7="","",VLOOKUP($D7,'HK1'!$D$4:$AH$259,20,0)+VLOOKUP($D7,'HK2'!$D$4:$AH$258,20,0))</f>
        <v>0</v>
      </c>
      <c r="X7" s="8">
        <f>IF($D7="","",VLOOKUP($D7,'HK1'!$D$4:$AH$259,21,0)+VLOOKUP($D7,'HK2'!$D$4:$AH$258,21,0))</f>
        <v>0</v>
      </c>
      <c r="Y7" s="21">
        <f t="shared" si="4"/>
        <v>0</v>
      </c>
      <c r="Z7" s="8">
        <f>IF($D7="","",VLOOKUP($D7,'HK1'!$D$4:$AH$259,23,0)+VLOOKUP($D7,'HK2'!$D$4:$AH$258,23,0))</f>
        <v>0</v>
      </c>
      <c r="AA7" s="8">
        <f>IF($D7="","",VLOOKUP($D7,'HK1'!$D$4:$AH$259,24,0)+VLOOKUP($D7,'HK2'!$D$4:$AH$258,24,0))</f>
        <v>0</v>
      </c>
      <c r="AB7" s="21">
        <f t="shared" si="5"/>
        <v>0</v>
      </c>
      <c r="AC7" s="8">
        <f>IF($D7="","",VLOOKUP($D7,'HK1'!$D$4:$AH$259,26,0)+VLOOKUP($D7,'HK2'!$D$4:$AH$258,26,0))</f>
        <v>0</v>
      </c>
      <c r="AD7" s="8">
        <f>IF($D7="","",VLOOKUP($D7,'HK1'!$D$4:$AH$259,27,0)+VLOOKUP($D7,'HK2'!$D$4:$AH$258,27,0))</f>
        <v>0</v>
      </c>
      <c r="AE7" s="21">
        <f t="shared" si="6"/>
        <v>0</v>
      </c>
      <c r="AF7" s="8">
        <f>IF($D7="","",VLOOKUP($D7,'HK1'!$D$4:$AH$259,29,0)+VLOOKUP($D7,'HK2'!$D$4:$AH$258,29,0))</f>
        <v>0</v>
      </c>
      <c r="AG7" s="8">
        <f>IF($D7="","",VLOOKUP($D7,'HK1'!$D$4:$AH$259,30,0)+VLOOKUP($D7,'HK2'!$D$4:$AH$258,30,0))</f>
        <v>0</v>
      </c>
      <c r="AH7" s="64">
        <f t="shared" si="7"/>
        <v>6</v>
      </c>
      <c r="AI7" s="14">
        <f t="shared" si="8"/>
        <v>20</v>
      </c>
    </row>
    <row r="8" spans="1:35">
      <c r="A8" s="55">
        <f>IF(D8="","",SUBTOTAL(3,$D$4:$D8))</f>
        <v>5</v>
      </c>
      <c r="B8" s="46" t="s">
        <v>373</v>
      </c>
      <c r="C8" s="75" t="s">
        <v>117</v>
      </c>
      <c r="D8" s="31" t="s">
        <v>120</v>
      </c>
      <c r="E8" s="8">
        <f>IF($D8="","",VLOOKUP($D8,'HK1'!$D$4:$AH$259,2,0)+VLOOKUP($D8,'HK2'!$D$4:$AH$258,2,0))</f>
        <v>14</v>
      </c>
      <c r="F8" s="8">
        <f>IF($D8="","",VLOOKUP($D8,'HK1'!$D$4:$AH$259,3,0)+VLOOKUP($D8,'HK2'!$D$4:$AH$258,3,0))</f>
        <v>0</v>
      </c>
      <c r="G8" s="8">
        <f>IF($D8="","",VLOOKUP($D8,'HK1'!$D$4:$AH$259,4,0)+VLOOKUP($D8,'HK2'!$D$4:$AH$258,4,0))</f>
        <v>0</v>
      </c>
      <c r="H8" s="8">
        <f>IF($D8="","",VLOOKUP($D8,'HK1'!$D$4:$AH$259,5,0)+VLOOKUP($D8,'HK2'!$D$4:$AH$258,5,0))</f>
        <v>0</v>
      </c>
      <c r="I8" s="76">
        <f t="shared" si="0"/>
        <v>14</v>
      </c>
      <c r="J8" s="8">
        <f>IF($D8="","",VLOOKUP($D8,'HK1'!$D$4:$AH$259,7,0)+VLOOKUP($D8,'HK2'!$D$4:$AH$258,7,0))</f>
        <v>6</v>
      </c>
      <c r="K8" s="8">
        <f>IF($D8="","",VLOOKUP($D8,'HK1'!$D$4:$AH$259,8,0)+VLOOKUP($D8,'HK2'!$D$4:$AH$258,8,0))</f>
        <v>6</v>
      </c>
      <c r="L8" s="8">
        <f>IF($D8="","",VLOOKUP($D8,'HK1'!$D$4:$AH$259,9,0)+VLOOKUP($D8,'HK2'!$D$4:$AH$258,9,0))</f>
        <v>0</v>
      </c>
      <c r="M8" s="8">
        <f>IF($D8="","",VLOOKUP($D8,'HK1'!$D$4:$AH$259,10,0)+VLOOKUP($D8,'HK2'!$D$4:$AH$258,10,0))</f>
        <v>0</v>
      </c>
      <c r="N8" s="21">
        <f t="shared" si="1"/>
        <v>12</v>
      </c>
      <c r="O8" s="8">
        <f>IF($D8="","",VLOOKUP($D8,'HK1'!$D$4:$AH$259,12,0)+VLOOKUP($D8,'HK2'!$D$4:$AH$258,12,0))</f>
        <v>186</v>
      </c>
      <c r="P8" s="8">
        <f>IF($D8="","",VLOOKUP($D8,'HK1'!$D$4:$AH$259,13,0)+VLOOKUP($D8,'HK2'!$D$4:$AH$258,13,0))</f>
        <v>35</v>
      </c>
      <c r="Q8" s="8">
        <f>IF($D8="","",VLOOKUP($D8,'HK1'!$D$4:$AH$259,14,0)+VLOOKUP($D8,'HK2'!$D$4:$AH$258,14,0))</f>
        <v>307</v>
      </c>
      <c r="R8" s="21">
        <f t="shared" si="2"/>
        <v>-4.3</v>
      </c>
      <c r="S8" s="8">
        <f>IF($D8="","",VLOOKUP($D8,'HK1'!$D$4:$AH$259,16,0)+VLOOKUP($D8,'HK2'!$D$4:$AH$258,16,0))</f>
        <v>0</v>
      </c>
      <c r="T8" s="8">
        <f>IF($D8="","",VLOOKUP($D8,'HK1'!$D$4:$AH$259,17,0)+VLOOKUP($D8,'HK2'!$D$4:$AH$258,17,0))</f>
        <v>0</v>
      </c>
      <c r="U8" s="8">
        <f>IF($D8="","",VLOOKUP($D8,'HK1'!$D$4:$AH$259,18,0)+VLOOKUP($D8,'HK2'!$D$4:$AH$258,18,0))</f>
        <v>0</v>
      </c>
      <c r="V8" s="21">
        <f t="shared" si="3"/>
        <v>0</v>
      </c>
      <c r="W8" s="8">
        <f>IF($D8="","",VLOOKUP($D8,'HK1'!$D$4:$AH$259,20,0)+VLOOKUP($D8,'HK2'!$D$4:$AH$258,20,0))</f>
        <v>0</v>
      </c>
      <c r="X8" s="8">
        <f>IF($D8="","",VLOOKUP($D8,'HK1'!$D$4:$AH$259,21,0)+VLOOKUP($D8,'HK2'!$D$4:$AH$258,21,0))</f>
        <v>0</v>
      </c>
      <c r="Y8" s="21">
        <f t="shared" si="4"/>
        <v>0</v>
      </c>
      <c r="Z8" s="8">
        <f>IF($D8="","",VLOOKUP($D8,'HK1'!$D$4:$AH$259,23,0)+VLOOKUP($D8,'HK2'!$D$4:$AH$258,23,0))</f>
        <v>0</v>
      </c>
      <c r="AA8" s="8">
        <f>IF($D8="","",VLOOKUP($D8,'HK1'!$D$4:$AH$259,24,0)+VLOOKUP($D8,'HK2'!$D$4:$AH$258,24,0))</f>
        <v>0</v>
      </c>
      <c r="AB8" s="21">
        <f t="shared" si="5"/>
        <v>0</v>
      </c>
      <c r="AC8" s="8">
        <f>IF($D8="","",VLOOKUP($D8,'HK1'!$D$4:$AH$259,26,0)+VLOOKUP($D8,'HK2'!$D$4:$AH$258,26,0))</f>
        <v>0</v>
      </c>
      <c r="AD8" s="8">
        <f>IF($D8="","",VLOOKUP($D8,'HK1'!$D$4:$AH$259,27,0)+VLOOKUP($D8,'HK2'!$D$4:$AH$258,27,0))</f>
        <v>0</v>
      </c>
      <c r="AE8" s="21">
        <f t="shared" si="6"/>
        <v>0</v>
      </c>
      <c r="AF8" s="8">
        <f>IF($D8="","",VLOOKUP($D8,'HK1'!$D$4:$AH$259,29,0)+VLOOKUP($D8,'HK2'!$D$4:$AH$258,29,0))</f>
        <v>2.4</v>
      </c>
      <c r="AG8" s="8">
        <f>IF($D8="","",VLOOKUP($D8,'HK1'!$D$4:$AH$259,30,0)+VLOOKUP($D8,'HK2'!$D$4:$AH$258,30,0))</f>
        <v>0</v>
      </c>
      <c r="AH8" s="64">
        <f t="shared" si="7"/>
        <v>24.1</v>
      </c>
      <c r="AI8" s="14">
        <f t="shared" si="8"/>
        <v>80.3</v>
      </c>
    </row>
    <row r="9" spans="1:35">
      <c r="A9" s="55">
        <f>IF(D9="","",SUBTOTAL(3,$D$4:$D9))</f>
        <v>6</v>
      </c>
      <c r="B9" s="46" t="s">
        <v>374</v>
      </c>
      <c r="C9" s="75" t="s">
        <v>117</v>
      </c>
      <c r="D9" s="31" t="s">
        <v>121</v>
      </c>
      <c r="E9" s="8">
        <f>IF($D9="","",VLOOKUP($D9,'HK1'!$D$4:$AH$259,2,0)+VLOOKUP($D9,'HK2'!$D$4:$AH$258,2,0))</f>
        <v>4</v>
      </c>
      <c r="F9" s="8">
        <f>IF($D9="","",VLOOKUP($D9,'HK1'!$D$4:$AH$259,3,0)+VLOOKUP($D9,'HK2'!$D$4:$AH$258,3,0))</f>
        <v>0</v>
      </c>
      <c r="G9" s="8">
        <f>IF($D9="","",VLOOKUP($D9,'HK1'!$D$4:$AH$259,4,0)+VLOOKUP($D9,'HK2'!$D$4:$AH$258,4,0))</f>
        <v>0</v>
      </c>
      <c r="H9" s="8">
        <f>IF($D9="","",VLOOKUP($D9,'HK1'!$D$4:$AH$259,5,0)+VLOOKUP($D9,'HK2'!$D$4:$AH$258,5,0))</f>
        <v>0</v>
      </c>
      <c r="I9" s="76">
        <f t="shared" si="0"/>
        <v>4</v>
      </c>
      <c r="J9" s="8">
        <f>IF($D9="","",VLOOKUP($D9,'HK1'!$D$4:$AH$259,7,0)+VLOOKUP($D9,'HK2'!$D$4:$AH$258,7,0))</f>
        <v>7.1999999999999993</v>
      </c>
      <c r="K9" s="8">
        <f>IF($D9="","",VLOOKUP($D9,'HK1'!$D$4:$AH$259,8,0)+VLOOKUP($D9,'HK2'!$D$4:$AH$258,8,0))</f>
        <v>32.399999999999991</v>
      </c>
      <c r="L9" s="8">
        <f>IF($D9="","",VLOOKUP($D9,'HK1'!$D$4:$AH$259,9,0)+VLOOKUP($D9,'HK2'!$D$4:$AH$258,9,0))</f>
        <v>0</v>
      </c>
      <c r="M9" s="8">
        <f>IF($D9="","",VLOOKUP($D9,'HK1'!$D$4:$AH$259,10,0)+VLOOKUP($D9,'HK2'!$D$4:$AH$258,10,0))</f>
        <v>0</v>
      </c>
      <c r="N9" s="21">
        <f t="shared" si="1"/>
        <v>39.599999999999994</v>
      </c>
      <c r="O9" s="8">
        <f>IF($D9="","",VLOOKUP($D9,'HK1'!$D$4:$AH$259,12,0)+VLOOKUP($D9,'HK2'!$D$4:$AH$258,12,0))</f>
        <v>147</v>
      </c>
      <c r="P9" s="8">
        <f>IF($D9="","",VLOOKUP($D9,'HK1'!$D$4:$AH$259,13,0)+VLOOKUP($D9,'HK2'!$D$4:$AH$258,13,0))</f>
        <v>275</v>
      </c>
      <c r="Q9" s="8">
        <f>IF($D9="","",VLOOKUP($D9,'HK1'!$D$4:$AH$259,14,0)+VLOOKUP($D9,'HK2'!$D$4:$AH$258,14,0))</f>
        <v>232</v>
      </c>
      <c r="R9" s="21">
        <f t="shared" si="2"/>
        <v>9.5</v>
      </c>
      <c r="S9" s="8">
        <f>IF($D9="","",VLOOKUP($D9,'HK1'!$D$4:$AH$259,16,0)+VLOOKUP($D9,'HK2'!$D$4:$AH$258,16,0))</f>
        <v>0</v>
      </c>
      <c r="T9" s="8">
        <f>IF($D9="","",VLOOKUP($D9,'HK1'!$D$4:$AH$259,17,0)+VLOOKUP($D9,'HK2'!$D$4:$AH$258,17,0))</f>
        <v>0</v>
      </c>
      <c r="U9" s="8">
        <f>IF($D9="","",VLOOKUP($D9,'HK1'!$D$4:$AH$259,18,0)+VLOOKUP($D9,'HK2'!$D$4:$AH$258,18,0))</f>
        <v>0</v>
      </c>
      <c r="V9" s="21">
        <f t="shared" si="3"/>
        <v>0</v>
      </c>
      <c r="W9" s="8">
        <f>IF($D9="","",VLOOKUP($D9,'HK1'!$D$4:$AH$259,20,0)+VLOOKUP($D9,'HK2'!$D$4:$AH$258,20,0))</f>
        <v>0</v>
      </c>
      <c r="X9" s="8">
        <f>IF($D9="","",VLOOKUP($D9,'HK1'!$D$4:$AH$259,21,0)+VLOOKUP($D9,'HK2'!$D$4:$AH$258,21,0))</f>
        <v>0</v>
      </c>
      <c r="Y9" s="21">
        <f t="shared" si="4"/>
        <v>0</v>
      </c>
      <c r="Z9" s="8">
        <f>IF($D9="","",VLOOKUP($D9,'HK1'!$D$4:$AH$259,23,0)+VLOOKUP($D9,'HK2'!$D$4:$AH$258,23,0))</f>
        <v>0</v>
      </c>
      <c r="AA9" s="8">
        <f>IF($D9="","",VLOOKUP($D9,'HK1'!$D$4:$AH$259,24,0)+VLOOKUP($D9,'HK2'!$D$4:$AH$258,24,0))</f>
        <v>0</v>
      </c>
      <c r="AB9" s="21">
        <f t="shared" si="5"/>
        <v>0</v>
      </c>
      <c r="AC9" s="8">
        <f>IF($D9="","",VLOOKUP($D9,'HK1'!$D$4:$AH$259,26,0)+VLOOKUP($D9,'HK2'!$D$4:$AH$258,26,0))</f>
        <v>0</v>
      </c>
      <c r="AD9" s="8">
        <f>IF($D9="","",VLOOKUP($D9,'HK1'!$D$4:$AH$259,27,0)+VLOOKUP($D9,'HK2'!$D$4:$AH$258,27,0))</f>
        <v>0</v>
      </c>
      <c r="AE9" s="21">
        <f t="shared" si="6"/>
        <v>0</v>
      </c>
      <c r="AF9" s="8">
        <f>IF($D9="","",VLOOKUP($D9,'HK1'!$D$4:$AH$259,29,0)+VLOOKUP($D9,'HK2'!$D$4:$AH$258,29,0))</f>
        <v>0</v>
      </c>
      <c r="AG9" s="8">
        <f>IF($D9="","",VLOOKUP($D9,'HK1'!$D$4:$AH$259,30,0)+VLOOKUP($D9,'HK2'!$D$4:$AH$258,30,0))</f>
        <v>0</v>
      </c>
      <c r="AH9" s="64">
        <f t="shared" si="7"/>
        <v>53.1</v>
      </c>
      <c r="AI9" s="14">
        <f t="shared" si="8"/>
        <v>176.8</v>
      </c>
    </row>
    <row r="10" spans="1:35">
      <c r="A10" s="55">
        <f>IF(D10="","",SUBTOTAL(3,$D$4:$D10))</f>
        <v>7</v>
      </c>
      <c r="B10" s="46" t="s">
        <v>375</v>
      </c>
      <c r="C10" s="75" t="s">
        <v>117</v>
      </c>
      <c r="D10" s="31" t="s">
        <v>122</v>
      </c>
      <c r="E10" s="8">
        <f>IF($D10="","",VLOOKUP($D10,'HK1'!$D$4:$AH$259,2,0)+VLOOKUP($D10,'HK2'!$D$4:$AH$258,2,0))</f>
        <v>2</v>
      </c>
      <c r="F10" s="8">
        <f>IF($D10="","",VLOOKUP($D10,'HK1'!$D$4:$AH$259,3,0)+VLOOKUP($D10,'HK2'!$D$4:$AH$258,3,0))</f>
        <v>2</v>
      </c>
      <c r="G10" s="8">
        <f>IF($D10="","",VLOOKUP($D10,'HK1'!$D$4:$AH$259,4,0)+VLOOKUP($D10,'HK2'!$D$4:$AH$258,4,0))</f>
        <v>0</v>
      </c>
      <c r="H10" s="8">
        <f>IF($D10="","",VLOOKUP($D10,'HK1'!$D$4:$AH$259,5,0)+VLOOKUP($D10,'HK2'!$D$4:$AH$258,5,0))</f>
        <v>0</v>
      </c>
      <c r="I10" s="76">
        <f t="shared" si="0"/>
        <v>6</v>
      </c>
      <c r="J10" s="8">
        <f>IF($D10="","",VLOOKUP($D10,'HK1'!$D$4:$AH$259,7,0)+VLOOKUP($D10,'HK2'!$D$4:$AH$258,7,0))</f>
        <v>3.5999999999999996</v>
      </c>
      <c r="K10" s="8">
        <f>IF($D10="","",VLOOKUP($D10,'HK1'!$D$4:$AH$259,8,0)+VLOOKUP($D10,'HK2'!$D$4:$AH$258,8,0))</f>
        <v>16.8</v>
      </c>
      <c r="L10" s="8">
        <f>IF($D10="","",VLOOKUP($D10,'HK1'!$D$4:$AH$259,9,0)+VLOOKUP($D10,'HK2'!$D$4:$AH$258,9,0))</f>
        <v>0</v>
      </c>
      <c r="M10" s="8">
        <f>IF($D10="","",VLOOKUP($D10,'HK1'!$D$4:$AH$259,10,0)+VLOOKUP($D10,'HK2'!$D$4:$AH$258,10,0))</f>
        <v>0</v>
      </c>
      <c r="N10" s="21">
        <f t="shared" si="1"/>
        <v>20.399999999999999</v>
      </c>
      <c r="O10" s="8">
        <f>IF($D10="","",VLOOKUP($D10,'HK1'!$D$4:$AH$259,12,0)+VLOOKUP($D10,'HK2'!$D$4:$AH$258,12,0))</f>
        <v>73</v>
      </c>
      <c r="P10" s="8">
        <f>IF($D10="","",VLOOKUP($D10,'HK1'!$D$4:$AH$259,13,0)+VLOOKUP($D10,'HK2'!$D$4:$AH$258,13,0))</f>
        <v>100</v>
      </c>
      <c r="Q10" s="8">
        <f>IF($D10="","",VLOOKUP($D10,'HK1'!$D$4:$AH$259,14,0)+VLOOKUP($D10,'HK2'!$D$4:$AH$258,14,0))</f>
        <v>74</v>
      </c>
      <c r="R10" s="21">
        <f t="shared" si="2"/>
        <v>4.95</v>
      </c>
      <c r="S10" s="8">
        <f>IF($D10="","",VLOOKUP($D10,'HK1'!$D$4:$AH$259,16,0)+VLOOKUP($D10,'HK2'!$D$4:$AH$258,16,0))</f>
        <v>0</v>
      </c>
      <c r="T10" s="8">
        <f>IF($D10="","",VLOOKUP($D10,'HK1'!$D$4:$AH$259,17,0)+VLOOKUP($D10,'HK2'!$D$4:$AH$258,17,0))</f>
        <v>0</v>
      </c>
      <c r="U10" s="8">
        <f>IF($D10="","",VLOOKUP($D10,'HK1'!$D$4:$AH$259,18,0)+VLOOKUP($D10,'HK2'!$D$4:$AH$258,18,0))</f>
        <v>0</v>
      </c>
      <c r="V10" s="21">
        <f t="shared" si="3"/>
        <v>0</v>
      </c>
      <c r="W10" s="8">
        <f>IF($D10="","",VLOOKUP($D10,'HK1'!$D$4:$AH$259,20,0)+VLOOKUP($D10,'HK2'!$D$4:$AH$258,20,0))</f>
        <v>0</v>
      </c>
      <c r="X10" s="8">
        <f>IF($D10="","",VLOOKUP($D10,'HK1'!$D$4:$AH$259,21,0)+VLOOKUP($D10,'HK2'!$D$4:$AH$258,21,0))</f>
        <v>0</v>
      </c>
      <c r="Y10" s="21">
        <f t="shared" si="4"/>
        <v>0</v>
      </c>
      <c r="Z10" s="8">
        <f>IF($D10="","",VLOOKUP($D10,'HK1'!$D$4:$AH$259,23,0)+VLOOKUP($D10,'HK2'!$D$4:$AH$258,23,0))</f>
        <v>0</v>
      </c>
      <c r="AA10" s="8">
        <f>IF($D10="","",VLOOKUP($D10,'HK1'!$D$4:$AH$259,24,0)+VLOOKUP($D10,'HK2'!$D$4:$AH$258,24,0))</f>
        <v>0</v>
      </c>
      <c r="AB10" s="21">
        <f t="shared" si="5"/>
        <v>0</v>
      </c>
      <c r="AC10" s="8">
        <f>IF($D10="","",VLOOKUP($D10,'HK1'!$D$4:$AH$259,26,0)+VLOOKUP($D10,'HK2'!$D$4:$AH$258,26,0))</f>
        <v>0</v>
      </c>
      <c r="AD10" s="8">
        <f>IF($D10="","",VLOOKUP($D10,'HK1'!$D$4:$AH$259,27,0)+VLOOKUP($D10,'HK2'!$D$4:$AH$258,27,0))</f>
        <v>0</v>
      </c>
      <c r="AE10" s="21">
        <f t="shared" si="6"/>
        <v>0</v>
      </c>
      <c r="AF10" s="8">
        <f>IF($D10="","",VLOOKUP($D10,'HK1'!$D$4:$AH$259,29,0)+VLOOKUP($D10,'HK2'!$D$4:$AH$258,29,0))</f>
        <v>0</v>
      </c>
      <c r="AG10" s="8">
        <f>IF($D10="","",VLOOKUP($D10,'HK1'!$D$4:$AH$259,30,0)+VLOOKUP($D10,'HK2'!$D$4:$AH$258,30,0))</f>
        <v>0</v>
      </c>
      <c r="AH10" s="64">
        <f t="shared" si="7"/>
        <v>31.4</v>
      </c>
      <c r="AI10" s="14">
        <f t="shared" si="8"/>
        <v>104.6</v>
      </c>
    </row>
    <row r="11" spans="1:35">
      <c r="A11" s="55">
        <f>IF(D11="","",SUBTOTAL(3,$D$4:$D11))</f>
        <v>8</v>
      </c>
      <c r="B11" s="46" t="s">
        <v>376</v>
      </c>
      <c r="C11" s="75" t="s">
        <v>117</v>
      </c>
      <c r="D11" s="31" t="s">
        <v>123</v>
      </c>
      <c r="E11" s="8">
        <f>IF($D11="","",VLOOKUP($D11,'HK1'!$D$4:$AH$259,2,0)+VLOOKUP($D11,'HK2'!$D$4:$AH$258,2,0))</f>
        <v>6</v>
      </c>
      <c r="F11" s="8">
        <f>IF($D11="","",VLOOKUP($D11,'HK1'!$D$4:$AH$259,3,0)+VLOOKUP($D11,'HK2'!$D$4:$AH$258,3,0))</f>
        <v>2</v>
      </c>
      <c r="G11" s="8">
        <f>IF($D11="","",VLOOKUP($D11,'HK1'!$D$4:$AH$259,4,0)+VLOOKUP($D11,'HK2'!$D$4:$AH$258,4,0))</f>
        <v>0</v>
      </c>
      <c r="H11" s="8">
        <f>IF($D11="","",VLOOKUP($D11,'HK1'!$D$4:$AH$259,5,0)+VLOOKUP($D11,'HK2'!$D$4:$AH$258,5,0))</f>
        <v>0</v>
      </c>
      <c r="I11" s="76">
        <f t="shared" si="0"/>
        <v>10</v>
      </c>
      <c r="J11" s="8">
        <f>IF($D11="","",VLOOKUP($D11,'HK1'!$D$4:$AH$259,7,0)+VLOOKUP($D11,'HK2'!$D$4:$AH$258,7,0))</f>
        <v>9.6</v>
      </c>
      <c r="K11" s="8">
        <f>IF($D11="","",VLOOKUP($D11,'HK1'!$D$4:$AH$259,8,0)+VLOOKUP($D11,'HK2'!$D$4:$AH$258,8,0))</f>
        <v>18.399999999999999</v>
      </c>
      <c r="L11" s="8">
        <f>IF($D11="","",VLOOKUP($D11,'HK1'!$D$4:$AH$259,9,0)+VLOOKUP($D11,'HK2'!$D$4:$AH$258,9,0))</f>
        <v>0</v>
      </c>
      <c r="M11" s="8">
        <f>IF($D11="","",VLOOKUP($D11,'HK1'!$D$4:$AH$259,10,0)+VLOOKUP($D11,'HK2'!$D$4:$AH$258,10,0))</f>
        <v>0</v>
      </c>
      <c r="N11" s="21">
        <f t="shared" si="1"/>
        <v>28</v>
      </c>
      <c r="O11" s="8">
        <f>IF($D11="","",VLOOKUP($D11,'HK1'!$D$4:$AH$259,12,0)+VLOOKUP($D11,'HK2'!$D$4:$AH$258,12,0))</f>
        <v>129</v>
      </c>
      <c r="P11" s="8">
        <f>IF($D11="","",VLOOKUP($D11,'HK1'!$D$4:$AH$259,13,0)+VLOOKUP($D11,'HK2'!$D$4:$AH$258,13,0))</f>
        <v>279</v>
      </c>
      <c r="Q11" s="8">
        <f>IF($D11="","",VLOOKUP($D11,'HK1'!$D$4:$AH$259,14,0)+VLOOKUP($D11,'HK2'!$D$4:$AH$258,14,0))</f>
        <v>246</v>
      </c>
      <c r="R11" s="21">
        <f t="shared" si="2"/>
        <v>8.1</v>
      </c>
      <c r="S11" s="8">
        <f>IF($D11="","",VLOOKUP($D11,'HK1'!$D$4:$AH$259,16,0)+VLOOKUP($D11,'HK2'!$D$4:$AH$258,16,0))</f>
        <v>0</v>
      </c>
      <c r="T11" s="8">
        <f>IF($D11="","",VLOOKUP($D11,'HK1'!$D$4:$AH$259,17,0)+VLOOKUP($D11,'HK2'!$D$4:$AH$258,17,0))</f>
        <v>0</v>
      </c>
      <c r="U11" s="8">
        <f>IF($D11="","",VLOOKUP($D11,'HK1'!$D$4:$AH$259,18,0)+VLOOKUP($D11,'HK2'!$D$4:$AH$258,18,0))</f>
        <v>0</v>
      </c>
      <c r="V11" s="21">
        <f t="shared" si="3"/>
        <v>0</v>
      </c>
      <c r="W11" s="8">
        <f>IF($D11="","",VLOOKUP($D11,'HK1'!$D$4:$AH$259,20,0)+VLOOKUP($D11,'HK2'!$D$4:$AH$258,20,0))</f>
        <v>0</v>
      </c>
      <c r="X11" s="8">
        <f>IF($D11="","",VLOOKUP($D11,'HK1'!$D$4:$AH$259,21,0)+VLOOKUP($D11,'HK2'!$D$4:$AH$258,21,0))</f>
        <v>0</v>
      </c>
      <c r="Y11" s="21">
        <f t="shared" si="4"/>
        <v>0</v>
      </c>
      <c r="Z11" s="8">
        <f>IF($D11="","",VLOOKUP($D11,'HK1'!$D$4:$AH$259,23,0)+VLOOKUP($D11,'HK2'!$D$4:$AH$258,23,0))</f>
        <v>0</v>
      </c>
      <c r="AA11" s="8">
        <f>IF($D11="","",VLOOKUP($D11,'HK1'!$D$4:$AH$259,24,0)+VLOOKUP($D11,'HK2'!$D$4:$AH$258,24,0))</f>
        <v>0</v>
      </c>
      <c r="AB11" s="21">
        <f t="shared" si="5"/>
        <v>0</v>
      </c>
      <c r="AC11" s="8">
        <f>IF($D11="","",VLOOKUP($D11,'HK1'!$D$4:$AH$259,26,0)+VLOOKUP($D11,'HK2'!$D$4:$AH$258,26,0))</f>
        <v>0</v>
      </c>
      <c r="AD11" s="8">
        <f>IF($D11="","",VLOOKUP($D11,'HK1'!$D$4:$AH$259,27,0)+VLOOKUP($D11,'HK2'!$D$4:$AH$258,27,0))</f>
        <v>0</v>
      </c>
      <c r="AE11" s="21">
        <f t="shared" si="6"/>
        <v>0</v>
      </c>
      <c r="AF11" s="8">
        <f>IF($D11="","",VLOOKUP($D11,'HK1'!$D$4:$AH$259,29,0)+VLOOKUP($D11,'HK2'!$D$4:$AH$258,29,0))</f>
        <v>2.4</v>
      </c>
      <c r="AG11" s="8">
        <f>IF($D11="","",VLOOKUP($D11,'HK1'!$D$4:$AH$259,30,0)+VLOOKUP($D11,'HK2'!$D$4:$AH$258,30,0))</f>
        <v>3.6</v>
      </c>
      <c r="AH11" s="64">
        <f t="shared" si="7"/>
        <v>52.1</v>
      </c>
      <c r="AI11" s="14">
        <f t="shared" si="8"/>
        <v>173.5</v>
      </c>
    </row>
    <row r="12" spans="1:35">
      <c r="A12" s="55">
        <f>IF(D12="","",SUBTOTAL(3,$D$4:$D12))</f>
        <v>9</v>
      </c>
      <c r="B12" s="46" t="s">
        <v>378</v>
      </c>
      <c r="C12" s="75" t="s">
        <v>117</v>
      </c>
      <c r="D12" s="31" t="s">
        <v>125</v>
      </c>
      <c r="E12" s="8">
        <f>IF($D12="","",VLOOKUP($D12,'HK1'!$D$4:$AH$259,2,0)+VLOOKUP($D12,'HK2'!$D$4:$AH$258,2,0))</f>
        <v>0</v>
      </c>
      <c r="F12" s="8">
        <f>IF($D12="","",VLOOKUP($D12,'HK1'!$D$4:$AH$259,3,0)+VLOOKUP($D12,'HK2'!$D$4:$AH$258,3,0))</f>
        <v>0</v>
      </c>
      <c r="G12" s="8">
        <f>IF($D12="","",VLOOKUP($D12,'HK1'!$D$4:$AH$259,4,0)+VLOOKUP($D12,'HK2'!$D$4:$AH$258,4,0))</f>
        <v>0</v>
      </c>
      <c r="H12" s="8">
        <f>IF($D12="","",VLOOKUP($D12,'HK1'!$D$4:$AH$259,5,0)+VLOOKUP($D12,'HK2'!$D$4:$AH$258,5,0))</f>
        <v>0</v>
      </c>
      <c r="I12" s="76">
        <f t="shared" si="0"/>
        <v>0</v>
      </c>
      <c r="J12" s="8">
        <f>IF($D12="","",VLOOKUP($D12,'HK1'!$D$4:$AH$259,7,0)+VLOOKUP($D12,'HK2'!$D$4:$AH$258,7,0))</f>
        <v>0</v>
      </c>
      <c r="K12" s="8">
        <f>IF($D12="","",VLOOKUP($D12,'HK1'!$D$4:$AH$259,8,0)+VLOOKUP($D12,'HK2'!$D$4:$AH$258,8,0))</f>
        <v>0</v>
      </c>
      <c r="L12" s="8">
        <f>IF($D12="","",VLOOKUP($D12,'HK1'!$D$4:$AH$259,9,0)+VLOOKUP($D12,'HK2'!$D$4:$AH$258,9,0))</f>
        <v>0</v>
      </c>
      <c r="M12" s="8">
        <f>IF($D12="","",VLOOKUP($D12,'HK1'!$D$4:$AH$259,10,0)+VLOOKUP($D12,'HK2'!$D$4:$AH$258,10,0))</f>
        <v>0</v>
      </c>
      <c r="N12" s="21">
        <f t="shared" si="1"/>
        <v>0</v>
      </c>
      <c r="O12" s="8">
        <f>IF($D12="","",VLOOKUP($D12,'HK1'!$D$4:$AH$259,12,0)+VLOOKUP($D12,'HK2'!$D$4:$AH$258,12,0))</f>
        <v>21</v>
      </c>
      <c r="P12" s="8">
        <f>IF($D12="","",VLOOKUP($D12,'HK1'!$D$4:$AH$259,13,0)+VLOOKUP($D12,'HK2'!$D$4:$AH$258,13,0))</f>
        <v>174</v>
      </c>
      <c r="Q12" s="8">
        <f>IF($D12="","",VLOOKUP($D12,'HK1'!$D$4:$AH$259,14,0)+VLOOKUP($D12,'HK2'!$D$4:$AH$258,14,0))</f>
        <v>0</v>
      </c>
      <c r="R12" s="21">
        <f t="shared" si="2"/>
        <v>9.75</v>
      </c>
      <c r="S12" s="8">
        <f>IF($D12="","",VLOOKUP($D12,'HK1'!$D$4:$AH$259,16,0)+VLOOKUP($D12,'HK2'!$D$4:$AH$258,16,0))</f>
        <v>0</v>
      </c>
      <c r="T12" s="8">
        <f>IF($D12="","",VLOOKUP($D12,'HK1'!$D$4:$AH$259,17,0)+VLOOKUP($D12,'HK2'!$D$4:$AH$258,17,0))</f>
        <v>54</v>
      </c>
      <c r="U12" s="8">
        <f>IF($D12="","",VLOOKUP($D12,'HK1'!$D$4:$AH$259,18,0)+VLOOKUP($D12,'HK2'!$D$4:$AH$258,18,0))</f>
        <v>0</v>
      </c>
      <c r="V12" s="21">
        <f t="shared" si="3"/>
        <v>5.4</v>
      </c>
      <c r="W12" s="8">
        <f>IF($D12="","",VLOOKUP($D12,'HK1'!$D$4:$AH$259,20,0)+VLOOKUP($D12,'HK2'!$D$4:$AH$258,20,0))</f>
        <v>0</v>
      </c>
      <c r="X12" s="8">
        <f>IF($D12="","",VLOOKUP($D12,'HK1'!$D$4:$AH$259,21,0)+VLOOKUP($D12,'HK2'!$D$4:$AH$258,21,0))</f>
        <v>0</v>
      </c>
      <c r="Y12" s="21">
        <f t="shared" si="4"/>
        <v>0</v>
      </c>
      <c r="Z12" s="8">
        <f>IF($D12="","",VLOOKUP($D12,'HK1'!$D$4:$AH$259,23,0)+VLOOKUP($D12,'HK2'!$D$4:$AH$258,23,0))</f>
        <v>0</v>
      </c>
      <c r="AA12" s="8">
        <f>IF($D12="","",VLOOKUP($D12,'HK1'!$D$4:$AH$259,24,0)+VLOOKUP($D12,'HK2'!$D$4:$AH$258,24,0))</f>
        <v>0</v>
      </c>
      <c r="AB12" s="21">
        <f t="shared" si="5"/>
        <v>0</v>
      </c>
      <c r="AC12" s="8">
        <f>IF($D12="","",VLOOKUP($D12,'HK1'!$D$4:$AH$259,26,0)+VLOOKUP($D12,'HK2'!$D$4:$AH$258,26,0))</f>
        <v>0</v>
      </c>
      <c r="AD12" s="8">
        <f>IF($D12="","",VLOOKUP($D12,'HK1'!$D$4:$AH$259,27,0)+VLOOKUP($D12,'HK2'!$D$4:$AH$258,27,0))</f>
        <v>0</v>
      </c>
      <c r="AE12" s="21">
        <f t="shared" si="6"/>
        <v>0</v>
      </c>
      <c r="AF12" s="8">
        <f>IF($D12="","",VLOOKUP($D12,'HK1'!$D$4:$AH$259,29,0)+VLOOKUP($D12,'HK2'!$D$4:$AH$258,29,0))</f>
        <v>0</v>
      </c>
      <c r="AG12" s="8">
        <f>IF($D12="","",VLOOKUP($D12,'HK1'!$D$4:$AH$259,30,0)+VLOOKUP($D12,'HK2'!$D$4:$AH$258,30,0))</f>
        <v>0</v>
      </c>
      <c r="AH12" s="64">
        <f t="shared" si="7"/>
        <v>15.2</v>
      </c>
      <c r="AI12" s="14">
        <f t="shared" si="8"/>
        <v>50.6</v>
      </c>
    </row>
    <row r="13" spans="1:35">
      <c r="A13" s="55">
        <f>IF(D13="","",SUBTOTAL(3,$D$4:$D13))</f>
        <v>10</v>
      </c>
      <c r="B13" s="46" t="s">
        <v>533</v>
      </c>
      <c r="C13" s="75" t="s">
        <v>541</v>
      </c>
      <c r="D13" s="31" t="s">
        <v>268</v>
      </c>
      <c r="E13" s="8">
        <f>IF($D13="","",VLOOKUP($D13,'HK1'!$D$4:$AH$259,2,0)+VLOOKUP($D13,'HK2'!$D$4:$AH$258,2,0))</f>
        <v>0</v>
      </c>
      <c r="F13" s="8">
        <f>IF($D13="","",VLOOKUP($D13,'HK1'!$D$4:$AH$259,3,0)+VLOOKUP($D13,'HK2'!$D$4:$AH$258,3,0))</f>
        <v>0</v>
      </c>
      <c r="G13" s="8">
        <f>IF($D13="","",VLOOKUP($D13,'HK1'!$D$4:$AH$259,4,0)+VLOOKUP($D13,'HK2'!$D$4:$AH$258,4,0))</f>
        <v>0</v>
      </c>
      <c r="H13" s="8">
        <f>IF($D13="","",VLOOKUP($D13,'HK1'!$D$4:$AH$259,5,0)+VLOOKUP($D13,'HK2'!$D$4:$AH$258,5,0))</f>
        <v>0</v>
      </c>
      <c r="I13" s="76">
        <f t="shared" si="0"/>
        <v>0</v>
      </c>
      <c r="J13" s="8">
        <f>IF($D13="","",VLOOKUP($D13,'HK1'!$D$4:$AH$259,7,0)+VLOOKUP($D13,'HK2'!$D$4:$AH$258,7,0))</f>
        <v>0</v>
      </c>
      <c r="K13" s="8">
        <f>IF($D13="","",VLOOKUP($D13,'HK1'!$D$4:$AH$259,8,0)+VLOOKUP($D13,'HK2'!$D$4:$AH$258,8,0))</f>
        <v>0</v>
      </c>
      <c r="L13" s="8">
        <f>IF($D13="","",VLOOKUP($D13,'HK1'!$D$4:$AH$259,9,0)+VLOOKUP($D13,'HK2'!$D$4:$AH$258,9,0))</f>
        <v>0</v>
      </c>
      <c r="M13" s="8">
        <f>IF($D13="","",VLOOKUP($D13,'HK1'!$D$4:$AH$259,10,0)+VLOOKUP($D13,'HK2'!$D$4:$AH$258,10,0))</f>
        <v>0</v>
      </c>
      <c r="N13" s="21">
        <f t="shared" si="1"/>
        <v>0</v>
      </c>
      <c r="O13" s="8">
        <f>IF($D13="","",VLOOKUP($D13,'HK1'!$D$4:$AH$259,12,0)+VLOOKUP($D13,'HK2'!$D$4:$AH$258,12,0))</f>
        <v>0</v>
      </c>
      <c r="P13" s="8">
        <f>IF($D13="","",VLOOKUP($D13,'HK1'!$D$4:$AH$259,13,0)+VLOOKUP($D13,'HK2'!$D$4:$AH$258,13,0))</f>
        <v>0</v>
      </c>
      <c r="Q13" s="8">
        <f>IF($D13="","",VLOOKUP($D13,'HK1'!$D$4:$AH$259,14,0)+VLOOKUP($D13,'HK2'!$D$4:$AH$258,14,0))</f>
        <v>0</v>
      </c>
      <c r="R13" s="21">
        <f t="shared" si="2"/>
        <v>0</v>
      </c>
      <c r="S13" s="8">
        <v>102</v>
      </c>
      <c r="T13" s="8">
        <f>IF($D13="","",VLOOKUP($D13,'HK1'!$D$4:$AH$259,17,0)+VLOOKUP($D13,'HK2'!$D$4:$AH$258,17,0))</f>
        <v>0</v>
      </c>
      <c r="U13" s="8">
        <v>102</v>
      </c>
      <c r="V13" s="21">
        <f t="shared" si="3"/>
        <v>0</v>
      </c>
      <c r="W13" s="8">
        <f>IF($D13="","",VLOOKUP($D13,'HK1'!$D$4:$AH$259,20,0)+VLOOKUP($D13,'HK2'!$D$4:$AH$258,20,0))</f>
        <v>0</v>
      </c>
      <c r="X13" s="8">
        <f>IF($D13="","",VLOOKUP($D13,'HK1'!$D$4:$AH$259,21,0)+VLOOKUP($D13,'HK2'!$D$4:$AH$258,21,0))</f>
        <v>0</v>
      </c>
      <c r="Y13" s="21">
        <f t="shared" si="4"/>
        <v>0</v>
      </c>
      <c r="Z13" s="8">
        <f>IF($D13="","",VLOOKUP($D13,'HK1'!$D$4:$AH$259,23,0)+VLOOKUP($D13,'HK2'!$D$4:$AH$258,23,0))</f>
        <v>0</v>
      </c>
      <c r="AA13" s="8">
        <f>IF($D13="","",VLOOKUP($D13,'HK1'!$D$4:$AH$259,24,0)+VLOOKUP($D13,'HK2'!$D$4:$AH$258,24,0))</f>
        <v>0</v>
      </c>
      <c r="AB13" s="21">
        <f t="shared" si="5"/>
        <v>0</v>
      </c>
      <c r="AC13" s="8">
        <f>IF($D13="","",VLOOKUP($D13,'HK1'!$D$4:$AH$259,26,0)+VLOOKUP($D13,'HK2'!$D$4:$AH$258,26,0))</f>
        <v>0</v>
      </c>
      <c r="AD13" s="8">
        <f>IF($D13="","",VLOOKUP($D13,'HK1'!$D$4:$AH$259,27,0)+VLOOKUP($D13,'HK2'!$D$4:$AH$258,27,0))</f>
        <v>0</v>
      </c>
      <c r="AE13" s="21">
        <f t="shared" si="6"/>
        <v>0</v>
      </c>
      <c r="AF13" s="8">
        <f>IF($D13="","",VLOOKUP($D13,'HK1'!$D$4:$AH$259,29,0)+VLOOKUP($D13,'HK2'!$D$4:$AH$258,29,0))</f>
        <v>0</v>
      </c>
      <c r="AG13" s="8">
        <f>IF($D13="","",VLOOKUP($D13,'HK1'!$D$4:$AH$259,30,0)+VLOOKUP($D13,'HK2'!$D$4:$AH$258,30,0))</f>
        <v>0</v>
      </c>
      <c r="AH13" s="64">
        <f t="shared" si="7"/>
        <v>0</v>
      </c>
      <c r="AI13" s="14">
        <f t="shared" si="8"/>
        <v>0</v>
      </c>
    </row>
    <row r="14" spans="1:35">
      <c r="A14" s="55" t="str">
        <f>IF(D14="","",SUBTOTAL(3,$D$4:$D14))</f>
        <v/>
      </c>
      <c r="B14" s="77"/>
      <c r="C14" s="78"/>
      <c r="D14" s="78"/>
      <c r="E14" s="8" t="str">
        <f>IF($D14="","",VLOOKUP($D14,'HK1'!$D$4:$AH$259,2,0)+VLOOKUP($D14,'HK2'!$D$4:$AH$258,2,0))</f>
        <v/>
      </c>
      <c r="F14" s="8" t="str">
        <f>IF($D14="","",VLOOKUP($D14,'HK1'!$D$4:$AH$259,3,0)+VLOOKUP($D14,'HK2'!$D$4:$AH$258,3,0))</f>
        <v/>
      </c>
      <c r="G14" s="8" t="str">
        <f>IF($D14="","",VLOOKUP($D14,'HK1'!$D$4:$AH$259,4,0)+VLOOKUP($D14,'HK2'!$D$4:$AH$258,4,0))</f>
        <v/>
      </c>
      <c r="H14" s="8" t="str">
        <f>IF($D14="","",VLOOKUP($D14,'HK1'!$D$4:$AH$259,5,0)+VLOOKUP($D14,'HK2'!$D$4:$AH$258,5,0))</f>
        <v/>
      </c>
      <c r="I14" s="76" t="str">
        <f t="shared" si="0"/>
        <v/>
      </c>
      <c r="J14" s="8" t="str">
        <f>IF($D14="","",VLOOKUP($D14,'HK1'!$D$4:$AH$259,7,0)+VLOOKUP($D14,'HK2'!$D$4:$AH$258,7,0))</f>
        <v/>
      </c>
      <c r="K14" s="8" t="str">
        <f>IF($D14="","",VLOOKUP($D14,'HK1'!$D$4:$AH$259,8,0)+VLOOKUP($D14,'HK2'!$D$4:$AH$258,8,0))</f>
        <v/>
      </c>
      <c r="L14" s="8" t="str">
        <f>IF($D14="","",VLOOKUP($D14,'HK1'!$D$4:$AH$259,9,0)+VLOOKUP($D14,'HK2'!$D$4:$AH$258,9,0))</f>
        <v/>
      </c>
      <c r="M14" s="8" t="str">
        <f>IF($D14="","",VLOOKUP($D14,'HK1'!$D$4:$AH$259,10,0)+VLOOKUP($D14,'HK2'!$D$4:$AH$258,10,0))</f>
        <v/>
      </c>
      <c r="N14" s="21" t="str">
        <f t="shared" si="1"/>
        <v/>
      </c>
      <c r="O14" s="8" t="str">
        <f>IF($D14="","",VLOOKUP($D14,'HK1'!$D$4:$AH$259,12,0)+VLOOKUP($D14,'HK2'!$D$4:$AH$258,12,0))</f>
        <v/>
      </c>
      <c r="P14" s="8" t="str">
        <f>IF($D14="","",VLOOKUP($D14,'HK1'!$D$4:$AH$259,13,0)+VLOOKUP($D14,'HK2'!$D$4:$AH$258,13,0))</f>
        <v/>
      </c>
      <c r="Q14" s="8" t="str">
        <f>IF($D14="","",VLOOKUP($D14,'HK1'!$D$4:$AH$259,14,0)+VLOOKUP($D14,'HK2'!$D$4:$AH$258,14,0))</f>
        <v/>
      </c>
      <c r="R14" s="21" t="str">
        <f t="shared" si="2"/>
        <v/>
      </c>
      <c r="S14" s="8" t="str">
        <f>IF($D14="","",VLOOKUP($D14,'HK1'!$D$4:$AH$259,16,0)+VLOOKUP($D14,'HK2'!$D$4:$AH$258,16,0))</f>
        <v/>
      </c>
      <c r="T14" s="8" t="str">
        <f>IF($D14="","",VLOOKUP($D14,'HK1'!$D$4:$AH$259,17,0)+VLOOKUP($D14,'HK2'!$D$4:$AH$258,17,0))</f>
        <v/>
      </c>
      <c r="U14" s="8" t="str">
        <f>IF($D14="","",VLOOKUP($D14,'HK1'!$D$4:$AH$259,18,0)+VLOOKUP($D14,'HK2'!$D$4:$AH$258,18,0))</f>
        <v/>
      </c>
      <c r="V14" s="21" t="str">
        <f t="shared" si="3"/>
        <v/>
      </c>
      <c r="W14" s="8" t="str">
        <f>IF($D14="","",VLOOKUP($D14,'HK1'!$D$4:$AH$259,20,0)+VLOOKUP($D14,'HK2'!$D$4:$AH$258,20,0))</f>
        <v/>
      </c>
      <c r="X14" s="8" t="str">
        <f>IF($D14="","",VLOOKUP($D14,'HK1'!$D$4:$AH$259,21,0)+VLOOKUP($D14,'HK2'!$D$4:$AH$258,21,0))</f>
        <v/>
      </c>
      <c r="Y14" s="21" t="str">
        <f t="shared" si="4"/>
        <v/>
      </c>
      <c r="Z14" s="8" t="str">
        <f>IF($D14="","",VLOOKUP($D14,'HK1'!$D$4:$AH$259,23,0)+VLOOKUP($D14,'HK2'!$D$4:$AH$258,23,0))</f>
        <v/>
      </c>
      <c r="AA14" s="8" t="str">
        <f>IF($D14="","",VLOOKUP($D14,'HK1'!$D$4:$AH$259,24,0)+VLOOKUP($D14,'HK2'!$D$4:$AH$258,24,0))</f>
        <v/>
      </c>
      <c r="AB14" s="21" t="str">
        <f t="shared" si="5"/>
        <v/>
      </c>
      <c r="AC14" s="8" t="str">
        <f>IF($D14="","",VLOOKUP($D14,'HK1'!$D$4:$AH$259,26,0)+VLOOKUP($D14,'HK2'!$D$4:$AH$258,26,0))</f>
        <v/>
      </c>
      <c r="AD14" s="8" t="str">
        <f>IF($D14="","",VLOOKUP($D14,'HK1'!$D$4:$AH$259,27,0)+VLOOKUP($D14,'HK2'!$D$4:$AH$258,27,0))</f>
        <v/>
      </c>
      <c r="AE14" s="21" t="str">
        <f t="shared" si="6"/>
        <v/>
      </c>
      <c r="AF14" s="8" t="str">
        <f>IF($D14="","",VLOOKUP($D14,'HK1'!$D$4:$AH$259,29,0)+VLOOKUP($D14,'HK2'!$D$4:$AH$258,29,0))</f>
        <v/>
      </c>
      <c r="AG14" s="8" t="str">
        <f>IF($D14="","",VLOOKUP($D14,'HK1'!$D$4:$AH$259,30,0)+VLOOKUP($D14,'HK2'!$D$4:$AH$258,30,0))</f>
        <v/>
      </c>
      <c r="AH14" s="64" t="str">
        <f t="shared" si="7"/>
        <v/>
      </c>
      <c r="AI14" s="14" t="str">
        <f t="shared" si="8"/>
        <v/>
      </c>
    </row>
    <row r="15" spans="1:35">
      <c r="E15" s="14">
        <f t="shared" ref="E15:AH15" si="9">SUBTOTAL(9,E2:E14)</f>
        <v>48</v>
      </c>
      <c r="F15" s="14">
        <f t="shared" si="9"/>
        <v>8</v>
      </c>
      <c r="G15" s="14">
        <f t="shared" si="9"/>
        <v>0</v>
      </c>
      <c r="H15" s="14">
        <f t="shared" si="9"/>
        <v>0</v>
      </c>
      <c r="I15" s="37">
        <f t="shared" si="9"/>
        <v>64</v>
      </c>
      <c r="J15" s="14">
        <f t="shared" si="9"/>
        <v>37.200000000000003</v>
      </c>
      <c r="K15" s="14">
        <f t="shared" si="9"/>
        <v>153.6</v>
      </c>
      <c r="L15" s="14">
        <f t="shared" si="9"/>
        <v>0</v>
      </c>
      <c r="M15" s="14">
        <f t="shared" si="9"/>
        <v>0</v>
      </c>
      <c r="N15" s="37">
        <f t="shared" si="9"/>
        <v>190.79999999999998</v>
      </c>
      <c r="O15" s="14">
        <f t="shared" si="9"/>
        <v>1107</v>
      </c>
      <c r="P15" s="14">
        <f t="shared" si="9"/>
        <v>1102</v>
      </c>
      <c r="Q15" s="14">
        <f t="shared" si="9"/>
        <v>1107</v>
      </c>
      <c r="R15" s="37">
        <f t="shared" si="9"/>
        <v>55.1</v>
      </c>
      <c r="S15" s="14">
        <f t="shared" si="9"/>
        <v>102</v>
      </c>
      <c r="T15" s="14">
        <f t="shared" si="9"/>
        <v>54</v>
      </c>
      <c r="U15" s="14">
        <f t="shared" si="9"/>
        <v>102</v>
      </c>
      <c r="V15" s="37">
        <f t="shared" si="9"/>
        <v>5.4</v>
      </c>
      <c r="W15" s="14">
        <f t="shared" si="9"/>
        <v>0</v>
      </c>
      <c r="X15" s="14">
        <f t="shared" si="9"/>
        <v>0</v>
      </c>
      <c r="Y15" s="37">
        <f t="shared" si="9"/>
        <v>0</v>
      </c>
      <c r="Z15" s="14">
        <f t="shared" si="9"/>
        <v>0</v>
      </c>
      <c r="AA15" s="14">
        <f t="shared" si="9"/>
        <v>0</v>
      </c>
      <c r="AB15" s="37">
        <f t="shared" si="9"/>
        <v>0</v>
      </c>
      <c r="AC15" s="14">
        <f t="shared" si="9"/>
        <v>0</v>
      </c>
      <c r="AD15" s="14">
        <f t="shared" si="9"/>
        <v>0</v>
      </c>
      <c r="AE15" s="37">
        <f t="shared" si="9"/>
        <v>0</v>
      </c>
      <c r="AF15" s="14">
        <f t="shared" si="9"/>
        <v>8.4</v>
      </c>
      <c r="AG15" s="14">
        <f t="shared" si="9"/>
        <v>4.8</v>
      </c>
      <c r="AH15" s="37">
        <f t="shared" si="9"/>
        <v>328.7</v>
      </c>
    </row>
  </sheetData>
  <sheetProtection formatCells="0" formatColumns="0" formatRows="0" autoFilter="0"/>
  <autoFilter ref="A3:AI14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15:AH1048576 E4:H14 J4:M14 O4:Q14 S4:U14 W4:X14 Z4:AA14 AC4:AD14 AF4:AG14">
    <cfRule type="cellIs" dxfId="59" priority="12" stopIfTrue="1" operator="lessThan">
      <formula>0</formula>
    </cfRule>
  </conditionalFormatting>
  <conditionalFormatting sqref="Q3">
    <cfRule type="cellIs" dxfId="58" priority="10" stopIfTrue="1" operator="lessThan">
      <formula>0</formula>
    </cfRule>
  </conditionalFormatting>
  <conditionalFormatting sqref="U3">
    <cfRule type="cellIs" dxfId="57" priority="9" stopIfTrue="1" operator="lessThan">
      <formula>0</formula>
    </cfRule>
  </conditionalFormatting>
  <conditionalFormatting sqref="I4:I14">
    <cfRule type="cellIs" dxfId="56" priority="8" stopIfTrue="1" operator="lessThan">
      <formula>0</formula>
    </cfRule>
  </conditionalFormatting>
  <conditionalFormatting sqref="N4:N14">
    <cfRule type="cellIs" dxfId="55" priority="7" stopIfTrue="1" operator="lessThan">
      <formula>0</formula>
    </cfRule>
  </conditionalFormatting>
  <conditionalFormatting sqref="R4:R14">
    <cfRule type="cellIs" dxfId="54" priority="6" stopIfTrue="1" operator="lessThan">
      <formula>0</formula>
    </cfRule>
  </conditionalFormatting>
  <conditionalFormatting sqref="V4:V14">
    <cfRule type="cellIs" dxfId="53" priority="5" stopIfTrue="1" operator="lessThan">
      <formula>0</formula>
    </cfRule>
  </conditionalFormatting>
  <conditionalFormatting sqref="Y4:Y14">
    <cfRule type="cellIs" dxfId="52" priority="4" stopIfTrue="1" operator="lessThan">
      <formula>0</formula>
    </cfRule>
  </conditionalFormatting>
  <conditionalFormatting sqref="AB4:AB14">
    <cfRule type="cellIs" dxfId="51" priority="3" stopIfTrue="1" operator="lessThan">
      <formula>0</formula>
    </cfRule>
  </conditionalFormatting>
  <conditionalFormatting sqref="AE4:AE14">
    <cfRule type="cellIs" dxfId="50" priority="2" stopIfTrue="1" operator="lessThan">
      <formula>0</formula>
    </cfRule>
  </conditionalFormatting>
  <conditionalFormatting sqref="AH4:AH14">
    <cfRule type="cellIs" dxfId="49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"/>
  <sheetViews>
    <sheetView zoomScale="70" zoomScaleNormal="70" workbookViewId="0">
      <pane xSplit="4" ySplit="3" topLeftCell="Q4" activePane="bottomRight" state="frozen"/>
      <selection pane="topRight" activeCell="E1" sqref="E1"/>
      <selection pane="bottomLeft" activeCell="A4" sqref="A4"/>
      <selection pane="bottomRight" activeCell="AI5" sqref="AI5"/>
    </sheetView>
  </sheetViews>
  <sheetFormatPr defaultRowHeight="18.75"/>
  <cols>
    <col min="1" max="1" width="5.75" style="79" bestFit="1" customWidth="1"/>
    <col min="2" max="2" width="11.75" style="79" bestFit="1" customWidth="1"/>
    <col min="3" max="3" width="29" style="47" bestFit="1" customWidth="1"/>
    <col min="4" max="4" width="36" style="47" bestFit="1" customWidth="1"/>
    <col min="5" max="8" width="6.625" style="47" customWidth="1"/>
    <col min="9" max="9" width="6.625" style="53" customWidth="1"/>
    <col min="10" max="13" width="6.625" style="47" customWidth="1"/>
    <col min="14" max="14" width="8.25" style="53" customWidth="1"/>
    <col min="15" max="15" width="8" style="47" customWidth="1"/>
    <col min="16" max="17" width="8.25" style="47" customWidth="1"/>
    <col min="18" max="18" width="9.375" style="53" customWidth="1"/>
    <col min="19" max="21" width="6.625" style="47" customWidth="1"/>
    <col min="22" max="22" width="6.625" style="53" customWidth="1"/>
    <col min="23" max="24" width="6.625" style="47" customWidth="1"/>
    <col min="25" max="25" width="6.625" style="53" customWidth="1"/>
    <col min="26" max="27" width="6.625" style="47" customWidth="1"/>
    <col min="28" max="28" width="6.625" style="53" customWidth="1"/>
    <col min="29" max="30" width="6.625" style="47" customWidth="1"/>
    <col min="31" max="31" width="6.625" style="53" customWidth="1"/>
    <col min="32" max="33" width="6.625" style="47" customWidth="1"/>
    <col min="34" max="34" width="9.25" style="53" customWidth="1"/>
    <col min="35" max="35" width="9.5" style="47" customWidth="1"/>
    <col min="36" max="36" width="11.75" style="47" customWidth="1"/>
    <col min="37" max="16384" width="9" style="47"/>
  </cols>
  <sheetData>
    <row r="1" spans="1:35" s="38" customFormat="1">
      <c r="A1" s="118" t="s">
        <v>0</v>
      </c>
      <c r="B1" s="117" t="s">
        <v>1</v>
      </c>
      <c r="C1" s="119" t="s">
        <v>2</v>
      </c>
      <c r="D1" s="118" t="s">
        <v>3</v>
      </c>
      <c r="E1" s="117" t="s">
        <v>4</v>
      </c>
      <c r="F1" s="117"/>
      <c r="G1" s="117"/>
      <c r="H1" s="117"/>
      <c r="I1" s="117"/>
      <c r="J1" s="117" t="s">
        <v>5</v>
      </c>
      <c r="K1" s="117"/>
      <c r="L1" s="117"/>
      <c r="M1" s="117"/>
      <c r="N1" s="117"/>
      <c r="O1" s="117" t="s">
        <v>6</v>
      </c>
      <c r="P1" s="117"/>
      <c r="Q1" s="117"/>
      <c r="R1" s="117"/>
      <c r="S1" s="117"/>
      <c r="T1" s="117"/>
      <c r="U1" s="117"/>
      <c r="V1" s="117"/>
      <c r="W1" s="117" t="s">
        <v>7</v>
      </c>
      <c r="X1" s="117"/>
      <c r="Y1" s="117"/>
      <c r="Z1" s="117"/>
      <c r="AA1" s="117"/>
      <c r="AB1" s="117"/>
      <c r="AC1" s="117"/>
      <c r="AD1" s="117"/>
      <c r="AE1" s="117"/>
      <c r="AF1" s="114" t="s">
        <v>8</v>
      </c>
      <c r="AG1" s="114" t="s">
        <v>9</v>
      </c>
      <c r="AH1" s="114" t="s">
        <v>10</v>
      </c>
      <c r="AI1" s="1">
        <f>SUBTOTAL(9,AH:AH)</f>
        <v>684.9</v>
      </c>
    </row>
    <row r="2" spans="1:35" s="38" customFormat="1">
      <c r="A2" s="118"/>
      <c r="B2" s="118"/>
      <c r="C2" s="119"/>
      <c r="D2" s="11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 t="s">
        <v>11</v>
      </c>
      <c r="P2" s="117"/>
      <c r="Q2" s="117"/>
      <c r="R2" s="117"/>
      <c r="S2" s="117" t="s">
        <v>12</v>
      </c>
      <c r="T2" s="117"/>
      <c r="U2" s="117"/>
      <c r="V2" s="117"/>
      <c r="W2" s="117" t="s">
        <v>11</v>
      </c>
      <c r="X2" s="117"/>
      <c r="Y2" s="117"/>
      <c r="Z2" s="117" t="s">
        <v>13</v>
      </c>
      <c r="AA2" s="117"/>
      <c r="AB2" s="117"/>
      <c r="AC2" s="117" t="s">
        <v>14</v>
      </c>
      <c r="AD2" s="117"/>
      <c r="AE2" s="117"/>
      <c r="AF2" s="114"/>
      <c r="AG2" s="114"/>
      <c r="AH2" s="114"/>
    </row>
    <row r="3" spans="1:35" s="44" customFormat="1" ht="99">
      <c r="A3" s="118"/>
      <c r="B3" s="118"/>
      <c r="C3" s="119"/>
      <c r="D3" s="118"/>
      <c r="E3" s="71" t="s">
        <v>15</v>
      </c>
      <c r="F3" s="71" t="s">
        <v>16</v>
      </c>
      <c r="G3" s="71" t="s">
        <v>17</v>
      </c>
      <c r="H3" s="71" t="s">
        <v>18</v>
      </c>
      <c r="I3" s="72" t="s">
        <v>19</v>
      </c>
      <c r="J3" s="71" t="s">
        <v>20</v>
      </c>
      <c r="K3" s="71" t="s">
        <v>21</v>
      </c>
      <c r="L3" s="71" t="s">
        <v>22</v>
      </c>
      <c r="M3" s="71" t="s">
        <v>23</v>
      </c>
      <c r="N3" s="73" t="s">
        <v>24</v>
      </c>
      <c r="O3" s="71" t="s">
        <v>25</v>
      </c>
      <c r="P3" s="71" t="s">
        <v>26</v>
      </c>
      <c r="Q3" s="74" t="s">
        <v>283</v>
      </c>
      <c r="R3" s="72" t="s">
        <v>27</v>
      </c>
      <c r="S3" s="71" t="s">
        <v>28</v>
      </c>
      <c r="T3" s="71" t="s">
        <v>29</v>
      </c>
      <c r="U3" s="74" t="s">
        <v>284</v>
      </c>
      <c r="V3" s="72" t="s">
        <v>30</v>
      </c>
      <c r="W3" s="71" t="s">
        <v>25</v>
      </c>
      <c r="X3" s="71" t="s">
        <v>26</v>
      </c>
      <c r="Y3" s="72" t="s">
        <v>27</v>
      </c>
      <c r="Z3" s="71" t="s">
        <v>28</v>
      </c>
      <c r="AA3" s="71" t="s">
        <v>29</v>
      </c>
      <c r="AB3" s="72" t="s">
        <v>30</v>
      </c>
      <c r="AC3" s="71" t="s">
        <v>28</v>
      </c>
      <c r="AD3" s="71" t="s">
        <v>29</v>
      </c>
      <c r="AE3" s="72" t="s">
        <v>30</v>
      </c>
      <c r="AF3" s="114"/>
      <c r="AG3" s="114"/>
      <c r="AH3" s="114"/>
    </row>
    <row r="4" spans="1:35">
      <c r="A4" s="55">
        <f>IF(D4="","",SUBTOTAL(3,$D$4:$D4))</f>
        <v>1</v>
      </c>
      <c r="B4" s="46" t="s">
        <v>366</v>
      </c>
      <c r="C4" s="75" t="s">
        <v>96</v>
      </c>
      <c r="D4" s="31" t="s">
        <v>97</v>
      </c>
      <c r="E4" s="8">
        <f>IF($D4="","",VLOOKUP($D4,'HK1'!$D$4:$AH$259,2,0)+VLOOKUP($D4,'HK2'!$D$4:$AH$258,2,0))</f>
        <v>9</v>
      </c>
      <c r="F4" s="8">
        <f>IF($D4="","",VLOOKUP($D4,'HK1'!$D$4:$AH$259,3,0)+VLOOKUP($D4,'HK2'!$D$4:$AH$258,3,0))</f>
        <v>0</v>
      </c>
      <c r="G4" s="8">
        <f>IF($D4="","",VLOOKUP($D4,'HK1'!$D$4:$AH$259,4,0)+VLOOKUP($D4,'HK2'!$D$4:$AH$258,4,0))</f>
        <v>0</v>
      </c>
      <c r="H4" s="8">
        <f>IF($D4="","",VLOOKUP($D4,'HK1'!$D$4:$AH$259,5,0)+VLOOKUP($D4,'HK2'!$D$4:$AH$258,5,0))</f>
        <v>0</v>
      </c>
      <c r="I4" s="76">
        <f t="shared" ref="I4:I27" si="0">IF(D4="","",(E4+F4*2+G4*3+H4*2))</f>
        <v>9</v>
      </c>
      <c r="J4" s="8">
        <f>IF($D4="","",VLOOKUP($D4,'HK1'!$D$4:$AH$259,7,0)+VLOOKUP($D4,'HK2'!$D$4:$AH$258,7,0))</f>
        <v>16.799999999999997</v>
      </c>
      <c r="K4" s="8">
        <f>IF($D4="","",VLOOKUP($D4,'HK1'!$D$4:$AH$259,8,0)+VLOOKUP($D4,'HK2'!$D$4:$AH$258,8,0))</f>
        <v>3.5999999999999996</v>
      </c>
      <c r="L4" s="8">
        <f>IF($D4="","",VLOOKUP($D4,'HK1'!$D$4:$AH$259,9,0)+VLOOKUP($D4,'HK2'!$D$4:$AH$258,9,0))</f>
        <v>0</v>
      </c>
      <c r="M4" s="8">
        <f>IF($D4="","",VLOOKUP($D4,'HK1'!$D$4:$AH$259,10,0)+VLOOKUP($D4,'HK2'!$D$4:$AH$258,10,0))</f>
        <v>0</v>
      </c>
      <c r="N4" s="21">
        <f t="shared" ref="N4:N27" si="1">IF(D4="","",SUM(J4:M4))</f>
        <v>20.399999999999999</v>
      </c>
      <c r="O4" s="8">
        <f>IF($D4="","",VLOOKUP($D4,'HK1'!$D$4:$AH$259,12,0)+VLOOKUP($D4,'HK2'!$D$4:$AH$258,12,0))</f>
        <v>319</v>
      </c>
      <c r="P4" s="8">
        <f>IF($D4="","",VLOOKUP($D4,'HK1'!$D$4:$AH$259,13,0)+VLOOKUP($D4,'HK2'!$D$4:$AH$258,13,0))</f>
        <v>580</v>
      </c>
      <c r="Q4" s="8">
        <f>IF($D4="","",VLOOKUP($D4,'HK1'!$D$4:$AH$259,14,0)+VLOOKUP($D4,'HK2'!$D$4:$AH$258,14,0))</f>
        <v>242</v>
      </c>
      <c r="R4" s="21">
        <f t="shared" ref="R4:R27" si="2">IF(D4="","",(SUM(O4:P4)-Q4)/20)</f>
        <v>32.85</v>
      </c>
      <c r="S4" s="8">
        <f>IF($D4="","",VLOOKUP($D4,'HK1'!$D$4:$AH$259,16,0)+VLOOKUP($D4,'HK2'!$D$4:$AH$258,16,0))</f>
        <v>0</v>
      </c>
      <c r="T4" s="8">
        <f>IF($D4="","",VLOOKUP($D4,'HK1'!$D$4:$AH$259,17,0)+VLOOKUP($D4,'HK2'!$D$4:$AH$258,17,0))</f>
        <v>0</v>
      </c>
      <c r="U4" s="8">
        <f>IF($D4="","",VLOOKUP($D4,'HK1'!$D$4:$AH$259,18,0)+VLOOKUP($D4,'HK2'!$D$4:$AH$258,18,0))</f>
        <v>0</v>
      </c>
      <c r="V4" s="21">
        <f t="shared" ref="V4:V27" si="3">IF(D4="","",(SUM(S4:T4)-U4)/10)</f>
        <v>0</v>
      </c>
      <c r="W4" s="8">
        <f>IF($D4="","",VLOOKUP($D4,'HK1'!$D$4:$AH$259,20,0)+VLOOKUP($D4,'HK2'!$D$4:$AH$258,20,0))</f>
        <v>0</v>
      </c>
      <c r="X4" s="8">
        <f>IF($D4="","",VLOOKUP($D4,'HK1'!$D$4:$AH$259,21,0)+VLOOKUP($D4,'HK2'!$D$4:$AH$258,21,0))</f>
        <v>0</v>
      </c>
      <c r="Y4" s="21">
        <f t="shared" ref="Y4:Y27" si="4">IF(D4="","",SUM(W4:X4)/14)</f>
        <v>0</v>
      </c>
      <c r="Z4" s="8">
        <f>IF($D4="","",VLOOKUP($D4,'HK1'!$D$4:$AH$259,23,0)+VLOOKUP($D4,'HK2'!$D$4:$AH$258,23,0))</f>
        <v>0</v>
      </c>
      <c r="AA4" s="8">
        <f>IF($D4="","",VLOOKUP($D4,'HK1'!$D$4:$AH$259,24,0)+VLOOKUP($D4,'HK2'!$D$4:$AH$258,24,0))</f>
        <v>0</v>
      </c>
      <c r="AB4" s="21">
        <f t="shared" ref="AB4:AB27" si="5">IF(D4="","",SUM(Z4:AA4)/10)</f>
        <v>0</v>
      </c>
      <c r="AC4" s="8">
        <f>IF($D4="","",VLOOKUP($D4,'HK1'!$D$4:$AH$259,26,0)+VLOOKUP($D4,'HK2'!$D$4:$AH$258,26,0))</f>
        <v>0</v>
      </c>
      <c r="AD4" s="8">
        <f>IF($D4="","",VLOOKUP($D4,'HK1'!$D$4:$AH$259,27,0)+VLOOKUP($D4,'HK2'!$D$4:$AH$258,27,0))</f>
        <v>0</v>
      </c>
      <c r="AE4" s="21">
        <f t="shared" ref="AE4:AE27" si="6">IF(D4="","",SUM(AC4:AD4)/20)</f>
        <v>0</v>
      </c>
      <c r="AF4" s="8">
        <f>IF($D4="","",VLOOKUP($D4,'HK1'!$D$4:$AH$259,29,0)+VLOOKUP($D4,'HK2'!$D$4:$AH$258,29,0))</f>
        <v>1.2</v>
      </c>
      <c r="AG4" s="8">
        <f>IF($D4="","",VLOOKUP($D4,'HK1'!$D$4:$AH$259,30,0)+VLOOKUP($D4,'HK2'!$D$4:$AH$258,30,0))</f>
        <v>7.1999999999999993</v>
      </c>
      <c r="AH4" s="64">
        <f t="shared" ref="AH4:AH27" si="7">IF(D4="","",ROUND(I4+N4+R4+V4+Y4+AB4+AE4+SUM(AF4:AG4),1))</f>
        <v>70.7</v>
      </c>
      <c r="AI4" s="14">
        <f>IF(AH4="","",ROUND(AH4*3.33,1))</f>
        <v>235.4</v>
      </c>
    </row>
    <row r="5" spans="1:35">
      <c r="A5" s="55">
        <f>IF(D5="","",SUBTOTAL(3,$D$4:$D5))</f>
        <v>2</v>
      </c>
      <c r="B5" s="46" t="s">
        <v>350</v>
      </c>
      <c r="C5" s="75" t="s">
        <v>96</v>
      </c>
      <c r="D5" s="31" t="s">
        <v>98</v>
      </c>
      <c r="E5" s="8">
        <f>IF($D5="","",VLOOKUP($D5,'HK1'!$D$4:$AH$259,2,0)+VLOOKUP($D5,'HK2'!$D$4:$AH$258,2,0))</f>
        <v>1</v>
      </c>
      <c r="F5" s="8">
        <f>IF($D5="","",VLOOKUP($D5,'HK1'!$D$4:$AH$259,3,0)+VLOOKUP($D5,'HK2'!$D$4:$AH$258,3,0))</f>
        <v>0</v>
      </c>
      <c r="G5" s="8">
        <f>IF($D5="","",VLOOKUP($D5,'HK1'!$D$4:$AH$259,4,0)+VLOOKUP($D5,'HK2'!$D$4:$AH$258,4,0))</f>
        <v>0</v>
      </c>
      <c r="H5" s="8">
        <f>IF($D5="","",VLOOKUP($D5,'HK1'!$D$4:$AH$259,5,0)+VLOOKUP($D5,'HK2'!$D$4:$AH$258,5,0))</f>
        <v>0</v>
      </c>
      <c r="I5" s="76">
        <f t="shared" si="0"/>
        <v>1</v>
      </c>
      <c r="J5" s="8">
        <f>IF($D5="","",VLOOKUP($D5,'HK1'!$D$4:$AH$259,7,0)+VLOOKUP($D5,'HK2'!$D$4:$AH$258,7,0))</f>
        <v>20.399999999999999</v>
      </c>
      <c r="K5" s="8">
        <f>IF($D5="","",VLOOKUP($D5,'HK1'!$D$4:$AH$259,8,0)+VLOOKUP($D5,'HK2'!$D$4:$AH$258,8,0))</f>
        <v>8.3999999999999986</v>
      </c>
      <c r="L5" s="8">
        <f>IF($D5="","",VLOOKUP($D5,'HK1'!$D$4:$AH$259,9,0)+VLOOKUP($D5,'HK2'!$D$4:$AH$258,9,0))</f>
        <v>0</v>
      </c>
      <c r="M5" s="8">
        <f>IF($D5="","",VLOOKUP($D5,'HK1'!$D$4:$AH$259,10,0)+VLOOKUP($D5,'HK2'!$D$4:$AH$258,10,0))</f>
        <v>0</v>
      </c>
      <c r="N5" s="21">
        <f t="shared" si="1"/>
        <v>28.799999999999997</v>
      </c>
      <c r="O5" s="8">
        <f>IF($D5="","",VLOOKUP($D5,'HK1'!$D$4:$AH$259,12,0)+VLOOKUP($D5,'HK2'!$D$4:$AH$258,12,0))</f>
        <v>122</v>
      </c>
      <c r="P5" s="8">
        <f>IF($D5="","",VLOOKUP($D5,'HK1'!$D$4:$AH$259,13,0)+VLOOKUP($D5,'HK2'!$D$4:$AH$258,13,0))</f>
        <v>102</v>
      </c>
      <c r="Q5" s="8">
        <f>IF($D5="","",VLOOKUP($D5,'HK1'!$D$4:$AH$259,14,0)+VLOOKUP($D5,'HK2'!$D$4:$AH$258,14,0))</f>
        <v>67</v>
      </c>
      <c r="R5" s="21">
        <f t="shared" si="2"/>
        <v>7.85</v>
      </c>
      <c r="S5" s="8">
        <f>IF($D5="","",VLOOKUP($D5,'HK1'!$D$4:$AH$259,16,0)+VLOOKUP($D5,'HK2'!$D$4:$AH$258,16,0))</f>
        <v>98</v>
      </c>
      <c r="T5" s="8">
        <f>IF($D5="","",VLOOKUP($D5,'HK1'!$D$4:$AH$259,17,0)+VLOOKUP($D5,'HK2'!$D$4:$AH$258,17,0))</f>
        <v>0</v>
      </c>
      <c r="U5" s="8">
        <f>IF($D5="","",VLOOKUP($D5,'HK1'!$D$4:$AH$259,18,0)+VLOOKUP($D5,'HK2'!$D$4:$AH$258,18,0))</f>
        <v>98</v>
      </c>
      <c r="V5" s="21">
        <f t="shared" si="3"/>
        <v>0</v>
      </c>
      <c r="W5" s="8">
        <f>IF($D5="","",VLOOKUP($D5,'HK1'!$D$4:$AH$259,20,0)+VLOOKUP($D5,'HK2'!$D$4:$AH$258,20,0))</f>
        <v>0</v>
      </c>
      <c r="X5" s="8">
        <f>IF($D5="","",VLOOKUP($D5,'HK1'!$D$4:$AH$259,21,0)+VLOOKUP($D5,'HK2'!$D$4:$AH$258,21,0))</f>
        <v>0</v>
      </c>
      <c r="Y5" s="21">
        <f t="shared" si="4"/>
        <v>0</v>
      </c>
      <c r="Z5" s="8">
        <f>IF($D5="","",VLOOKUP($D5,'HK1'!$D$4:$AH$259,23,0)+VLOOKUP($D5,'HK2'!$D$4:$AH$258,23,0))</f>
        <v>0</v>
      </c>
      <c r="AA5" s="8">
        <f>IF($D5="","",VLOOKUP($D5,'HK1'!$D$4:$AH$259,24,0)+VLOOKUP($D5,'HK2'!$D$4:$AH$258,24,0))</f>
        <v>0</v>
      </c>
      <c r="AB5" s="21">
        <f t="shared" si="5"/>
        <v>0</v>
      </c>
      <c r="AC5" s="8">
        <f>IF($D5="","",VLOOKUP($D5,'HK1'!$D$4:$AH$259,26,0)+VLOOKUP($D5,'HK2'!$D$4:$AH$258,26,0))</f>
        <v>0</v>
      </c>
      <c r="AD5" s="8">
        <f>IF($D5="","",VLOOKUP($D5,'HK1'!$D$4:$AH$259,27,0)+VLOOKUP($D5,'HK2'!$D$4:$AH$258,27,0))</f>
        <v>0</v>
      </c>
      <c r="AE5" s="21">
        <f t="shared" si="6"/>
        <v>0</v>
      </c>
      <c r="AF5" s="8">
        <f>IF($D5="","",VLOOKUP($D5,'HK1'!$D$4:$AH$259,29,0)+VLOOKUP($D5,'HK2'!$D$4:$AH$258,29,0))</f>
        <v>2.4</v>
      </c>
      <c r="AG5" s="8">
        <f>IF($D5="","",VLOOKUP($D5,'HK1'!$D$4:$AH$259,30,0)+VLOOKUP($D5,'HK2'!$D$4:$AH$258,30,0))</f>
        <v>0</v>
      </c>
      <c r="AH5" s="64">
        <f t="shared" si="7"/>
        <v>40.1</v>
      </c>
      <c r="AI5" s="14">
        <f t="shared" ref="AI5:AI27" si="8">IF(AH5="","",ROUND(AH5*3.33,1))</f>
        <v>133.5</v>
      </c>
    </row>
    <row r="6" spans="1:35">
      <c r="A6" s="55">
        <f>IF(D6="","",SUBTOTAL(3,$D$4:$D6))</f>
        <v>3</v>
      </c>
      <c r="B6" s="46" t="s">
        <v>351</v>
      </c>
      <c r="C6" s="75" t="s">
        <v>96</v>
      </c>
      <c r="D6" s="31" t="s">
        <v>547</v>
      </c>
      <c r="E6" s="8">
        <f>IF($D6="","",VLOOKUP($D6,'HK1'!$D$4:$AH$259,2,0)+VLOOKUP($D6,'HK2'!$D$4:$AH$258,2,0))</f>
        <v>2</v>
      </c>
      <c r="F6" s="8">
        <f>IF($D6="","",VLOOKUP($D6,'HK1'!$D$4:$AH$259,3,0)+VLOOKUP($D6,'HK2'!$D$4:$AH$258,3,0))</f>
        <v>0</v>
      </c>
      <c r="G6" s="8">
        <f>IF($D6="","",VLOOKUP($D6,'HK1'!$D$4:$AH$259,4,0)+VLOOKUP($D6,'HK2'!$D$4:$AH$258,4,0))</f>
        <v>0</v>
      </c>
      <c r="H6" s="8">
        <f>IF($D6="","",VLOOKUP($D6,'HK1'!$D$4:$AH$259,5,0)+VLOOKUP($D6,'HK2'!$D$4:$AH$258,5,0))</f>
        <v>0</v>
      </c>
      <c r="I6" s="76">
        <f t="shared" si="0"/>
        <v>2</v>
      </c>
      <c r="J6" s="8">
        <f>IF($D6="","",VLOOKUP($D6,'HK1'!$D$4:$AH$259,7,0)+VLOOKUP($D6,'HK2'!$D$4:$AH$258,7,0))</f>
        <v>20.399999999999995</v>
      </c>
      <c r="K6" s="8">
        <f>IF($D6="","",VLOOKUP($D6,'HK1'!$D$4:$AH$259,8,0)+VLOOKUP($D6,'HK2'!$D$4:$AH$258,8,0))</f>
        <v>6</v>
      </c>
      <c r="L6" s="8">
        <f>IF($D6="","",VLOOKUP($D6,'HK1'!$D$4:$AH$259,9,0)+VLOOKUP($D6,'HK2'!$D$4:$AH$258,9,0))</f>
        <v>0</v>
      </c>
      <c r="M6" s="8">
        <f>IF($D6="","",VLOOKUP($D6,'HK1'!$D$4:$AH$259,10,0)+VLOOKUP($D6,'HK2'!$D$4:$AH$258,10,0))</f>
        <v>0</v>
      </c>
      <c r="N6" s="21">
        <f t="shared" si="1"/>
        <v>26.399999999999995</v>
      </c>
      <c r="O6" s="8">
        <f>IF($D6="","",VLOOKUP($D6,'HK1'!$D$4:$AH$259,12,0)+VLOOKUP($D6,'HK2'!$D$4:$AH$258,12,0))</f>
        <v>114</v>
      </c>
      <c r="P6" s="8">
        <f>IF($D6="","",VLOOKUP($D6,'HK1'!$D$4:$AH$259,13,0)+VLOOKUP($D6,'HK2'!$D$4:$AH$258,13,0))</f>
        <v>243</v>
      </c>
      <c r="Q6" s="8">
        <f>IF($D6="","",VLOOKUP($D6,'HK1'!$D$4:$AH$259,14,0)+VLOOKUP($D6,'HK2'!$D$4:$AH$258,14,0))</f>
        <v>137</v>
      </c>
      <c r="R6" s="21">
        <f t="shared" si="2"/>
        <v>11</v>
      </c>
      <c r="S6" s="8">
        <f>IF($D6="","",VLOOKUP($D6,'HK1'!$D$4:$AH$259,16,0)+VLOOKUP($D6,'HK2'!$D$4:$AH$258,16,0))</f>
        <v>47</v>
      </c>
      <c r="T6" s="8">
        <f>IF($D6="","",VLOOKUP($D6,'HK1'!$D$4:$AH$259,17,0)+VLOOKUP($D6,'HK2'!$D$4:$AH$258,17,0))</f>
        <v>0</v>
      </c>
      <c r="U6" s="8">
        <f>IF($D6="","",VLOOKUP($D6,'HK1'!$D$4:$AH$259,18,0)+VLOOKUP($D6,'HK2'!$D$4:$AH$258,18,0))</f>
        <v>47</v>
      </c>
      <c r="V6" s="21">
        <f t="shared" si="3"/>
        <v>0</v>
      </c>
      <c r="W6" s="8">
        <f>IF($D6="","",VLOOKUP($D6,'HK1'!$D$4:$AH$259,20,0)+VLOOKUP($D6,'HK2'!$D$4:$AH$258,20,0))</f>
        <v>0</v>
      </c>
      <c r="X6" s="8">
        <f>IF($D6="","",VLOOKUP($D6,'HK1'!$D$4:$AH$259,21,0)+VLOOKUP($D6,'HK2'!$D$4:$AH$258,21,0))</f>
        <v>0</v>
      </c>
      <c r="Y6" s="21">
        <f t="shared" si="4"/>
        <v>0</v>
      </c>
      <c r="Z6" s="8">
        <f>IF($D6="","",VLOOKUP($D6,'HK1'!$D$4:$AH$259,23,0)+VLOOKUP($D6,'HK2'!$D$4:$AH$258,23,0))</f>
        <v>0</v>
      </c>
      <c r="AA6" s="8">
        <f>IF($D6="","",VLOOKUP($D6,'HK1'!$D$4:$AH$259,24,0)+VLOOKUP($D6,'HK2'!$D$4:$AH$258,24,0))</f>
        <v>0</v>
      </c>
      <c r="AB6" s="21">
        <f t="shared" si="5"/>
        <v>0</v>
      </c>
      <c r="AC6" s="8">
        <f>IF($D6="","",VLOOKUP($D6,'HK1'!$D$4:$AH$259,26,0)+VLOOKUP($D6,'HK2'!$D$4:$AH$258,26,0))</f>
        <v>0</v>
      </c>
      <c r="AD6" s="8">
        <f>IF($D6="","",VLOOKUP($D6,'HK1'!$D$4:$AH$259,27,0)+VLOOKUP($D6,'HK2'!$D$4:$AH$258,27,0))</f>
        <v>0</v>
      </c>
      <c r="AE6" s="21">
        <f t="shared" si="6"/>
        <v>0</v>
      </c>
      <c r="AF6" s="8">
        <f>IF($D6="","",VLOOKUP($D6,'HK1'!$D$4:$AH$259,29,0)+VLOOKUP($D6,'HK2'!$D$4:$AH$258,29,0))</f>
        <v>0</v>
      </c>
      <c r="AG6" s="8">
        <f>IF($D6="","",VLOOKUP($D6,'HK1'!$D$4:$AH$259,30,0)+VLOOKUP($D6,'HK2'!$D$4:$AH$258,30,0))</f>
        <v>0</v>
      </c>
      <c r="AH6" s="64">
        <f t="shared" si="7"/>
        <v>39.4</v>
      </c>
      <c r="AI6" s="14">
        <f t="shared" si="8"/>
        <v>131.19999999999999</v>
      </c>
    </row>
    <row r="7" spans="1:35">
      <c r="A7" s="55">
        <f>IF(D7="","",SUBTOTAL(3,$D$4:$D7))</f>
        <v>4</v>
      </c>
      <c r="B7" s="46" t="s">
        <v>352</v>
      </c>
      <c r="C7" s="75" t="s">
        <v>96</v>
      </c>
      <c r="D7" s="31" t="s">
        <v>107</v>
      </c>
      <c r="E7" s="8">
        <f>IF($D7="","",VLOOKUP($D7,'HK1'!$D$4:$AH$259,2,0)+VLOOKUP($D7,'HK2'!$D$4:$AH$258,2,0))</f>
        <v>4</v>
      </c>
      <c r="F7" s="8">
        <f>IF($D7="","",VLOOKUP($D7,'HK1'!$D$4:$AH$259,3,0)+VLOOKUP($D7,'HK2'!$D$4:$AH$258,3,0))</f>
        <v>0</v>
      </c>
      <c r="G7" s="8">
        <f>IF($D7="","",VLOOKUP($D7,'HK1'!$D$4:$AH$259,4,0)+VLOOKUP($D7,'HK2'!$D$4:$AH$258,4,0))</f>
        <v>0</v>
      </c>
      <c r="H7" s="8">
        <f>IF($D7="","",VLOOKUP($D7,'HK1'!$D$4:$AH$259,5,0)+VLOOKUP($D7,'HK2'!$D$4:$AH$258,5,0))</f>
        <v>0</v>
      </c>
      <c r="I7" s="76">
        <f t="shared" si="0"/>
        <v>4</v>
      </c>
      <c r="J7" s="8">
        <f>IF($D7="","",VLOOKUP($D7,'HK1'!$D$4:$AH$259,7,0)+VLOOKUP($D7,'HK2'!$D$4:$AH$258,7,0))</f>
        <v>6</v>
      </c>
      <c r="K7" s="8">
        <f>IF($D7="","",VLOOKUP($D7,'HK1'!$D$4:$AH$259,8,0)+VLOOKUP($D7,'HK2'!$D$4:$AH$258,8,0))</f>
        <v>16</v>
      </c>
      <c r="L7" s="8">
        <f>IF($D7="","",VLOOKUP($D7,'HK1'!$D$4:$AH$259,9,0)+VLOOKUP($D7,'HK2'!$D$4:$AH$258,9,0))</f>
        <v>0</v>
      </c>
      <c r="M7" s="8">
        <f>IF($D7="","",VLOOKUP($D7,'HK1'!$D$4:$AH$259,10,0)+VLOOKUP($D7,'HK2'!$D$4:$AH$258,10,0))</f>
        <v>0</v>
      </c>
      <c r="N7" s="21">
        <f t="shared" si="1"/>
        <v>22</v>
      </c>
      <c r="O7" s="8">
        <f>IF($D7="","",VLOOKUP($D7,'HK1'!$D$4:$AH$259,12,0)+VLOOKUP($D7,'HK2'!$D$4:$AH$258,12,0))</f>
        <v>197</v>
      </c>
      <c r="P7" s="8">
        <f>IF($D7="","",VLOOKUP($D7,'HK1'!$D$4:$AH$259,13,0)+VLOOKUP($D7,'HK2'!$D$4:$AH$258,13,0))</f>
        <v>174</v>
      </c>
      <c r="Q7" s="8">
        <f>IF($D7="","",VLOOKUP($D7,'HK1'!$D$4:$AH$259,14,0)+VLOOKUP($D7,'HK2'!$D$4:$AH$258,14,0))</f>
        <v>164</v>
      </c>
      <c r="R7" s="21">
        <f t="shared" si="2"/>
        <v>10.35</v>
      </c>
      <c r="S7" s="8">
        <f>IF($D7="","",VLOOKUP($D7,'HK1'!$D$4:$AH$259,16,0)+VLOOKUP($D7,'HK2'!$D$4:$AH$258,16,0))</f>
        <v>170</v>
      </c>
      <c r="T7" s="8">
        <f>IF($D7="","",VLOOKUP($D7,'HK1'!$D$4:$AH$259,17,0)+VLOOKUP($D7,'HK2'!$D$4:$AH$258,17,0))</f>
        <v>0</v>
      </c>
      <c r="U7" s="8">
        <f>IF($D7="","",VLOOKUP($D7,'HK1'!$D$4:$AH$259,18,0)+VLOOKUP($D7,'HK2'!$D$4:$AH$258,18,0))</f>
        <v>170</v>
      </c>
      <c r="V7" s="21">
        <f t="shared" si="3"/>
        <v>0</v>
      </c>
      <c r="W7" s="8">
        <f>IF($D7="","",VLOOKUP($D7,'HK1'!$D$4:$AH$259,20,0)+VLOOKUP($D7,'HK2'!$D$4:$AH$258,20,0))</f>
        <v>0</v>
      </c>
      <c r="X7" s="8">
        <f>IF($D7="","",VLOOKUP($D7,'HK1'!$D$4:$AH$259,21,0)+VLOOKUP($D7,'HK2'!$D$4:$AH$258,21,0))</f>
        <v>0</v>
      </c>
      <c r="Y7" s="21">
        <f t="shared" si="4"/>
        <v>0</v>
      </c>
      <c r="Z7" s="8">
        <f>IF($D7="","",VLOOKUP($D7,'HK1'!$D$4:$AH$259,23,0)+VLOOKUP($D7,'HK2'!$D$4:$AH$258,23,0))</f>
        <v>0</v>
      </c>
      <c r="AA7" s="8">
        <f>IF($D7="","",VLOOKUP($D7,'HK1'!$D$4:$AH$259,24,0)+VLOOKUP($D7,'HK2'!$D$4:$AH$258,24,0))</f>
        <v>0</v>
      </c>
      <c r="AB7" s="21">
        <f t="shared" si="5"/>
        <v>0</v>
      </c>
      <c r="AC7" s="8">
        <f>IF($D7="","",VLOOKUP($D7,'HK1'!$D$4:$AH$259,26,0)+VLOOKUP($D7,'HK2'!$D$4:$AH$258,26,0))</f>
        <v>0</v>
      </c>
      <c r="AD7" s="8">
        <f>IF($D7="","",VLOOKUP($D7,'HK1'!$D$4:$AH$259,27,0)+VLOOKUP($D7,'HK2'!$D$4:$AH$258,27,0))</f>
        <v>0</v>
      </c>
      <c r="AE7" s="21">
        <f t="shared" si="6"/>
        <v>0</v>
      </c>
      <c r="AF7" s="8">
        <f>IF($D7="","",VLOOKUP($D7,'HK1'!$D$4:$AH$259,29,0)+VLOOKUP($D7,'HK2'!$D$4:$AH$258,29,0))</f>
        <v>0</v>
      </c>
      <c r="AG7" s="8">
        <f>IF($D7="","",VLOOKUP($D7,'HK1'!$D$4:$AH$259,30,0)+VLOOKUP($D7,'HK2'!$D$4:$AH$258,30,0))</f>
        <v>0</v>
      </c>
      <c r="AH7" s="64">
        <f t="shared" si="7"/>
        <v>36.4</v>
      </c>
      <c r="AI7" s="14">
        <f t="shared" si="8"/>
        <v>121.2</v>
      </c>
    </row>
    <row r="8" spans="1:35">
      <c r="A8" s="55">
        <f>IF(D8="","",SUBTOTAL(3,$D$4:$D8))</f>
        <v>5</v>
      </c>
      <c r="B8" s="46" t="s">
        <v>353</v>
      </c>
      <c r="C8" s="75" t="s">
        <v>96</v>
      </c>
      <c r="D8" s="31" t="s">
        <v>108</v>
      </c>
      <c r="E8" s="8">
        <f>IF($D8="","",VLOOKUP($D8,'HK1'!$D$4:$AH$259,2,0)+VLOOKUP($D8,'HK2'!$D$4:$AH$258,2,0))</f>
        <v>4</v>
      </c>
      <c r="F8" s="8">
        <f>IF($D8="","",VLOOKUP($D8,'HK1'!$D$4:$AH$259,3,0)+VLOOKUP($D8,'HK2'!$D$4:$AH$258,3,0))</f>
        <v>0</v>
      </c>
      <c r="G8" s="8">
        <f>IF($D8="","",VLOOKUP($D8,'HK1'!$D$4:$AH$259,4,0)+VLOOKUP($D8,'HK2'!$D$4:$AH$258,4,0))</f>
        <v>0</v>
      </c>
      <c r="H8" s="8">
        <f>IF($D8="","",VLOOKUP($D8,'HK1'!$D$4:$AH$259,5,0)+VLOOKUP($D8,'HK2'!$D$4:$AH$258,5,0))</f>
        <v>0</v>
      </c>
      <c r="I8" s="76">
        <f t="shared" si="0"/>
        <v>4</v>
      </c>
      <c r="J8" s="8">
        <f>IF($D8="","",VLOOKUP($D8,'HK1'!$D$4:$AH$259,7,0)+VLOOKUP($D8,'HK2'!$D$4:$AH$258,7,0))</f>
        <v>15.599999999999998</v>
      </c>
      <c r="K8" s="8">
        <f>IF($D8="","",VLOOKUP($D8,'HK1'!$D$4:$AH$259,8,0)+VLOOKUP($D8,'HK2'!$D$4:$AH$258,8,0))</f>
        <v>8</v>
      </c>
      <c r="L8" s="8">
        <f>IF($D8="","",VLOOKUP($D8,'HK1'!$D$4:$AH$259,9,0)+VLOOKUP($D8,'HK2'!$D$4:$AH$258,9,0))</f>
        <v>0</v>
      </c>
      <c r="M8" s="8">
        <f>IF($D8="","",VLOOKUP($D8,'HK1'!$D$4:$AH$259,10,0)+VLOOKUP($D8,'HK2'!$D$4:$AH$258,10,0))</f>
        <v>0</v>
      </c>
      <c r="N8" s="21">
        <f t="shared" si="1"/>
        <v>23.599999999999998</v>
      </c>
      <c r="O8" s="8">
        <f>IF($D8="","",VLOOKUP($D8,'HK1'!$D$4:$AH$259,12,0)+VLOOKUP($D8,'HK2'!$D$4:$AH$258,12,0))</f>
        <v>309</v>
      </c>
      <c r="P8" s="8">
        <f>IF($D8="","",VLOOKUP($D8,'HK1'!$D$4:$AH$259,13,0)+VLOOKUP($D8,'HK2'!$D$4:$AH$258,13,0))</f>
        <v>251</v>
      </c>
      <c r="Q8" s="8">
        <f>IF($D8="","",VLOOKUP($D8,'HK1'!$D$4:$AH$259,14,0)+VLOOKUP($D8,'HK2'!$D$4:$AH$258,14,0))</f>
        <v>292</v>
      </c>
      <c r="R8" s="21">
        <f t="shared" si="2"/>
        <v>13.4</v>
      </c>
      <c r="S8" s="8">
        <f>IF($D8="","",VLOOKUP($D8,'HK1'!$D$4:$AH$259,16,0)+VLOOKUP($D8,'HK2'!$D$4:$AH$258,16,0))</f>
        <v>299</v>
      </c>
      <c r="T8" s="8">
        <f>IF($D8="","",VLOOKUP($D8,'HK1'!$D$4:$AH$259,17,0)+VLOOKUP($D8,'HK2'!$D$4:$AH$258,17,0))</f>
        <v>0</v>
      </c>
      <c r="U8" s="8">
        <f>IF($D8="","",VLOOKUP($D8,'HK1'!$D$4:$AH$259,18,0)+VLOOKUP($D8,'HK2'!$D$4:$AH$258,18,0))</f>
        <v>299</v>
      </c>
      <c r="V8" s="21">
        <f t="shared" si="3"/>
        <v>0</v>
      </c>
      <c r="W8" s="8">
        <f>IF($D8="","",VLOOKUP($D8,'HK1'!$D$4:$AH$259,20,0)+VLOOKUP($D8,'HK2'!$D$4:$AH$258,20,0))</f>
        <v>0</v>
      </c>
      <c r="X8" s="8">
        <f>IF($D8="","",VLOOKUP($D8,'HK1'!$D$4:$AH$259,21,0)+VLOOKUP($D8,'HK2'!$D$4:$AH$258,21,0))</f>
        <v>0</v>
      </c>
      <c r="Y8" s="21">
        <f t="shared" si="4"/>
        <v>0</v>
      </c>
      <c r="Z8" s="8">
        <f>IF($D8="","",VLOOKUP($D8,'HK1'!$D$4:$AH$259,23,0)+VLOOKUP($D8,'HK2'!$D$4:$AH$258,23,0))</f>
        <v>0</v>
      </c>
      <c r="AA8" s="8">
        <f>IF($D8="","",VLOOKUP($D8,'HK1'!$D$4:$AH$259,24,0)+VLOOKUP($D8,'HK2'!$D$4:$AH$258,24,0))</f>
        <v>0</v>
      </c>
      <c r="AB8" s="21">
        <f t="shared" si="5"/>
        <v>0</v>
      </c>
      <c r="AC8" s="8">
        <f>IF($D8="","",VLOOKUP($D8,'HK1'!$D$4:$AH$259,26,0)+VLOOKUP($D8,'HK2'!$D$4:$AH$258,26,0))</f>
        <v>0</v>
      </c>
      <c r="AD8" s="8">
        <f>IF($D8="","",VLOOKUP($D8,'HK1'!$D$4:$AH$259,27,0)+VLOOKUP($D8,'HK2'!$D$4:$AH$258,27,0))</f>
        <v>0</v>
      </c>
      <c r="AE8" s="21">
        <f t="shared" si="6"/>
        <v>0</v>
      </c>
      <c r="AF8" s="8">
        <f>IF($D8="","",VLOOKUP($D8,'HK1'!$D$4:$AH$259,29,0)+VLOOKUP($D8,'HK2'!$D$4:$AH$258,29,0))</f>
        <v>1.2</v>
      </c>
      <c r="AG8" s="8">
        <f>IF($D8="","",VLOOKUP($D8,'HK1'!$D$4:$AH$259,30,0)+VLOOKUP($D8,'HK2'!$D$4:$AH$258,30,0))</f>
        <v>2</v>
      </c>
      <c r="AH8" s="64">
        <f t="shared" si="7"/>
        <v>44.2</v>
      </c>
      <c r="AI8" s="14">
        <f t="shared" si="8"/>
        <v>147.19999999999999</v>
      </c>
    </row>
    <row r="9" spans="1:35">
      <c r="A9" s="55">
        <f>IF(D9="","",SUBTOTAL(3,$D$4:$D9))</f>
        <v>6</v>
      </c>
      <c r="B9" s="46" t="s">
        <v>369</v>
      </c>
      <c r="C9" s="75" t="s">
        <v>96</v>
      </c>
      <c r="D9" s="31" t="s">
        <v>101</v>
      </c>
      <c r="E9" s="8">
        <f>IF($D9="","",VLOOKUP($D9,'HK1'!$D$4:$AH$259,2,0)+VLOOKUP($D9,'HK2'!$D$4:$AH$258,2,0))</f>
        <v>0</v>
      </c>
      <c r="F9" s="8">
        <f>IF($D9="","",VLOOKUP($D9,'HK1'!$D$4:$AH$259,3,0)+VLOOKUP($D9,'HK2'!$D$4:$AH$258,3,0))</f>
        <v>0</v>
      </c>
      <c r="G9" s="8">
        <f>IF($D9="","",VLOOKUP($D9,'HK1'!$D$4:$AH$259,4,0)+VLOOKUP($D9,'HK2'!$D$4:$AH$258,4,0))</f>
        <v>0</v>
      </c>
      <c r="H9" s="8">
        <f>IF($D9="","",VLOOKUP($D9,'HK1'!$D$4:$AH$259,5,0)+VLOOKUP($D9,'HK2'!$D$4:$AH$258,5,0))</f>
        <v>0</v>
      </c>
      <c r="I9" s="76">
        <f t="shared" si="0"/>
        <v>0</v>
      </c>
      <c r="J9" s="8">
        <f>IF($D9="","",VLOOKUP($D9,'HK1'!$D$4:$AH$259,7,0)+VLOOKUP($D9,'HK2'!$D$4:$AH$258,7,0))</f>
        <v>0</v>
      </c>
      <c r="K9" s="8">
        <f>IF($D9="","",VLOOKUP($D9,'HK1'!$D$4:$AH$259,8,0)+VLOOKUP($D9,'HK2'!$D$4:$AH$258,8,0))</f>
        <v>0</v>
      </c>
      <c r="L9" s="8">
        <f>IF($D9="","",VLOOKUP($D9,'HK1'!$D$4:$AH$259,9,0)+VLOOKUP($D9,'HK2'!$D$4:$AH$258,9,0))</f>
        <v>0</v>
      </c>
      <c r="M9" s="8">
        <f>IF($D9="","",VLOOKUP($D9,'HK1'!$D$4:$AH$259,10,0)+VLOOKUP($D9,'HK2'!$D$4:$AH$258,10,0))</f>
        <v>0</v>
      </c>
      <c r="N9" s="21">
        <f t="shared" si="1"/>
        <v>0</v>
      </c>
      <c r="O9" s="8">
        <f>IF($D9="","",VLOOKUP($D9,'HK1'!$D$4:$AH$259,12,0)+VLOOKUP($D9,'HK2'!$D$4:$AH$258,12,0))</f>
        <v>97</v>
      </c>
      <c r="P9" s="8">
        <f>IF($D9="","",VLOOKUP($D9,'HK1'!$D$4:$AH$259,13,0)+VLOOKUP($D9,'HK2'!$D$4:$AH$258,13,0))</f>
        <v>145</v>
      </c>
      <c r="Q9" s="8">
        <f>IF($D9="","",VLOOKUP($D9,'HK1'!$D$4:$AH$259,14,0)+VLOOKUP($D9,'HK2'!$D$4:$AH$258,14,0))</f>
        <v>193</v>
      </c>
      <c r="R9" s="21">
        <f t="shared" si="2"/>
        <v>2.4500000000000002</v>
      </c>
      <c r="S9" s="8">
        <f>IF($D9="","",VLOOKUP($D9,'HK1'!$D$4:$AH$259,16,0)+VLOOKUP($D9,'HK2'!$D$4:$AH$258,16,0))</f>
        <v>0</v>
      </c>
      <c r="T9" s="8">
        <f>IF($D9="","",VLOOKUP($D9,'HK1'!$D$4:$AH$259,17,0)+VLOOKUP($D9,'HK2'!$D$4:$AH$258,17,0))</f>
        <v>0</v>
      </c>
      <c r="U9" s="8">
        <f>IF($D9="","",VLOOKUP($D9,'HK1'!$D$4:$AH$259,18,0)+VLOOKUP($D9,'HK2'!$D$4:$AH$258,18,0))</f>
        <v>0</v>
      </c>
      <c r="V9" s="21">
        <f t="shared" si="3"/>
        <v>0</v>
      </c>
      <c r="W9" s="8">
        <f>IF($D9="","",VLOOKUP($D9,'HK1'!$D$4:$AH$259,20,0)+VLOOKUP($D9,'HK2'!$D$4:$AH$258,20,0))</f>
        <v>0</v>
      </c>
      <c r="X9" s="8">
        <f>IF($D9="","",VLOOKUP($D9,'HK1'!$D$4:$AH$259,21,0)+VLOOKUP($D9,'HK2'!$D$4:$AH$258,21,0))</f>
        <v>0</v>
      </c>
      <c r="Y9" s="21">
        <f t="shared" si="4"/>
        <v>0</v>
      </c>
      <c r="Z9" s="8">
        <f>IF($D9="","",VLOOKUP($D9,'HK1'!$D$4:$AH$259,23,0)+VLOOKUP($D9,'HK2'!$D$4:$AH$258,23,0))</f>
        <v>0</v>
      </c>
      <c r="AA9" s="8">
        <f>IF($D9="","",VLOOKUP($D9,'HK1'!$D$4:$AH$259,24,0)+VLOOKUP($D9,'HK2'!$D$4:$AH$258,24,0))</f>
        <v>0</v>
      </c>
      <c r="AB9" s="21">
        <f t="shared" si="5"/>
        <v>0</v>
      </c>
      <c r="AC9" s="8">
        <f>IF($D9="","",VLOOKUP($D9,'HK1'!$D$4:$AH$259,26,0)+VLOOKUP($D9,'HK2'!$D$4:$AH$258,26,0))</f>
        <v>0</v>
      </c>
      <c r="AD9" s="8">
        <f>IF($D9="","",VLOOKUP($D9,'HK1'!$D$4:$AH$259,27,0)+VLOOKUP($D9,'HK2'!$D$4:$AH$258,27,0))</f>
        <v>0</v>
      </c>
      <c r="AE9" s="21">
        <f t="shared" si="6"/>
        <v>0</v>
      </c>
      <c r="AF9" s="8">
        <f>IF($D9="","",VLOOKUP($D9,'HK1'!$D$4:$AH$259,29,0)+VLOOKUP($D9,'HK2'!$D$4:$AH$258,29,0))</f>
        <v>0</v>
      </c>
      <c r="AG9" s="8">
        <f>IF($D9="","",VLOOKUP($D9,'HK1'!$D$4:$AH$259,30,0)+VLOOKUP($D9,'HK2'!$D$4:$AH$258,30,0))</f>
        <v>0</v>
      </c>
      <c r="AH9" s="64">
        <f t="shared" si="7"/>
        <v>2.5</v>
      </c>
      <c r="AI9" s="14">
        <f t="shared" si="8"/>
        <v>8.3000000000000007</v>
      </c>
    </row>
    <row r="10" spans="1:35">
      <c r="A10" s="55">
        <f>IF(D10="","",SUBTOTAL(3,$D$4:$D10))</f>
        <v>7</v>
      </c>
      <c r="B10" s="46" t="s">
        <v>367</v>
      </c>
      <c r="C10" s="75" t="s">
        <v>96</v>
      </c>
      <c r="D10" s="31" t="s">
        <v>111</v>
      </c>
      <c r="E10" s="8">
        <f>IF($D10="","",VLOOKUP($D10,'HK1'!$D$4:$AH$259,2,0)+VLOOKUP($D10,'HK2'!$D$4:$AH$258,2,0))</f>
        <v>4</v>
      </c>
      <c r="F10" s="8">
        <f>IF($D10="","",VLOOKUP($D10,'HK1'!$D$4:$AH$259,3,0)+VLOOKUP($D10,'HK2'!$D$4:$AH$258,3,0))</f>
        <v>0</v>
      </c>
      <c r="G10" s="8">
        <f>IF($D10="","",VLOOKUP($D10,'HK1'!$D$4:$AH$259,4,0)+VLOOKUP($D10,'HK2'!$D$4:$AH$258,4,0))</f>
        <v>0</v>
      </c>
      <c r="H10" s="8">
        <f>IF($D10="","",VLOOKUP($D10,'HK1'!$D$4:$AH$259,5,0)+VLOOKUP($D10,'HK2'!$D$4:$AH$258,5,0))</f>
        <v>0</v>
      </c>
      <c r="I10" s="76">
        <f t="shared" si="0"/>
        <v>4</v>
      </c>
      <c r="J10" s="8">
        <f>IF($D10="","",VLOOKUP($D10,'HK1'!$D$4:$AH$259,7,0)+VLOOKUP($D10,'HK2'!$D$4:$AH$258,7,0))</f>
        <v>2.4</v>
      </c>
      <c r="K10" s="8">
        <f>IF($D10="","",VLOOKUP($D10,'HK1'!$D$4:$AH$259,8,0)+VLOOKUP($D10,'HK2'!$D$4:$AH$258,8,0))</f>
        <v>0</v>
      </c>
      <c r="L10" s="8">
        <f>IF($D10="","",VLOOKUP($D10,'HK1'!$D$4:$AH$259,9,0)+VLOOKUP($D10,'HK2'!$D$4:$AH$258,9,0))</f>
        <v>0</v>
      </c>
      <c r="M10" s="8">
        <f>IF($D10="","",VLOOKUP($D10,'HK1'!$D$4:$AH$259,10,0)+VLOOKUP($D10,'HK2'!$D$4:$AH$258,10,0))</f>
        <v>0</v>
      </c>
      <c r="N10" s="21">
        <f t="shared" si="1"/>
        <v>2.4</v>
      </c>
      <c r="O10" s="8">
        <f>IF($D10="","",VLOOKUP($D10,'HK1'!$D$4:$AH$259,12,0)+VLOOKUP($D10,'HK2'!$D$4:$AH$258,12,0))</f>
        <v>124</v>
      </c>
      <c r="P10" s="8">
        <f>IF($D10="","",VLOOKUP($D10,'HK1'!$D$4:$AH$259,13,0)+VLOOKUP($D10,'HK2'!$D$4:$AH$258,13,0))</f>
        <v>220</v>
      </c>
      <c r="Q10" s="8">
        <f>IF($D10="","",VLOOKUP($D10,'HK1'!$D$4:$AH$259,14,0)+VLOOKUP($D10,'HK2'!$D$4:$AH$258,14,0))</f>
        <v>126</v>
      </c>
      <c r="R10" s="21">
        <f t="shared" si="2"/>
        <v>10.9</v>
      </c>
      <c r="S10" s="8">
        <f>IF($D10="","",VLOOKUP($D10,'HK1'!$D$4:$AH$259,16,0)+VLOOKUP($D10,'HK2'!$D$4:$AH$258,16,0))</f>
        <v>204</v>
      </c>
      <c r="T10" s="8">
        <f>IF($D10="","",VLOOKUP($D10,'HK1'!$D$4:$AH$259,17,0)+VLOOKUP($D10,'HK2'!$D$4:$AH$258,17,0))</f>
        <v>0</v>
      </c>
      <c r="U10" s="8">
        <f>IF($D10="","",VLOOKUP($D10,'HK1'!$D$4:$AH$259,18,0)+VLOOKUP($D10,'HK2'!$D$4:$AH$258,18,0))</f>
        <v>204</v>
      </c>
      <c r="V10" s="21">
        <f t="shared" si="3"/>
        <v>0</v>
      </c>
      <c r="W10" s="8">
        <f>IF($D10="","",VLOOKUP($D10,'HK1'!$D$4:$AH$259,20,0)+VLOOKUP($D10,'HK2'!$D$4:$AH$258,20,0))</f>
        <v>0</v>
      </c>
      <c r="X10" s="8">
        <f>IF($D10="","",VLOOKUP($D10,'HK1'!$D$4:$AH$259,21,0)+VLOOKUP($D10,'HK2'!$D$4:$AH$258,21,0))</f>
        <v>0</v>
      </c>
      <c r="Y10" s="21">
        <f t="shared" si="4"/>
        <v>0</v>
      </c>
      <c r="Z10" s="8">
        <f>IF($D10="","",VLOOKUP($D10,'HK1'!$D$4:$AH$259,23,0)+VLOOKUP($D10,'HK2'!$D$4:$AH$258,23,0))</f>
        <v>0</v>
      </c>
      <c r="AA10" s="8">
        <f>IF($D10="","",VLOOKUP($D10,'HK1'!$D$4:$AH$259,24,0)+VLOOKUP($D10,'HK2'!$D$4:$AH$258,24,0))</f>
        <v>0</v>
      </c>
      <c r="AB10" s="21">
        <f t="shared" si="5"/>
        <v>0</v>
      </c>
      <c r="AC10" s="8">
        <f>IF($D10="","",VLOOKUP($D10,'HK1'!$D$4:$AH$259,26,0)+VLOOKUP($D10,'HK2'!$D$4:$AH$258,26,0))</f>
        <v>0</v>
      </c>
      <c r="AD10" s="8">
        <f>IF($D10="","",VLOOKUP($D10,'HK1'!$D$4:$AH$259,27,0)+VLOOKUP($D10,'HK2'!$D$4:$AH$258,27,0))</f>
        <v>0</v>
      </c>
      <c r="AE10" s="21">
        <f t="shared" si="6"/>
        <v>0</v>
      </c>
      <c r="AF10" s="8">
        <f>IF($D10="","",VLOOKUP($D10,'HK1'!$D$4:$AH$259,29,0)+VLOOKUP($D10,'HK2'!$D$4:$AH$258,29,0))</f>
        <v>0</v>
      </c>
      <c r="AG10" s="8">
        <f>IF($D10="","",VLOOKUP($D10,'HK1'!$D$4:$AH$259,30,0)+VLOOKUP($D10,'HK2'!$D$4:$AH$258,30,0))</f>
        <v>9.6</v>
      </c>
      <c r="AH10" s="64">
        <f t="shared" si="7"/>
        <v>26.9</v>
      </c>
      <c r="AI10" s="14">
        <f t="shared" si="8"/>
        <v>89.6</v>
      </c>
    </row>
    <row r="11" spans="1:35">
      <c r="A11" s="55">
        <f>IF(D11="","",SUBTOTAL(3,$D$4:$D11))</f>
        <v>8</v>
      </c>
      <c r="B11" s="46" t="s">
        <v>354</v>
      </c>
      <c r="C11" s="75" t="s">
        <v>96</v>
      </c>
      <c r="D11" s="31" t="s">
        <v>102</v>
      </c>
      <c r="E11" s="8">
        <f>IF($D11="","",VLOOKUP($D11,'HK1'!$D$4:$AH$259,2,0)+VLOOKUP($D11,'HK2'!$D$4:$AH$258,2,0))</f>
        <v>0</v>
      </c>
      <c r="F11" s="8">
        <f>IF($D11="","",VLOOKUP($D11,'HK1'!$D$4:$AH$259,3,0)+VLOOKUP($D11,'HK2'!$D$4:$AH$258,3,0))</f>
        <v>0</v>
      </c>
      <c r="G11" s="8">
        <f>IF($D11="","",VLOOKUP($D11,'HK1'!$D$4:$AH$259,4,0)+VLOOKUP($D11,'HK2'!$D$4:$AH$258,4,0))</f>
        <v>0</v>
      </c>
      <c r="H11" s="8">
        <f>IF($D11="","",VLOOKUP($D11,'HK1'!$D$4:$AH$259,5,0)+VLOOKUP($D11,'HK2'!$D$4:$AH$258,5,0))</f>
        <v>0</v>
      </c>
      <c r="I11" s="76">
        <f t="shared" si="0"/>
        <v>0</v>
      </c>
      <c r="J11" s="8">
        <f>IF($D11="","",VLOOKUP($D11,'HK1'!$D$4:$AH$259,7,0)+VLOOKUP($D11,'HK2'!$D$4:$AH$258,7,0))</f>
        <v>22.799999999999997</v>
      </c>
      <c r="K11" s="8">
        <f>IF($D11="","",VLOOKUP($D11,'HK1'!$D$4:$AH$259,8,0)+VLOOKUP($D11,'HK2'!$D$4:$AH$258,8,0))</f>
        <v>12.399999999999999</v>
      </c>
      <c r="L11" s="8">
        <f>IF($D11="","",VLOOKUP($D11,'HK1'!$D$4:$AH$259,9,0)+VLOOKUP($D11,'HK2'!$D$4:$AH$258,9,0))</f>
        <v>0</v>
      </c>
      <c r="M11" s="8">
        <f>IF($D11="","",VLOOKUP($D11,'HK1'!$D$4:$AH$259,10,0)+VLOOKUP($D11,'HK2'!$D$4:$AH$258,10,0))</f>
        <v>0</v>
      </c>
      <c r="N11" s="21">
        <f t="shared" si="1"/>
        <v>35.199999999999996</v>
      </c>
      <c r="O11" s="8">
        <f>IF($D11="","",VLOOKUP($D11,'HK1'!$D$4:$AH$259,12,0)+VLOOKUP($D11,'HK2'!$D$4:$AH$258,12,0))</f>
        <v>129</v>
      </c>
      <c r="P11" s="8">
        <f>IF($D11="","",VLOOKUP($D11,'HK1'!$D$4:$AH$259,13,0)+VLOOKUP($D11,'HK2'!$D$4:$AH$258,13,0))</f>
        <v>126</v>
      </c>
      <c r="Q11" s="8">
        <f>IF($D11="","",VLOOKUP($D11,'HK1'!$D$4:$AH$259,14,0)+VLOOKUP($D11,'HK2'!$D$4:$AH$258,14,0))</f>
        <v>133</v>
      </c>
      <c r="R11" s="21">
        <f t="shared" si="2"/>
        <v>6.1</v>
      </c>
      <c r="S11" s="8">
        <f>IF($D11="","",VLOOKUP($D11,'HK1'!$D$4:$AH$259,16,0)+VLOOKUP($D11,'HK2'!$D$4:$AH$258,16,0))</f>
        <v>114</v>
      </c>
      <c r="T11" s="8">
        <f>IF($D11="","",VLOOKUP($D11,'HK1'!$D$4:$AH$259,17,0)+VLOOKUP($D11,'HK2'!$D$4:$AH$258,17,0))</f>
        <v>0</v>
      </c>
      <c r="U11" s="8">
        <f>IF($D11="","",VLOOKUP($D11,'HK1'!$D$4:$AH$259,18,0)+VLOOKUP($D11,'HK2'!$D$4:$AH$258,18,0))</f>
        <v>114</v>
      </c>
      <c r="V11" s="21">
        <f t="shared" si="3"/>
        <v>0</v>
      </c>
      <c r="W11" s="8">
        <f>IF($D11="","",VLOOKUP($D11,'HK1'!$D$4:$AH$259,20,0)+VLOOKUP($D11,'HK2'!$D$4:$AH$258,20,0))</f>
        <v>0</v>
      </c>
      <c r="X11" s="8">
        <f>IF($D11="","",VLOOKUP($D11,'HK1'!$D$4:$AH$259,21,0)+VLOOKUP($D11,'HK2'!$D$4:$AH$258,21,0))</f>
        <v>0</v>
      </c>
      <c r="Y11" s="21">
        <f t="shared" si="4"/>
        <v>0</v>
      </c>
      <c r="Z11" s="8">
        <f>IF($D11="","",VLOOKUP($D11,'HK1'!$D$4:$AH$259,23,0)+VLOOKUP($D11,'HK2'!$D$4:$AH$258,23,0))</f>
        <v>0</v>
      </c>
      <c r="AA11" s="8">
        <f>IF($D11="","",VLOOKUP($D11,'HK1'!$D$4:$AH$259,24,0)+VLOOKUP($D11,'HK2'!$D$4:$AH$258,24,0))</f>
        <v>0</v>
      </c>
      <c r="AB11" s="21">
        <f t="shared" si="5"/>
        <v>0</v>
      </c>
      <c r="AC11" s="8">
        <f>IF($D11="","",VLOOKUP($D11,'HK1'!$D$4:$AH$259,26,0)+VLOOKUP($D11,'HK2'!$D$4:$AH$258,26,0))</f>
        <v>0</v>
      </c>
      <c r="AD11" s="8">
        <f>IF($D11="","",VLOOKUP($D11,'HK1'!$D$4:$AH$259,27,0)+VLOOKUP($D11,'HK2'!$D$4:$AH$258,27,0))</f>
        <v>0</v>
      </c>
      <c r="AE11" s="21">
        <f t="shared" si="6"/>
        <v>0</v>
      </c>
      <c r="AF11" s="8">
        <f>IF($D11="","",VLOOKUP($D11,'HK1'!$D$4:$AH$259,29,0)+VLOOKUP($D11,'HK2'!$D$4:$AH$258,29,0))</f>
        <v>1.2</v>
      </c>
      <c r="AG11" s="8">
        <f>IF($D11="","",VLOOKUP($D11,'HK1'!$D$4:$AH$259,30,0)+VLOOKUP($D11,'HK2'!$D$4:$AH$258,30,0))</f>
        <v>0</v>
      </c>
      <c r="AH11" s="64">
        <f t="shared" si="7"/>
        <v>42.5</v>
      </c>
      <c r="AI11" s="14">
        <f t="shared" si="8"/>
        <v>141.5</v>
      </c>
    </row>
    <row r="12" spans="1:35">
      <c r="A12" s="55">
        <f>IF(D12="","",SUBTOTAL(3,$D$4:$D12))</f>
        <v>9</v>
      </c>
      <c r="B12" s="46" t="s">
        <v>355</v>
      </c>
      <c r="C12" s="75" t="s">
        <v>96</v>
      </c>
      <c r="D12" s="31" t="s">
        <v>112</v>
      </c>
      <c r="E12" s="8">
        <f>IF($D12="","",VLOOKUP($D12,'HK1'!$D$4:$AH$259,2,0)+VLOOKUP($D12,'HK2'!$D$4:$AH$258,2,0))</f>
        <v>10</v>
      </c>
      <c r="F12" s="8">
        <f>IF($D12="","",VLOOKUP($D12,'HK1'!$D$4:$AH$259,3,0)+VLOOKUP($D12,'HK2'!$D$4:$AH$258,3,0))</f>
        <v>0</v>
      </c>
      <c r="G12" s="8">
        <f>IF($D12="","",VLOOKUP($D12,'HK1'!$D$4:$AH$259,4,0)+VLOOKUP($D12,'HK2'!$D$4:$AH$258,4,0))</f>
        <v>0</v>
      </c>
      <c r="H12" s="8">
        <f>IF($D12="","",VLOOKUP($D12,'HK1'!$D$4:$AH$259,5,0)+VLOOKUP($D12,'HK2'!$D$4:$AH$258,5,0))</f>
        <v>0</v>
      </c>
      <c r="I12" s="76">
        <f t="shared" si="0"/>
        <v>10</v>
      </c>
      <c r="J12" s="8">
        <f>IF($D12="","",VLOOKUP($D12,'HK1'!$D$4:$AH$259,7,0)+VLOOKUP($D12,'HK2'!$D$4:$AH$258,7,0))</f>
        <v>7.1999999999999993</v>
      </c>
      <c r="K12" s="8">
        <f>IF($D12="","",VLOOKUP($D12,'HK1'!$D$4:$AH$259,8,0)+VLOOKUP($D12,'HK2'!$D$4:$AH$258,8,0))</f>
        <v>1.2</v>
      </c>
      <c r="L12" s="8">
        <f>IF($D12="","",VLOOKUP($D12,'HK1'!$D$4:$AH$259,9,0)+VLOOKUP($D12,'HK2'!$D$4:$AH$258,9,0))</f>
        <v>0</v>
      </c>
      <c r="M12" s="8">
        <f>IF($D12="","",VLOOKUP($D12,'HK1'!$D$4:$AH$259,10,0)+VLOOKUP($D12,'HK2'!$D$4:$AH$258,10,0))</f>
        <v>0</v>
      </c>
      <c r="N12" s="21">
        <f t="shared" si="1"/>
        <v>8.3999999999999986</v>
      </c>
      <c r="O12" s="8">
        <f>IF($D12="","",VLOOKUP($D12,'HK1'!$D$4:$AH$259,12,0)+VLOOKUP($D12,'HK2'!$D$4:$AH$258,12,0))</f>
        <v>245</v>
      </c>
      <c r="P12" s="8">
        <f>IF($D12="","",VLOOKUP($D12,'HK1'!$D$4:$AH$259,13,0)+VLOOKUP($D12,'HK2'!$D$4:$AH$258,13,0))</f>
        <v>19</v>
      </c>
      <c r="Q12" s="8">
        <f>IF($D12="","",VLOOKUP($D12,'HK1'!$D$4:$AH$259,14,0)+VLOOKUP($D12,'HK2'!$D$4:$AH$258,14,0))</f>
        <v>238</v>
      </c>
      <c r="R12" s="21">
        <f t="shared" si="2"/>
        <v>1.3</v>
      </c>
      <c r="S12" s="8">
        <f>IF($D12="","",VLOOKUP($D12,'HK1'!$D$4:$AH$259,16,0)+VLOOKUP($D12,'HK2'!$D$4:$AH$258,16,0))</f>
        <v>58</v>
      </c>
      <c r="T12" s="8">
        <f>IF($D12="","",VLOOKUP($D12,'HK1'!$D$4:$AH$259,17,0)+VLOOKUP($D12,'HK2'!$D$4:$AH$258,17,0))</f>
        <v>0</v>
      </c>
      <c r="U12" s="8">
        <f>IF($D12="","",VLOOKUP($D12,'HK1'!$D$4:$AH$259,18,0)+VLOOKUP($D12,'HK2'!$D$4:$AH$258,18,0))</f>
        <v>58</v>
      </c>
      <c r="V12" s="21">
        <f t="shared" si="3"/>
        <v>0</v>
      </c>
      <c r="W12" s="8">
        <f>IF($D12="","",VLOOKUP($D12,'HK1'!$D$4:$AH$259,20,0)+VLOOKUP($D12,'HK2'!$D$4:$AH$258,20,0))</f>
        <v>0</v>
      </c>
      <c r="X12" s="8">
        <f>IF($D12="","",VLOOKUP($D12,'HK1'!$D$4:$AH$259,21,0)+VLOOKUP($D12,'HK2'!$D$4:$AH$258,21,0))</f>
        <v>0</v>
      </c>
      <c r="Y12" s="21">
        <f t="shared" si="4"/>
        <v>0</v>
      </c>
      <c r="Z12" s="8">
        <f>IF($D12="","",VLOOKUP($D12,'HK1'!$D$4:$AH$259,23,0)+VLOOKUP($D12,'HK2'!$D$4:$AH$258,23,0))</f>
        <v>0</v>
      </c>
      <c r="AA12" s="8">
        <f>IF($D12="","",VLOOKUP($D12,'HK1'!$D$4:$AH$259,24,0)+VLOOKUP($D12,'HK2'!$D$4:$AH$258,24,0))</f>
        <v>0</v>
      </c>
      <c r="AB12" s="21">
        <f t="shared" si="5"/>
        <v>0</v>
      </c>
      <c r="AC12" s="8">
        <f>IF($D12="","",VLOOKUP($D12,'HK1'!$D$4:$AH$259,26,0)+VLOOKUP($D12,'HK2'!$D$4:$AH$258,26,0))</f>
        <v>0</v>
      </c>
      <c r="AD12" s="8">
        <f>IF($D12="","",VLOOKUP($D12,'HK1'!$D$4:$AH$259,27,0)+VLOOKUP($D12,'HK2'!$D$4:$AH$258,27,0))</f>
        <v>0</v>
      </c>
      <c r="AE12" s="21">
        <f t="shared" si="6"/>
        <v>0</v>
      </c>
      <c r="AF12" s="8">
        <f>IF($D12="","",VLOOKUP($D12,'HK1'!$D$4:$AH$259,29,0)+VLOOKUP($D12,'HK2'!$D$4:$AH$258,29,0))</f>
        <v>2.4</v>
      </c>
      <c r="AG12" s="8">
        <f>IF($D12="","",VLOOKUP($D12,'HK1'!$D$4:$AH$259,30,0)+VLOOKUP($D12,'HK2'!$D$4:$AH$258,30,0))</f>
        <v>0</v>
      </c>
      <c r="AH12" s="64">
        <f t="shared" si="7"/>
        <v>22.1</v>
      </c>
      <c r="AI12" s="14">
        <f t="shared" si="8"/>
        <v>73.599999999999994</v>
      </c>
    </row>
    <row r="13" spans="1:35">
      <c r="A13" s="55">
        <f>IF(D13="","",SUBTOTAL(3,$D$4:$D13))</f>
        <v>10</v>
      </c>
      <c r="B13" s="46" t="s">
        <v>356</v>
      </c>
      <c r="C13" s="75" t="s">
        <v>96</v>
      </c>
      <c r="D13" s="31" t="s">
        <v>113</v>
      </c>
      <c r="E13" s="8">
        <f>IF($D13="","",VLOOKUP($D13,'HK1'!$D$4:$AH$259,2,0)+VLOOKUP($D13,'HK2'!$D$4:$AH$258,2,0))</f>
        <v>0</v>
      </c>
      <c r="F13" s="8">
        <f>IF($D13="","",VLOOKUP($D13,'HK1'!$D$4:$AH$259,3,0)+VLOOKUP($D13,'HK2'!$D$4:$AH$258,3,0))</f>
        <v>0</v>
      </c>
      <c r="G13" s="8">
        <f>IF($D13="","",VLOOKUP($D13,'HK1'!$D$4:$AH$259,4,0)+VLOOKUP($D13,'HK2'!$D$4:$AH$258,4,0))</f>
        <v>0</v>
      </c>
      <c r="H13" s="8">
        <f>IF($D13="","",VLOOKUP($D13,'HK1'!$D$4:$AH$259,5,0)+VLOOKUP($D13,'HK2'!$D$4:$AH$258,5,0))</f>
        <v>0</v>
      </c>
      <c r="I13" s="76">
        <f t="shared" si="0"/>
        <v>0</v>
      </c>
      <c r="J13" s="8">
        <f>IF($D13="","",VLOOKUP($D13,'HK1'!$D$4:$AH$259,7,0)+VLOOKUP($D13,'HK2'!$D$4:$AH$258,7,0))</f>
        <v>10.8</v>
      </c>
      <c r="K13" s="8">
        <f>IF($D13="","",VLOOKUP($D13,'HK1'!$D$4:$AH$259,8,0)+VLOOKUP($D13,'HK2'!$D$4:$AH$258,8,0))</f>
        <v>17.2</v>
      </c>
      <c r="L13" s="8">
        <f>IF($D13="","",VLOOKUP($D13,'HK1'!$D$4:$AH$259,9,0)+VLOOKUP($D13,'HK2'!$D$4:$AH$258,9,0))</f>
        <v>0</v>
      </c>
      <c r="M13" s="8">
        <f>IF($D13="","",VLOOKUP($D13,'HK1'!$D$4:$AH$259,10,0)+VLOOKUP($D13,'HK2'!$D$4:$AH$258,10,0))</f>
        <v>0</v>
      </c>
      <c r="N13" s="21">
        <f t="shared" si="1"/>
        <v>28</v>
      </c>
      <c r="O13" s="8">
        <f>IF($D13="","",VLOOKUP($D13,'HK1'!$D$4:$AH$259,12,0)+VLOOKUP($D13,'HK2'!$D$4:$AH$258,12,0))</f>
        <v>285</v>
      </c>
      <c r="P13" s="8">
        <f>IF($D13="","",VLOOKUP($D13,'HK1'!$D$4:$AH$259,13,0)+VLOOKUP($D13,'HK2'!$D$4:$AH$258,13,0))</f>
        <v>174</v>
      </c>
      <c r="Q13" s="8">
        <f>IF($D13="","",VLOOKUP($D13,'HK1'!$D$4:$AH$259,14,0)+VLOOKUP($D13,'HK2'!$D$4:$AH$258,14,0))</f>
        <v>215</v>
      </c>
      <c r="R13" s="21">
        <f t="shared" si="2"/>
        <v>12.2</v>
      </c>
      <c r="S13" s="8">
        <f>IF($D13="","",VLOOKUP($D13,'HK1'!$D$4:$AH$259,16,0)+VLOOKUP($D13,'HK2'!$D$4:$AH$258,16,0))</f>
        <v>378</v>
      </c>
      <c r="T13" s="8">
        <f>IF($D13="","",VLOOKUP($D13,'HK1'!$D$4:$AH$259,17,0)+VLOOKUP($D13,'HK2'!$D$4:$AH$258,17,0))</f>
        <v>0</v>
      </c>
      <c r="U13" s="8">
        <f>IF($D13="","",VLOOKUP($D13,'HK1'!$D$4:$AH$259,18,0)+VLOOKUP($D13,'HK2'!$D$4:$AH$258,18,0))</f>
        <v>378</v>
      </c>
      <c r="V13" s="21">
        <f t="shared" si="3"/>
        <v>0</v>
      </c>
      <c r="W13" s="8">
        <f>IF($D13="","",VLOOKUP($D13,'HK1'!$D$4:$AH$259,20,0)+VLOOKUP($D13,'HK2'!$D$4:$AH$258,20,0))</f>
        <v>0</v>
      </c>
      <c r="X13" s="8">
        <f>IF($D13="","",VLOOKUP($D13,'HK1'!$D$4:$AH$259,21,0)+VLOOKUP($D13,'HK2'!$D$4:$AH$258,21,0))</f>
        <v>0</v>
      </c>
      <c r="Y13" s="21">
        <f t="shared" si="4"/>
        <v>0</v>
      </c>
      <c r="Z13" s="8">
        <f>IF($D13="","",VLOOKUP($D13,'HK1'!$D$4:$AH$259,23,0)+VLOOKUP($D13,'HK2'!$D$4:$AH$258,23,0))</f>
        <v>0</v>
      </c>
      <c r="AA13" s="8">
        <f>IF($D13="","",VLOOKUP($D13,'HK1'!$D$4:$AH$259,24,0)+VLOOKUP($D13,'HK2'!$D$4:$AH$258,24,0))</f>
        <v>0</v>
      </c>
      <c r="AB13" s="21">
        <f t="shared" si="5"/>
        <v>0</v>
      </c>
      <c r="AC13" s="8">
        <f>IF($D13="","",VLOOKUP($D13,'HK1'!$D$4:$AH$259,26,0)+VLOOKUP($D13,'HK2'!$D$4:$AH$258,26,0))</f>
        <v>0</v>
      </c>
      <c r="AD13" s="8">
        <f>IF($D13="","",VLOOKUP($D13,'HK1'!$D$4:$AH$259,27,0)+VLOOKUP($D13,'HK2'!$D$4:$AH$258,27,0))</f>
        <v>0</v>
      </c>
      <c r="AE13" s="21">
        <f t="shared" si="6"/>
        <v>0</v>
      </c>
      <c r="AF13" s="8">
        <f>IF($D13="","",VLOOKUP($D13,'HK1'!$D$4:$AH$259,29,0)+VLOOKUP($D13,'HK2'!$D$4:$AH$258,29,0))</f>
        <v>2.4</v>
      </c>
      <c r="AG13" s="8">
        <f>IF($D13="","",VLOOKUP($D13,'HK1'!$D$4:$AH$259,30,0)+VLOOKUP($D13,'HK2'!$D$4:$AH$258,30,0))</f>
        <v>0</v>
      </c>
      <c r="AH13" s="64">
        <f t="shared" si="7"/>
        <v>42.6</v>
      </c>
      <c r="AI13" s="14">
        <f t="shared" si="8"/>
        <v>141.9</v>
      </c>
    </row>
    <row r="14" spans="1:35">
      <c r="A14" s="55">
        <f>IF(D14="","",SUBTOTAL(3,$D$4:$D14))</f>
        <v>11</v>
      </c>
      <c r="B14" s="46" t="s">
        <v>357</v>
      </c>
      <c r="C14" s="75" t="s">
        <v>96</v>
      </c>
      <c r="D14" s="31" t="s">
        <v>99</v>
      </c>
      <c r="E14" s="8">
        <f>IF($D14="","",VLOOKUP($D14,'HK1'!$D$4:$AH$259,2,0)+VLOOKUP($D14,'HK2'!$D$4:$AH$258,2,0))</f>
        <v>2</v>
      </c>
      <c r="F14" s="8">
        <f>IF($D14="","",VLOOKUP($D14,'HK1'!$D$4:$AH$259,3,0)+VLOOKUP($D14,'HK2'!$D$4:$AH$258,3,0))</f>
        <v>0</v>
      </c>
      <c r="G14" s="8">
        <f>IF($D14="","",VLOOKUP($D14,'HK1'!$D$4:$AH$259,4,0)+VLOOKUP($D14,'HK2'!$D$4:$AH$258,4,0))</f>
        <v>0</v>
      </c>
      <c r="H14" s="8">
        <f>IF($D14="","",VLOOKUP($D14,'HK1'!$D$4:$AH$259,5,0)+VLOOKUP($D14,'HK2'!$D$4:$AH$258,5,0))</f>
        <v>0</v>
      </c>
      <c r="I14" s="76">
        <f t="shared" si="0"/>
        <v>2</v>
      </c>
      <c r="J14" s="8">
        <f>IF($D14="","",VLOOKUP($D14,'HK1'!$D$4:$AH$259,7,0)+VLOOKUP($D14,'HK2'!$D$4:$AH$258,7,0))</f>
        <v>7.2</v>
      </c>
      <c r="K14" s="8">
        <f>IF($D14="","",VLOOKUP($D14,'HK1'!$D$4:$AH$259,8,0)+VLOOKUP($D14,'HK2'!$D$4:$AH$258,8,0))</f>
        <v>6</v>
      </c>
      <c r="L14" s="8">
        <f>IF($D14="","",VLOOKUP($D14,'HK1'!$D$4:$AH$259,9,0)+VLOOKUP($D14,'HK2'!$D$4:$AH$258,9,0))</f>
        <v>0</v>
      </c>
      <c r="M14" s="8">
        <f>IF($D14="","",VLOOKUP($D14,'HK1'!$D$4:$AH$259,10,0)+VLOOKUP($D14,'HK2'!$D$4:$AH$258,10,0))</f>
        <v>0</v>
      </c>
      <c r="N14" s="21">
        <f t="shared" si="1"/>
        <v>13.2</v>
      </c>
      <c r="O14" s="8">
        <f>IF($D14="","",VLOOKUP($D14,'HK1'!$D$4:$AH$259,12,0)+VLOOKUP($D14,'HK2'!$D$4:$AH$258,12,0))</f>
        <v>214</v>
      </c>
      <c r="P14" s="8">
        <f>IF($D14="","",VLOOKUP($D14,'HK1'!$D$4:$AH$259,13,0)+VLOOKUP($D14,'HK2'!$D$4:$AH$258,13,0))</f>
        <v>179</v>
      </c>
      <c r="Q14" s="8">
        <f>IF($D14="","",VLOOKUP($D14,'HK1'!$D$4:$AH$259,14,0)+VLOOKUP($D14,'HK2'!$D$4:$AH$258,14,0))</f>
        <v>310</v>
      </c>
      <c r="R14" s="21">
        <f t="shared" si="2"/>
        <v>4.1500000000000004</v>
      </c>
      <c r="S14" s="8">
        <f>IF($D14="","",VLOOKUP($D14,'HK1'!$D$4:$AH$259,16,0)+VLOOKUP($D14,'HK2'!$D$4:$AH$258,16,0))</f>
        <v>52</v>
      </c>
      <c r="T14" s="8">
        <f>IF($D14="","",VLOOKUP($D14,'HK1'!$D$4:$AH$259,17,0)+VLOOKUP($D14,'HK2'!$D$4:$AH$258,17,0))</f>
        <v>0</v>
      </c>
      <c r="U14" s="8">
        <f>IF($D14="","",VLOOKUP($D14,'HK1'!$D$4:$AH$259,18,0)+VLOOKUP($D14,'HK2'!$D$4:$AH$258,18,0))</f>
        <v>52</v>
      </c>
      <c r="V14" s="21">
        <f t="shared" si="3"/>
        <v>0</v>
      </c>
      <c r="W14" s="8">
        <f>IF($D14="","",VLOOKUP($D14,'HK1'!$D$4:$AH$259,20,0)+VLOOKUP($D14,'HK2'!$D$4:$AH$258,20,0))</f>
        <v>0</v>
      </c>
      <c r="X14" s="8">
        <f>IF($D14="","",VLOOKUP($D14,'HK1'!$D$4:$AH$259,21,0)+VLOOKUP($D14,'HK2'!$D$4:$AH$258,21,0))</f>
        <v>0</v>
      </c>
      <c r="Y14" s="21">
        <f t="shared" si="4"/>
        <v>0</v>
      </c>
      <c r="Z14" s="8">
        <f>IF($D14="","",VLOOKUP($D14,'HK1'!$D$4:$AH$259,23,0)+VLOOKUP($D14,'HK2'!$D$4:$AH$258,23,0))</f>
        <v>0</v>
      </c>
      <c r="AA14" s="8">
        <f>IF($D14="","",VLOOKUP($D14,'HK1'!$D$4:$AH$259,24,0)+VLOOKUP($D14,'HK2'!$D$4:$AH$258,24,0))</f>
        <v>0</v>
      </c>
      <c r="AB14" s="21">
        <f t="shared" si="5"/>
        <v>0</v>
      </c>
      <c r="AC14" s="8">
        <f>IF($D14="","",VLOOKUP($D14,'HK1'!$D$4:$AH$259,26,0)+VLOOKUP($D14,'HK2'!$D$4:$AH$258,26,0))</f>
        <v>0</v>
      </c>
      <c r="AD14" s="8">
        <f>IF($D14="","",VLOOKUP($D14,'HK1'!$D$4:$AH$259,27,0)+VLOOKUP($D14,'HK2'!$D$4:$AH$258,27,0))</f>
        <v>0</v>
      </c>
      <c r="AE14" s="21">
        <f t="shared" si="6"/>
        <v>0</v>
      </c>
      <c r="AF14" s="8">
        <f>IF($D14="","",VLOOKUP($D14,'HK1'!$D$4:$AH$259,29,0)+VLOOKUP($D14,'HK2'!$D$4:$AH$258,29,0))</f>
        <v>0</v>
      </c>
      <c r="AG14" s="8">
        <f>IF($D14="","",VLOOKUP($D14,'HK1'!$D$4:$AH$259,30,0)+VLOOKUP($D14,'HK2'!$D$4:$AH$258,30,0))</f>
        <v>0</v>
      </c>
      <c r="AH14" s="64">
        <f t="shared" si="7"/>
        <v>19.399999999999999</v>
      </c>
      <c r="AI14" s="14">
        <f t="shared" si="8"/>
        <v>64.599999999999994</v>
      </c>
    </row>
    <row r="15" spans="1:35">
      <c r="A15" s="55">
        <f>IF(D15="","",SUBTOTAL(3,$D$4:$D15))</f>
        <v>12</v>
      </c>
      <c r="B15" s="46" t="s">
        <v>358</v>
      </c>
      <c r="C15" s="75" t="s">
        <v>96</v>
      </c>
      <c r="D15" s="31" t="s">
        <v>114</v>
      </c>
      <c r="E15" s="8">
        <f>IF($D15="","",VLOOKUP($D15,'HK1'!$D$4:$AH$259,2,0)+VLOOKUP($D15,'HK2'!$D$4:$AH$258,2,0))</f>
        <v>4</v>
      </c>
      <c r="F15" s="8">
        <f>IF($D15="","",VLOOKUP($D15,'HK1'!$D$4:$AH$259,3,0)+VLOOKUP($D15,'HK2'!$D$4:$AH$258,3,0))</f>
        <v>0</v>
      </c>
      <c r="G15" s="8">
        <f>IF($D15="","",VLOOKUP($D15,'HK1'!$D$4:$AH$259,4,0)+VLOOKUP($D15,'HK2'!$D$4:$AH$258,4,0))</f>
        <v>0</v>
      </c>
      <c r="H15" s="8">
        <f>IF($D15="","",VLOOKUP($D15,'HK1'!$D$4:$AH$259,5,0)+VLOOKUP($D15,'HK2'!$D$4:$AH$258,5,0))</f>
        <v>0</v>
      </c>
      <c r="I15" s="76">
        <f t="shared" si="0"/>
        <v>4</v>
      </c>
      <c r="J15" s="8">
        <f>IF($D15="","",VLOOKUP($D15,'HK1'!$D$4:$AH$259,7,0)+VLOOKUP($D15,'HK2'!$D$4:$AH$258,7,0))</f>
        <v>14.399999999999999</v>
      </c>
      <c r="K15" s="8">
        <f>IF($D15="","",VLOOKUP($D15,'HK1'!$D$4:$AH$259,8,0)+VLOOKUP($D15,'HK2'!$D$4:$AH$258,8,0))</f>
        <v>7.2</v>
      </c>
      <c r="L15" s="8">
        <f>IF($D15="","",VLOOKUP($D15,'HK1'!$D$4:$AH$259,9,0)+VLOOKUP($D15,'HK2'!$D$4:$AH$258,9,0))</f>
        <v>0</v>
      </c>
      <c r="M15" s="8">
        <f>IF($D15="","",VLOOKUP($D15,'HK1'!$D$4:$AH$259,10,0)+VLOOKUP($D15,'HK2'!$D$4:$AH$258,10,0))</f>
        <v>0</v>
      </c>
      <c r="N15" s="21">
        <f t="shared" si="1"/>
        <v>21.599999999999998</v>
      </c>
      <c r="O15" s="8">
        <f>IF($D15="","",VLOOKUP($D15,'HK1'!$D$4:$AH$259,12,0)+VLOOKUP($D15,'HK2'!$D$4:$AH$258,12,0))</f>
        <v>91</v>
      </c>
      <c r="P15" s="8">
        <f>IF($D15="","",VLOOKUP($D15,'HK1'!$D$4:$AH$259,13,0)+VLOOKUP($D15,'HK2'!$D$4:$AH$258,13,0))</f>
        <v>28</v>
      </c>
      <c r="Q15" s="8">
        <f>IF($D15="","",VLOOKUP($D15,'HK1'!$D$4:$AH$259,14,0)+VLOOKUP($D15,'HK2'!$D$4:$AH$258,14,0))</f>
        <v>54</v>
      </c>
      <c r="R15" s="21">
        <f t="shared" si="2"/>
        <v>3.25</v>
      </c>
      <c r="S15" s="8">
        <f>IF($D15="","",VLOOKUP($D15,'HK1'!$D$4:$AH$259,16,0)+VLOOKUP($D15,'HK2'!$D$4:$AH$258,16,0))</f>
        <v>201</v>
      </c>
      <c r="T15" s="8">
        <f>IF($D15="","",VLOOKUP($D15,'HK1'!$D$4:$AH$259,17,0)+VLOOKUP($D15,'HK2'!$D$4:$AH$258,17,0))</f>
        <v>0</v>
      </c>
      <c r="U15" s="8">
        <f>IF($D15="","",VLOOKUP($D15,'HK1'!$D$4:$AH$259,18,0)+VLOOKUP($D15,'HK2'!$D$4:$AH$258,18,0))</f>
        <v>201</v>
      </c>
      <c r="V15" s="21">
        <f t="shared" si="3"/>
        <v>0</v>
      </c>
      <c r="W15" s="8">
        <f>IF($D15="","",VLOOKUP($D15,'HK1'!$D$4:$AH$259,20,0)+VLOOKUP($D15,'HK2'!$D$4:$AH$258,20,0))</f>
        <v>0</v>
      </c>
      <c r="X15" s="8">
        <f>IF($D15="","",VLOOKUP($D15,'HK1'!$D$4:$AH$259,21,0)+VLOOKUP($D15,'HK2'!$D$4:$AH$258,21,0))</f>
        <v>0</v>
      </c>
      <c r="Y15" s="21">
        <f t="shared" si="4"/>
        <v>0</v>
      </c>
      <c r="Z15" s="8">
        <f>IF($D15="","",VLOOKUP($D15,'HK1'!$D$4:$AH$259,23,0)+VLOOKUP($D15,'HK2'!$D$4:$AH$258,23,0))</f>
        <v>0</v>
      </c>
      <c r="AA15" s="8">
        <f>IF($D15="","",VLOOKUP($D15,'HK1'!$D$4:$AH$259,24,0)+VLOOKUP($D15,'HK2'!$D$4:$AH$258,24,0))</f>
        <v>0</v>
      </c>
      <c r="AB15" s="21">
        <f t="shared" si="5"/>
        <v>0</v>
      </c>
      <c r="AC15" s="8">
        <f>IF($D15="","",VLOOKUP($D15,'HK1'!$D$4:$AH$259,26,0)+VLOOKUP($D15,'HK2'!$D$4:$AH$258,26,0))</f>
        <v>0</v>
      </c>
      <c r="AD15" s="8">
        <f>IF($D15="","",VLOOKUP($D15,'HK1'!$D$4:$AH$259,27,0)+VLOOKUP($D15,'HK2'!$D$4:$AH$258,27,0))</f>
        <v>0</v>
      </c>
      <c r="AE15" s="21">
        <f t="shared" si="6"/>
        <v>0</v>
      </c>
      <c r="AF15" s="8">
        <f>IF($D15="","",VLOOKUP($D15,'HK1'!$D$4:$AH$259,29,0)+VLOOKUP($D15,'HK2'!$D$4:$AH$258,29,0))</f>
        <v>1.2</v>
      </c>
      <c r="AG15" s="8">
        <f>IF($D15="","",VLOOKUP($D15,'HK1'!$D$4:$AH$259,30,0)+VLOOKUP($D15,'HK2'!$D$4:$AH$258,30,0))</f>
        <v>0</v>
      </c>
      <c r="AH15" s="64">
        <f t="shared" si="7"/>
        <v>30.1</v>
      </c>
      <c r="AI15" s="14">
        <f t="shared" si="8"/>
        <v>100.2</v>
      </c>
    </row>
    <row r="16" spans="1:35">
      <c r="A16" s="55">
        <f>IF(D16="","",SUBTOTAL(3,$D$4:$D16))</f>
        <v>13</v>
      </c>
      <c r="B16" s="46" t="s">
        <v>364</v>
      </c>
      <c r="C16" s="75" t="s">
        <v>96</v>
      </c>
      <c r="D16" s="31" t="s">
        <v>116</v>
      </c>
      <c r="E16" s="8">
        <f>IF($D16="","",VLOOKUP($D16,'HK1'!$D$4:$AH$259,2,0)+VLOOKUP($D16,'HK2'!$D$4:$AH$258,2,0))</f>
        <v>0</v>
      </c>
      <c r="F16" s="8">
        <f>IF($D16="","",VLOOKUP($D16,'HK1'!$D$4:$AH$259,3,0)+VLOOKUP($D16,'HK2'!$D$4:$AH$258,3,0))</f>
        <v>0</v>
      </c>
      <c r="G16" s="8">
        <f>IF($D16="","",VLOOKUP($D16,'HK1'!$D$4:$AH$259,4,0)+VLOOKUP($D16,'HK2'!$D$4:$AH$258,4,0))</f>
        <v>0</v>
      </c>
      <c r="H16" s="8">
        <f>IF($D16="","",VLOOKUP($D16,'HK1'!$D$4:$AH$259,5,0)+VLOOKUP($D16,'HK2'!$D$4:$AH$258,5,0))</f>
        <v>0</v>
      </c>
      <c r="I16" s="76">
        <f t="shared" si="0"/>
        <v>0</v>
      </c>
      <c r="J16" s="8">
        <f>IF($D16="","",VLOOKUP($D16,'HK1'!$D$4:$AH$259,7,0)+VLOOKUP($D16,'HK2'!$D$4:$AH$258,7,0))</f>
        <v>0</v>
      </c>
      <c r="K16" s="8">
        <f>IF($D16="","",VLOOKUP($D16,'HK1'!$D$4:$AH$259,8,0)+VLOOKUP($D16,'HK2'!$D$4:$AH$258,8,0))</f>
        <v>0</v>
      </c>
      <c r="L16" s="8">
        <f>IF($D16="","",VLOOKUP($D16,'HK1'!$D$4:$AH$259,9,0)+VLOOKUP($D16,'HK2'!$D$4:$AH$258,9,0))</f>
        <v>0</v>
      </c>
      <c r="M16" s="8">
        <f>IF($D16="","",VLOOKUP($D16,'HK1'!$D$4:$AH$259,10,0)+VLOOKUP($D16,'HK2'!$D$4:$AH$258,10,0))</f>
        <v>0</v>
      </c>
      <c r="N16" s="21">
        <f t="shared" si="1"/>
        <v>0</v>
      </c>
      <c r="O16" s="8">
        <f>IF($D16="","",VLOOKUP($D16,'HK1'!$D$4:$AH$259,12,0)+VLOOKUP($D16,'HK2'!$D$4:$AH$258,12,0))</f>
        <v>0</v>
      </c>
      <c r="P16" s="8">
        <f>IF($D16="","",VLOOKUP($D16,'HK1'!$D$4:$AH$259,13,0)+VLOOKUP($D16,'HK2'!$D$4:$AH$258,13,0))</f>
        <v>0</v>
      </c>
      <c r="Q16" s="8">
        <f>IF($D16="","",VLOOKUP($D16,'HK1'!$D$4:$AH$259,14,0)+VLOOKUP($D16,'HK2'!$D$4:$AH$258,14,0))</f>
        <v>0</v>
      </c>
      <c r="R16" s="21">
        <f t="shared" si="2"/>
        <v>0</v>
      </c>
      <c r="S16" s="8">
        <f>IF($D16="","",VLOOKUP($D16,'HK1'!$D$4:$AH$259,16,0)+VLOOKUP($D16,'HK2'!$D$4:$AH$258,16,0))</f>
        <v>0</v>
      </c>
      <c r="T16" s="8">
        <f>IF($D16="","",VLOOKUP($D16,'HK1'!$D$4:$AH$259,17,0)+VLOOKUP($D16,'HK2'!$D$4:$AH$258,17,0))</f>
        <v>0</v>
      </c>
      <c r="U16" s="8">
        <f>IF($D16="","",VLOOKUP($D16,'HK1'!$D$4:$AH$259,18,0)+VLOOKUP($D16,'HK2'!$D$4:$AH$258,18,0))</f>
        <v>0</v>
      </c>
      <c r="V16" s="21">
        <f t="shared" si="3"/>
        <v>0</v>
      </c>
      <c r="W16" s="8">
        <f>IF($D16="","",VLOOKUP($D16,'HK1'!$D$4:$AH$259,20,0)+VLOOKUP($D16,'HK2'!$D$4:$AH$258,20,0))</f>
        <v>0</v>
      </c>
      <c r="X16" s="8">
        <f>IF($D16="","",VLOOKUP($D16,'HK1'!$D$4:$AH$259,21,0)+VLOOKUP($D16,'HK2'!$D$4:$AH$258,21,0))</f>
        <v>0</v>
      </c>
      <c r="Y16" s="21">
        <f t="shared" si="4"/>
        <v>0</v>
      </c>
      <c r="Z16" s="8">
        <f>IF($D16="","",VLOOKUP($D16,'HK1'!$D$4:$AH$259,23,0)+VLOOKUP($D16,'HK2'!$D$4:$AH$258,23,0))</f>
        <v>0</v>
      </c>
      <c r="AA16" s="8">
        <f>IF($D16="","",VLOOKUP($D16,'HK1'!$D$4:$AH$259,24,0)+VLOOKUP($D16,'HK2'!$D$4:$AH$258,24,0))</f>
        <v>0</v>
      </c>
      <c r="AB16" s="21">
        <f t="shared" si="5"/>
        <v>0</v>
      </c>
      <c r="AC16" s="8">
        <f>IF($D16="","",VLOOKUP($D16,'HK1'!$D$4:$AH$259,26,0)+VLOOKUP($D16,'HK2'!$D$4:$AH$258,26,0))</f>
        <v>0</v>
      </c>
      <c r="AD16" s="8">
        <f>IF($D16="","",VLOOKUP($D16,'HK1'!$D$4:$AH$259,27,0)+VLOOKUP($D16,'HK2'!$D$4:$AH$258,27,0))</f>
        <v>0</v>
      </c>
      <c r="AE16" s="21">
        <f t="shared" si="6"/>
        <v>0</v>
      </c>
      <c r="AF16" s="8">
        <f>IF($D16="","",VLOOKUP($D16,'HK1'!$D$4:$AH$259,29,0)+VLOOKUP($D16,'HK2'!$D$4:$AH$258,29,0))</f>
        <v>0</v>
      </c>
      <c r="AG16" s="8">
        <f>IF($D16="","",VLOOKUP($D16,'HK1'!$D$4:$AH$259,30,0)+VLOOKUP($D16,'HK2'!$D$4:$AH$258,30,0))</f>
        <v>0</v>
      </c>
      <c r="AH16" s="64">
        <f t="shared" si="7"/>
        <v>0</v>
      </c>
      <c r="AI16" s="14">
        <f t="shared" si="8"/>
        <v>0</v>
      </c>
    </row>
    <row r="17" spans="1:35">
      <c r="A17" s="55">
        <f>IF(D17="","",SUBTOTAL(3,$D$4:$D17))</f>
        <v>14</v>
      </c>
      <c r="B17" s="46" t="s">
        <v>359</v>
      </c>
      <c r="C17" s="75" t="s">
        <v>96</v>
      </c>
      <c r="D17" s="31" t="s">
        <v>103</v>
      </c>
      <c r="E17" s="8">
        <f>IF($D17="","",VLOOKUP($D17,'HK1'!$D$4:$AH$259,2,0)+VLOOKUP($D17,'HK2'!$D$4:$AH$258,2,0))</f>
        <v>12</v>
      </c>
      <c r="F17" s="8">
        <f>IF($D17="","",VLOOKUP($D17,'HK1'!$D$4:$AH$259,3,0)+VLOOKUP($D17,'HK2'!$D$4:$AH$258,3,0))</f>
        <v>0</v>
      </c>
      <c r="G17" s="8">
        <f>IF($D17="","",VLOOKUP($D17,'HK1'!$D$4:$AH$259,4,0)+VLOOKUP($D17,'HK2'!$D$4:$AH$258,4,0))</f>
        <v>0</v>
      </c>
      <c r="H17" s="8">
        <f>IF($D17="","",VLOOKUP($D17,'HK1'!$D$4:$AH$259,5,0)+VLOOKUP($D17,'HK2'!$D$4:$AH$258,5,0))</f>
        <v>0</v>
      </c>
      <c r="I17" s="76">
        <f t="shared" si="0"/>
        <v>12</v>
      </c>
      <c r="J17" s="8">
        <f>IF($D17="","",VLOOKUP($D17,'HK1'!$D$4:$AH$259,7,0)+VLOOKUP($D17,'HK2'!$D$4:$AH$258,7,0))</f>
        <v>15.6</v>
      </c>
      <c r="K17" s="8">
        <f>IF($D17="","",VLOOKUP($D17,'HK1'!$D$4:$AH$259,8,0)+VLOOKUP($D17,'HK2'!$D$4:$AH$258,8,0))</f>
        <v>0</v>
      </c>
      <c r="L17" s="8">
        <f>IF($D17="","",VLOOKUP($D17,'HK1'!$D$4:$AH$259,9,0)+VLOOKUP($D17,'HK2'!$D$4:$AH$258,9,0))</f>
        <v>0</v>
      </c>
      <c r="M17" s="8">
        <f>IF($D17="","",VLOOKUP($D17,'HK1'!$D$4:$AH$259,10,0)+VLOOKUP($D17,'HK2'!$D$4:$AH$258,10,0))</f>
        <v>0</v>
      </c>
      <c r="N17" s="21">
        <f t="shared" si="1"/>
        <v>15.6</v>
      </c>
      <c r="O17" s="8">
        <f>IF($D17="","",VLOOKUP($D17,'HK1'!$D$4:$AH$259,12,0)+VLOOKUP($D17,'HK2'!$D$4:$AH$258,12,0))</f>
        <v>205</v>
      </c>
      <c r="P17" s="8">
        <f>IF($D17="","",VLOOKUP($D17,'HK1'!$D$4:$AH$259,13,0)+VLOOKUP($D17,'HK2'!$D$4:$AH$258,13,0))</f>
        <v>463</v>
      </c>
      <c r="Q17" s="8">
        <f>IF($D17="","",VLOOKUP($D17,'HK1'!$D$4:$AH$259,14,0)+VLOOKUP($D17,'HK2'!$D$4:$AH$258,14,0))</f>
        <v>226</v>
      </c>
      <c r="R17" s="21">
        <f t="shared" si="2"/>
        <v>22.1</v>
      </c>
      <c r="S17" s="8">
        <f>IF($D17="","",VLOOKUP($D17,'HK1'!$D$4:$AH$259,16,0)+VLOOKUP($D17,'HK2'!$D$4:$AH$258,16,0))</f>
        <v>0</v>
      </c>
      <c r="T17" s="8">
        <f>IF($D17="","",VLOOKUP($D17,'HK1'!$D$4:$AH$259,17,0)+VLOOKUP($D17,'HK2'!$D$4:$AH$258,17,0))</f>
        <v>0</v>
      </c>
      <c r="U17" s="8">
        <f>IF($D17="","",VLOOKUP($D17,'HK1'!$D$4:$AH$259,18,0)+VLOOKUP($D17,'HK2'!$D$4:$AH$258,18,0))</f>
        <v>0</v>
      </c>
      <c r="V17" s="21">
        <f t="shared" si="3"/>
        <v>0</v>
      </c>
      <c r="W17" s="8">
        <f>IF($D17="","",VLOOKUP($D17,'HK1'!$D$4:$AH$259,20,0)+VLOOKUP($D17,'HK2'!$D$4:$AH$258,20,0))</f>
        <v>0</v>
      </c>
      <c r="X17" s="8">
        <f>IF($D17="","",VLOOKUP($D17,'HK1'!$D$4:$AH$259,21,0)+VLOOKUP($D17,'HK2'!$D$4:$AH$258,21,0))</f>
        <v>0</v>
      </c>
      <c r="Y17" s="21">
        <f t="shared" si="4"/>
        <v>0</v>
      </c>
      <c r="Z17" s="8">
        <f>IF($D17="","",VLOOKUP($D17,'HK1'!$D$4:$AH$259,23,0)+VLOOKUP($D17,'HK2'!$D$4:$AH$258,23,0))</f>
        <v>0</v>
      </c>
      <c r="AA17" s="8">
        <f>IF($D17="","",VLOOKUP($D17,'HK1'!$D$4:$AH$259,24,0)+VLOOKUP($D17,'HK2'!$D$4:$AH$258,24,0))</f>
        <v>0</v>
      </c>
      <c r="AB17" s="21">
        <f t="shared" si="5"/>
        <v>0</v>
      </c>
      <c r="AC17" s="8">
        <f>IF($D17="","",VLOOKUP($D17,'HK1'!$D$4:$AH$259,26,0)+VLOOKUP($D17,'HK2'!$D$4:$AH$258,26,0))</f>
        <v>0</v>
      </c>
      <c r="AD17" s="8">
        <f>IF($D17="","",VLOOKUP($D17,'HK1'!$D$4:$AH$259,27,0)+VLOOKUP($D17,'HK2'!$D$4:$AH$258,27,0))</f>
        <v>0</v>
      </c>
      <c r="AE17" s="21">
        <f t="shared" si="6"/>
        <v>0</v>
      </c>
      <c r="AF17" s="8">
        <f>IF($D17="","",VLOOKUP($D17,'HK1'!$D$4:$AH$259,29,0)+VLOOKUP($D17,'HK2'!$D$4:$AH$258,29,0))</f>
        <v>0</v>
      </c>
      <c r="AG17" s="8">
        <f>IF($D17="","",VLOOKUP($D17,'HK1'!$D$4:$AH$259,30,0)+VLOOKUP($D17,'HK2'!$D$4:$AH$258,30,0))</f>
        <v>26.4</v>
      </c>
      <c r="AH17" s="64">
        <f t="shared" si="7"/>
        <v>76.099999999999994</v>
      </c>
      <c r="AI17" s="14">
        <f t="shared" si="8"/>
        <v>253.4</v>
      </c>
    </row>
    <row r="18" spans="1:35">
      <c r="A18" s="55">
        <f>IF(D18="","",SUBTOTAL(3,$D$4:$D18))</f>
        <v>15</v>
      </c>
      <c r="B18" s="46" t="s">
        <v>368</v>
      </c>
      <c r="C18" s="75" t="s">
        <v>96</v>
      </c>
      <c r="D18" s="31" t="s">
        <v>104</v>
      </c>
      <c r="E18" s="8">
        <f>IF($D18="","",VLOOKUP($D18,'HK1'!$D$4:$AH$259,2,0)+VLOOKUP($D18,'HK2'!$D$4:$AH$258,2,0))</f>
        <v>4</v>
      </c>
      <c r="F18" s="8">
        <f>IF($D18="","",VLOOKUP($D18,'HK1'!$D$4:$AH$259,3,0)+VLOOKUP($D18,'HK2'!$D$4:$AH$258,3,0))</f>
        <v>0</v>
      </c>
      <c r="G18" s="8">
        <f>IF($D18="","",VLOOKUP($D18,'HK1'!$D$4:$AH$259,4,0)+VLOOKUP($D18,'HK2'!$D$4:$AH$258,4,0))</f>
        <v>0</v>
      </c>
      <c r="H18" s="8">
        <f>IF($D18="","",VLOOKUP($D18,'HK1'!$D$4:$AH$259,5,0)+VLOOKUP($D18,'HK2'!$D$4:$AH$258,5,0))</f>
        <v>0</v>
      </c>
      <c r="I18" s="76">
        <f t="shared" si="0"/>
        <v>4</v>
      </c>
      <c r="J18" s="8">
        <f>IF($D18="","",VLOOKUP($D18,'HK1'!$D$4:$AH$259,7,0)+VLOOKUP($D18,'HK2'!$D$4:$AH$258,7,0))</f>
        <v>10.8</v>
      </c>
      <c r="K18" s="8">
        <f>IF($D18="","",VLOOKUP($D18,'HK1'!$D$4:$AH$259,8,0)+VLOOKUP($D18,'HK2'!$D$4:$AH$258,8,0))</f>
        <v>3.5999999999999996</v>
      </c>
      <c r="L18" s="8">
        <f>IF($D18="","",VLOOKUP($D18,'HK1'!$D$4:$AH$259,9,0)+VLOOKUP($D18,'HK2'!$D$4:$AH$258,9,0))</f>
        <v>0</v>
      </c>
      <c r="M18" s="8">
        <f>IF($D18="","",VLOOKUP($D18,'HK1'!$D$4:$AH$259,10,0)+VLOOKUP($D18,'HK2'!$D$4:$AH$258,10,0))</f>
        <v>0</v>
      </c>
      <c r="N18" s="21">
        <f t="shared" si="1"/>
        <v>14.4</v>
      </c>
      <c r="O18" s="8">
        <f>IF($D18="","",VLOOKUP($D18,'HK1'!$D$4:$AH$259,12,0)+VLOOKUP($D18,'HK2'!$D$4:$AH$258,12,0))</f>
        <v>144</v>
      </c>
      <c r="P18" s="8">
        <f>IF($D18="","",VLOOKUP($D18,'HK1'!$D$4:$AH$259,13,0)+VLOOKUP($D18,'HK2'!$D$4:$AH$258,13,0))</f>
        <v>186</v>
      </c>
      <c r="Q18" s="8">
        <f>IF($D18="","",VLOOKUP($D18,'HK1'!$D$4:$AH$259,14,0)+VLOOKUP($D18,'HK2'!$D$4:$AH$258,14,0))</f>
        <v>163</v>
      </c>
      <c r="R18" s="21">
        <f t="shared" si="2"/>
        <v>8.35</v>
      </c>
      <c r="S18" s="8">
        <f>IF($D18="","",VLOOKUP($D18,'HK1'!$D$4:$AH$259,16,0)+VLOOKUP($D18,'HK2'!$D$4:$AH$258,16,0))</f>
        <v>50</v>
      </c>
      <c r="T18" s="8">
        <f>IF($D18="","",VLOOKUP($D18,'HK1'!$D$4:$AH$259,17,0)+VLOOKUP($D18,'HK2'!$D$4:$AH$258,17,0))</f>
        <v>0</v>
      </c>
      <c r="U18" s="8">
        <f>IF($D18="","",VLOOKUP($D18,'HK1'!$D$4:$AH$259,18,0)+VLOOKUP($D18,'HK2'!$D$4:$AH$258,18,0))</f>
        <v>50</v>
      </c>
      <c r="V18" s="21">
        <f t="shared" si="3"/>
        <v>0</v>
      </c>
      <c r="W18" s="8">
        <f>IF($D18="","",VLOOKUP($D18,'HK1'!$D$4:$AH$259,20,0)+VLOOKUP($D18,'HK2'!$D$4:$AH$258,20,0))</f>
        <v>0</v>
      </c>
      <c r="X18" s="8">
        <f>IF($D18="","",VLOOKUP($D18,'HK1'!$D$4:$AH$259,21,0)+VLOOKUP($D18,'HK2'!$D$4:$AH$258,21,0))</f>
        <v>0</v>
      </c>
      <c r="Y18" s="21">
        <f t="shared" si="4"/>
        <v>0</v>
      </c>
      <c r="Z18" s="8">
        <f>IF($D18="","",VLOOKUP($D18,'HK1'!$D$4:$AH$259,23,0)+VLOOKUP($D18,'HK2'!$D$4:$AH$258,23,0))</f>
        <v>0</v>
      </c>
      <c r="AA18" s="8">
        <f>IF($D18="","",VLOOKUP($D18,'HK1'!$D$4:$AH$259,24,0)+VLOOKUP($D18,'HK2'!$D$4:$AH$258,24,0))</f>
        <v>0</v>
      </c>
      <c r="AB18" s="21">
        <f t="shared" si="5"/>
        <v>0</v>
      </c>
      <c r="AC18" s="8">
        <f>IF($D18="","",VLOOKUP($D18,'HK1'!$D$4:$AH$259,26,0)+VLOOKUP($D18,'HK2'!$D$4:$AH$258,26,0))</f>
        <v>0</v>
      </c>
      <c r="AD18" s="8">
        <f>IF($D18="","",VLOOKUP($D18,'HK1'!$D$4:$AH$259,27,0)+VLOOKUP($D18,'HK2'!$D$4:$AH$258,27,0))</f>
        <v>0</v>
      </c>
      <c r="AE18" s="21">
        <f t="shared" si="6"/>
        <v>0</v>
      </c>
      <c r="AF18" s="8">
        <f>IF($D18="","",VLOOKUP($D18,'HK1'!$D$4:$AH$259,29,0)+VLOOKUP($D18,'HK2'!$D$4:$AH$258,29,0))</f>
        <v>0</v>
      </c>
      <c r="AG18" s="8">
        <f>IF($D18="","",VLOOKUP($D18,'HK1'!$D$4:$AH$259,30,0)+VLOOKUP($D18,'HK2'!$D$4:$AH$258,30,0))</f>
        <v>3.6</v>
      </c>
      <c r="AH18" s="64">
        <f t="shared" si="7"/>
        <v>30.4</v>
      </c>
      <c r="AI18" s="14">
        <f t="shared" si="8"/>
        <v>101.2</v>
      </c>
    </row>
    <row r="19" spans="1:35">
      <c r="A19" s="55">
        <f>IF(D19="","",SUBTOTAL(3,$D$4:$D19))</f>
        <v>16</v>
      </c>
      <c r="B19" s="46" t="s">
        <v>360</v>
      </c>
      <c r="C19" s="75" t="s">
        <v>96</v>
      </c>
      <c r="D19" s="31" t="s">
        <v>115</v>
      </c>
      <c r="E19" s="8">
        <f>IF($D19="","",VLOOKUP($D19,'HK1'!$D$4:$AH$259,2,0)+VLOOKUP($D19,'HK2'!$D$4:$AH$258,2,0))</f>
        <v>0</v>
      </c>
      <c r="F19" s="8">
        <f>IF($D19="","",VLOOKUP($D19,'HK1'!$D$4:$AH$259,3,0)+VLOOKUP($D19,'HK2'!$D$4:$AH$258,3,0))</f>
        <v>0</v>
      </c>
      <c r="G19" s="8">
        <f>IF($D19="","",VLOOKUP($D19,'HK1'!$D$4:$AH$259,4,0)+VLOOKUP($D19,'HK2'!$D$4:$AH$258,4,0))</f>
        <v>0</v>
      </c>
      <c r="H19" s="8">
        <f>IF($D19="","",VLOOKUP($D19,'HK1'!$D$4:$AH$259,5,0)+VLOOKUP($D19,'HK2'!$D$4:$AH$258,5,0))</f>
        <v>0</v>
      </c>
      <c r="I19" s="76">
        <f t="shared" si="0"/>
        <v>0</v>
      </c>
      <c r="J19" s="8">
        <f>IF($D19="","",VLOOKUP($D19,'HK1'!$D$4:$AH$259,7,0)+VLOOKUP($D19,'HK2'!$D$4:$AH$258,7,0))</f>
        <v>0</v>
      </c>
      <c r="K19" s="8">
        <f>IF($D19="","",VLOOKUP($D19,'HK1'!$D$4:$AH$259,8,0)+VLOOKUP($D19,'HK2'!$D$4:$AH$258,8,0))</f>
        <v>0</v>
      </c>
      <c r="L19" s="8">
        <f>IF($D19="","",VLOOKUP($D19,'HK1'!$D$4:$AH$259,9,0)+VLOOKUP($D19,'HK2'!$D$4:$AH$258,9,0))</f>
        <v>0</v>
      </c>
      <c r="M19" s="8">
        <f>IF($D19="","",VLOOKUP($D19,'HK1'!$D$4:$AH$259,10,0)+VLOOKUP($D19,'HK2'!$D$4:$AH$258,10,0))</f>
        <v>0</v>
      </c>
      <c r="N19" s="21">
        <f t="shared" si="1"/>
        <v>0</v>
      </c>
      <c r="O19" s="8">
        <f>IF($D19="","",VLOOKUP($D19,'HK1'!$D$4:$AH$259,12,0)+VLOOKUP($D19,'HK2'!$D$4:$AH$258,12,0))</f>
        <v>0</v>
      </c>
      <c r="P19" s="8">
        <f>IF($D19="","",VLOOKUP($D19,'HK1'!$D$4:$AH$259,13,0)+VLOOKUP($D19,'HK2'!$D$4:$AH$258,13,0))</f>
        <v>0</v>
      </c>
      <c r="Q19" s="8">
        <f>IF($D19="","",VLOOKUP($D19,'HK1'!$D$4:$AH$259,14,0)+VLOOKUP($D19,'HK2'!$D$4:$AH$258,14,0))</f>
        <v>0</v>
      </c>
      <c r="R19" s="21">
        <f t="shared" si="2"/>
        <v>0</v>
      </c>
      <c r="S19" s="8">
        <f>IF($D19="","",VLOOKUP($D19,'HK1'!$D$4:$AH$259,16,0)+VLOOKUP($D19,'HK2'!$D$4:$AH$258,16,0))</f>
        <v>0</v>
      </c>
      <c r="T19" s="8">
        <f>IF($D19="","",VLOOKUP($D19,'HK1'!$D$4:$AH$259,17,0)+VLOOKUP($D19,'HK2'!$D$4:$AH$258,17,0))</f>
        <v>0</v>
      </c>
      <c r="U19" s="8">
        <f>IF($D19="","",VLOOKUP($D19,'HK1'!$D$4:$AH$259,18,0)+VLOOKUP($D19,'HK2'!$D$4:$AH$258,18,0))</f>
        <v>0</v>
      </c>
      <c r="V19" s="21">
        <f t="shared" si="3"/>
        <v>0</v>
      </c>
      <c r="W19" s="8">
        <f>IF($D19="","",VLOOKUP($D19,'HK1'!$D$4:$AH$259,20,0)+VLOOKUP($D19,'HK2'!$D$4:$AH$258,20,0))</f>
        <v>0</v>
      </c>
      <c r="X19" s="8">
        <f>IF($D19="","",VLOOKUP($D19,'HK1'!$D$4:$AH$259,21,0)+VLOOKUP($D19,'HK2'!$D$4:$AH$258,21,0))</f>
        <v>0</v>
      </c>
      <c r="Y19" s="21">
        <f t="shared" si="4"/>
        <v>0</v>
      </c>
      <c r="Z19" s="8">
        <f>IF($D19="","",VLOOKUP($D19,'HK1'!$D$4:$AH$259,23,0)+VLOOKUP($D19,'HK2'!$D$4:$AH$258,23,0))</f>
        <v>0</v>
      </c>
      <c r="AA19" s="8">
        <f>IF($D19="","",VLOOKUP($D19,'HK1'!$D$4:$AH$259,24,0)+VLOOKUP($D19,'HK2'!$D$4:$AH$258,24,0))</f>
        <v>0</v>
      </c>
      <c r="AB19" s="21">
        <f t="shared" si="5"/>
        <v>0</v>
      </c>
      <c r="AC19" s="8">
        <f>IF($D19="","",VLOOKUP($D19,'HK1'!$D$4:$AH$259,26,0)+VLOOKUP($D19,'HK2'!$D$4:$AH$258,26,0))</f>
        <v>0</v>
      </c>
      <c r="AD19" s="8">
        <f>IF($D19="","",VLOOKUP($D19,'HK1'!$D$4:$AH$259,27,0)+VLOOKUP($D19,'HK2'!$D$4:$AH$258,27,0))</f>
        <v>0</v>
      </c>
      <c r="AE19" s="21">
        <f t="shared" si="6"/>
        <v>0</v>
      </c>
      <c r="AF19" s="8">
        <f>IF($D19="","",VLOOKUP($D19,'HK1'!$D$4:$AH$259,29,0)+VLOOKUP($D19,'HK2'!$D$4:$AH$258,29,0))</f>
        <v>0</v>
      </c>
      <c r="AG19" s="8">
        <f>IF($D19="","",VLOOKUP($D19,'HK1'!$D$4:$AH$259,30,0)+VLOOKUP($D19,'HK2'!$D$4:$AH$258,30,0))</f>
        <v>0</v>
      </c>
      <c r="AH19" s="64">
        <f t="shared" si="7"/>
        <v>0</v>
      </c>
      <c r="AI19" s="14">
        <f t="shared" si="8"/>
        <v>0</v>
      </c>
    </row>
    <row r="20" spans="1:35">
      <c r="A20" s="55">
        <f>IF(D20="","",SUBTOTAL(3,$D$4:$D20))</f>
        <v>17</v>
      </c>
      <c r="B20" s="46" t="s">
        <v>361</v>
      </c>
      <c r="C20" s="75" t="s">
        <v>96</v>
      </c>
      <c r="D20" s="31" t="s">
        <v>100</v>
      </c>
      <c r="E20" s="8">
        <f>IF($D20="","",VLOOKUP($D20,'HK1'!$D$4:$AH$259,2,0)+VLOOKUP($D20,'HK2'!$D$4:$AH$258,2,0))</f>
        <v>6</v>
      </c>
      <c r="F20" s="8">
        <f>IF($D20="","",VLOOKUP($D20,'HK1'!$D$4:$AH$259,3,0)+VLOOKUP($D20,'HK2'!$D$4:$AH$258,3,0))</f>
        <v>0</v>
      </c>
      <c r="G20" s="8">
        <f>IF($D20="","",VLOOKUP($D20,'HK1'!$D$4:$AH$259,4,0)+VLOOKUP($D20,'HK2'!$D$4:$AH$258,4,0))</f>
        <v>0</v>
      </c>
      <c r="H20" s="8">
        <f>IF($D20="","",VLOOKUP($D20,'HK1'!$D$4:$AH$259,5,0)+VLOOKUP($D20,'HK2'!$D$4:$AH$258,5,0))</f>
        <v>0</v>
      </c>
      <c r="I20" s="76">
        <f t="shared" si="0"/>
        <v>6</v>
      </c>
      <c r="J20" s="8">
        <f>IF($D20="","",VLOOKUP($D20,'HK1'!$D$4:$AH$259,7,0)+VLOOKUP($D20,'HK2'!$D$4:$AH$258,7,0))</f>
        <v>21.599999999999998</v>
      </c>
      <c r="K20" s="8">
        <f>IF($D20="","",VLOOKUP($D20,'HK1'!$D$4:$AH$259,8,0)+VLOOKUP($D20,'HK2'!$D$4:$AH$258,8,0))</f>
        <v>2.4</v>
      </c>
      <c r="L20" s="8">
        <f>IF($D20="","",VLOOKUP($D20,'HK1'!$D$4:$AH$259,9,0)+VLOOKUP($D20,'HK2'!$D$4:$AH$258,9,0))</f>
        <v>0</v>
      </c>
      <c r="M20" s="8">
        <f>IF($D20="","",VLOOKUP($D20,'HK1'!$D$4:$AH$259,10,0)+VLOOKUP($D20,'HK2'!$D$4:$AH$258,10,0))</f>
        <v>0</v>
      </c>
      <c r="N20" s="21">
        <f t="shared" si="1"/>
        <v>23.999999999999996</v>
      </c>
      <c r="O20" s="8">
        <f>IF($D20="","",VLOOKUP($D20,'HK1'!$D$4:$AH$259,12,0)+VLOOKUP($D20,'HK2'!$D$4:$AH$258,12,0))</f>
        <v>213</v>
      </c>
      <c r="P20" s="8">
        <f>IF($D20="","",VLOOKUP($D20,'HK1'!$D$4:$AH$259,13,0)+VLOOKUP($D20,'HK2'!$D$4:$AH$258,13,0))</f>
        <v>101</v>
      </c>
      <c r="Q20" s="8">
        <f>IF($D20="","",VLOOKUP($D20,'HK1'!$D$4:$AH$259,14,0)+VLOOKUP($D20,'HK2'!$D$4:$AH$258,14,0))</f>
        <v>301</v>
      </c>
      <c r="R20" s="21">
        <f t="shared" si="2"/>
        <v>0.65</v>
      </c>
      <c r="S20" s="8">
        <f>IF($D20="","",VLOOKUP($D20,'HK1'!$D$4:$AH$259,16,0)+VLOOKUP($D20,'HK2'!$D$4:$AH$258,16,0))</f>
        <v>0</v>
      </c>
      <c r="T20" s="8">
        <f>IF($D20="","",VLOOKUP($D20,'HK1'!$D$4:$AH$259,17,0)+VLOOKUP($D20,'HK2'!$D$4:$AH$258,17,0))</f>
        <v>0</v>
      </c>
      <c r="U20" s="8">
        <f>IF($D20="","",VLOOKUP($D20,'HK1'!$D$4:$AH$259,18,0)+VLOOKUP($D20,'HK2'!$D$4:$AH$258,18,0))</f>
        <v>0</v>
      </c>
      <c r="V20" s="21">
        <f t="shared" si="3"/>
        <v>0</v>
      </c>
      <c r="W20" s="8">
        <f>IF($D20="","",VLOOKUP($D20,'HK1'!$D$4:$AH$259,20,0)+VLOOKUP($D20,'HK2'!$D$4:$AH$258,20,0))</f>
        <v>0</v>
      </c>
      <c r="X20" s="8">
        <f>IF($D20="","",VLOOKUP($D20,'HK1'!$D$4:$AH$259,21,0)+VLOOKUP($D20,'HK2'!$D$4:$AH$258,21,0))</f>
        <v>0</v>
      </c>
      <c r="Y20" s="21">
        <f t="shared" si="4"/>
        <v>0</v>
      </c>
      <c r="Z20" s="8">
        <f>IF($D20="","",VLOOKUP($D20,'HK1'!$D$4:$AH$259,23,0)+VLOOKUP($D20,'HK2'!$D$4:$AH$258,23,0))</f>
        <v>0</v>
      </c>
      <c r="AA20" s="8">
        <f>IF($D20="","",VLOOKUP($D20,'HK1'!$D$4:$AH$259,24,0)+VLOOKUP($D20,'HK2'!$D$4:$AH$258,24,0))</f>
        <v>0</v>
      </c>
      <c r="AB20" s="21">
        <f t="shared" si="5"/>
        <v>0</v>
      </c>
      <c r="AC20" s="8">
        <f>IF($D20="","",VLOOKUP($D20,'HK1'!$D$4:$AH$259,26,0)+VLOOKUP($D20,'HK2'!$D$4:$AH$258,26,0))</f>
        <v>0</v>
      </c>
      <c r="AD20" s="8">
        <f>IF($D20="","",VLOOKUP($D20,'HK1'!$D$4:$AH$259,27,0)+VLOOKUP($D20,'HK2'!$D$4:$AH$258,27,0))</f>
        <v>0</v>
      </c>
      <c r="AE20" s="21">
        <f t="shared" si="6"/>
        <v>0</v>
      </c>
      <c r="AF20" s="8">
        <f>IF($D20="","",VLOOKUP($D20,'HK1'!$D$4:$AH$259,29,0)+VLOOKUP($D20,'HK2'!$D$4:$AH$258,29,0))</f>
        <v>1.2</v>
      </c>
      <c r="AG20" s="8">
        <f>IF($D20="","",VLOOKUP($D20,'HK1'!$D$4:$AH$259,30,0)+VLOOKUP($D20,'HK2'!$D$4:$AH$258,30,0))</f>
        <v>0</v>
      </c>
      <c r="AH20" s="64">
        <f t="shared" si="7"/>
        <v>31.9</v>
      </c>
      <c r="AI20" s="14">
        <f t="shared" si="8"/>
        <v>106.2</v>
      </c>
    </row>
    <row r="21" spans="1:35">
      <c r="A21" s="55">
        <f>IF(D21="","",SUBTOTAL(3,$D$4:$D21))</f>
        <v>18</v>
      </c>
      <c r="B21" s="46" t="s">
        <v>362</v>
      </c>
      <c r="C21" s="75" t="s">
        <v>96</v>
      </c>
      <c r="D21" s="31" t="s">
        <v>105</v>
      </c>
      <c r="E21" s="8">
        <f>IF($D21="","",VLOOKUP($D21,'HK1'!$D$4:$AH$259,2,0)+VLOOKUP($D21,'HK2'!$D$4:$AH$258,2,0))</f>
        <v>8</v>
      </c>
      <c r="F21" s="8">
        <f>IF($D21="","",VLOOKUP($D21,'HK1'!$D$4:$AH$259,3,0)+VLOOKUP($D21,'HK2'!$D$4:$AH$258,3,0))</f>
        <v>0</v>
      </c>
      <c r="G21" s="8">
        <f>IF($D21="","",VLOOKUP($D21,'HK1'!$D$4:$AH$259,4,0)+VLOOKUP($D21,'HK2'!$D$4:$AH$258,4,0))</f>
        <v>0</v>
      </c>
      <c r="H21" s="8">
        <f>IF($D21="","",VLOOKUP($D21,'HK1'!$D$4:$AH$259,5,0)+VLOOKUP($D21,'HK2'!$D$4:$AH$258,5,0))</f>
        <v>0</v>
      </c>
      <c r="I21" s="76">
        <f t="shared" si="0"/>
        <v>8</v>
      </c>
      <c r="J21" s="8">
        <f>IF($D21="","",VLOOKUP($D21,'HK1'!$D$4:$AH$259,7,0)+VLOOKUP($D21,'HK2'!$D$4:$AH$258,7,0))</f>
        <v>25.199999999999996</v>
      </c>
      <c r="K21" s="8">
        <f>IF($D21="","",VLOOKUP($D21,'HK1'!$D$4:$AH$259,8,0)+VLOOKUP($D21,'HK2'!$D$4:$AH$258,8,0))</f>
        <v>1.2</v>
      </c>
      <c r="L21" s="8">
        <f>IF($D21="","",VLOOKUP($D21,'HK1'!$D$4:$AH$259,9,0)+VLOOKUP($D21,'HK2'!$D$4:$AH$258,9,0))</f>
        <v>0</v>
      </c>
      <c r="M21" s="8">
        <f>IF($D21="","",VLOOKUP($D21,'HK1'!$D$4:$AH$259,10,0)+VLOOKUP($D21,'HK2'!$D$4:$AH$258,10,0))</f>
        <v>0</v>
      </c>
      <c r="N21" s="21">
        <f t="shared" si="1"/>
        <v>26.399999999999995</v>
      </c>
      <c r="O21" s="8">
        <f>IF($D21="","",VLOOKUP($D21,'HK1'!$D$4:$AH$259,12,0)+VLOOKUP($D21,'HK2'!$D$4:$AH$258,12,0))</f>
        <v>350</v>
      </c>
      <c r="P21" s="8">
        <f>IF($D21="","",VLOOKUP($D21,'HK1'!$D$4:$AH$259,13,0)+VLOOKUP($D21,'HK2'!$D$4:$AH$258,13,0))</f>
        <v>46</v>
      </c>
      <c r="Q21" s="8">
        <f>IF($D21="","",VLOOKUP($D21,'HK1'!$D$4:$AH$259,14,0)+VLOOKUP($D21,'HK2'!$D$4:$AH$258,14,0))</f>
        <v>237</v>
      </c>
      <c r="R21" s="21">
        <f t="shared" si="2"/>
        <v>7.95</v>
      </c>
      <c r="S21" s="8">
        <f>IF($D21="","",VLOOKUP($D21,'HK1'!$D$4:$AH$259,16,0)+VLOOKUP($D21,'HK2'!$D$4:$AH$258,16,0))</f>
        <v>155</v>
      </c>
      <c r="T21" s="8">
        <f>IF($D21="","",VLOOKUP($D21,'HK1'!$D$4:$AH$259,17,0)+VLOOKUP($D21,'HK2'!$D$4:$AH$258,17,0))</f>
        <v>0</v>
      </c>
      <c r="U21" s="8">
        <f>IF($D21="","",VLOOKUP($D21,'HK1'!$D$4:$AH$259,18,0)+VLOOKUP($D21,'HK2'!$D$4:$AH$258,18,0))</f>
        <v>155</v>
      </c>
      <c r="V21" s="21">
        <f t="shared" si="3"/>
        <v>0</v>
      </c>
      <c r="W21" s="8">
        <f>IF($D21="","",VLOOKUP($D21,'HK1'!$D$4:$AH$259,20,0)+VLOOKUP($D21,'HK2'!$D$4:$AH$258,20,0))</f>
        <v>0</v>
      </c>
      <c r="X21" s="8">
        <f>IF($D21="","",VLOOKUP($D21,'HK1'!$D$4:$AH$259,21,0)+VLOOKUP($D21,'HK2'!$D$4:$AH$258,21,0))</f>
        <v>0</v>
      </c>
      <c r="Y21" s="21">
        <f t="shared" si="4"/>
        <v>0</v>
      </c>
      <c r="Z21" s="8">
        <f>IF($D21="","",VLOOKUP($D21,'HK1'!$D$4:$AH$259,23,0)+VLOOKUP($D21,'HK2'!$D$4:$AH$258,23,0))</f>
        <v>0</v>
      </c>
      <c r="AA21" s="8">
        <f>IF($D21="","",VLOOKUP($D21,'HK1'!$D$4:$AH$259,24,0)+VLOOKUP($D21,'HK2'!$D$4:$AH$258,24,0))</f>
        <v>0</v>
      </c>
      <c r="AB21" s="21">
        <f t="shared" si="5"/>
        <v>0</v>
      </c>
      <c r="AC21" s="8">
        <f>IF($D21="","",VLOOKUP($D21,'HK1'!$D$4:$AH$259,26,0)+VLOOKUP($D21,'HK2'!$D$4:$AH$258,26,0))</f>
        <v>0</v>
      </c>
      <c r="AD21" s="8">
        <f>IF($D21="","",VLOOKUP($D21,'HK1'!$D$4:$AH$259,27,0)+VLOOKUP($D21,'HK2'!$D$4:$AH$258,27,0))</f>
        <v>0</v>
      </c>
      <c r="AE21" s="21">
        <f t="shared" si="6"/>
        <v>0</v>
      </c>
      <c r="AF21" s="8">
        <f>IF($D21="","",VLOOKUP($D21,'HK1'!$D$4:$AH$259,29,0)+VLOOKUP($D21,'HK2'!$D$4:$AH$258,29,0))</f>
        <v>0</v>
      </c>
      <c r="AG21" s="8">
        <f>IF($D21="","",VLOOKUP($D21,'HK1'!$D$4:$AH$259,30,0)+VLOOKUP($D21,'HK2'!$D$4:$AH$258,30,0))</f>
        <v>0</v>
      </c>
      <c r="AH21" s="64">
        <f t="shared" si="7"/>
        <v>42.4</v>
      </c>
      <c r="AI21" s="14">
        <f t="shared" si="8"/>
        <v>141.19999999999999</v>
      </c>
    </row>
    <row r="22" spans="1:35">
      <c r="A22" s="55">
        <f>IF(D22="","",SUBTOTAL(3,$D$4:$D22))</f>
        <v>19</v>
      </c>
      <c r="B22" s="46" t="s">
        <v>363</v>
      </c>
      <c r="C22" s="75" t="s">
        <v>96</v>
      </c>
      <c r="D22" s="31" t="s">
        <v>109</v>
      </c>
      <c r="E22" s="8">
        <f>IF($D22="","",VLOOKUP($D22,'HK1'!$D$4:$AH$259,2,0)+VLOOKUP($D22,'HK2'!$D$4:$AH$258,2,0))</f>
        <v>4</v>
      </c>
      <c r="F22" s="8">
        <f>IF($D22="","",VLOOKUP($D22,'HK1'!$D$4:$AH$259,3,0)+VLOOKUP($D22,'HK2'!$D$4:$AH$258,3,0))</f>
        <v>0</v>
      </c>
      <c r="G22" s="8">
        <f>IF($D22="","",VLOOKUP($D22,'HK1'!$D$4:$AH$259,4,0)+VLOOKUP($D22,'HK2'!$D$4:$AH$258,4,0))</f>
        <v>0</v>
      </c>
      <c r="H22" s="8">
        <f>IF($D22="","",VLOOKUP($D22,'HK1'!$D$4:$AH$259,5,0)+VLOOKUP($D22,'HK2'!$D$4:$AH$258,5,0))</f>
        <v>0</v>
      </c>
      <c r="I22" s="76">
        <f t="shared" si="0"/>
        <v>4</v>
      </c>
      <c r="J22" s="8">
        <f>IF($D22="","",VLOOKUP($D22,'HK1'!$D$4:$AH$259,7,0)+VLOOKUP($D22,'HK2'!$D$4:$AH$258,7,0))</f>
        <v>12.8</v>
      </c>
      <c r="K22" s="8">
        <f>IF($D22="","",VLOOKUP($D22,'HK1'!$D$4:$AH$259,8,0)+VLOOKUP($D22,'HK2'!$D$4:$AH$258,8,0))</f>
        <v>1.2</v>
      </c>
      <c r="L22" s="8">
        <f>IF($D22="","",VLOOKUP($D22,'HK1'!$D$4:$AH$259,9,0)+VLOOKUP($D22,'HK2'!$D$4:$AH$258,9,0))</f>
        <v>0</v>
      </c>
      <c r="M22" s="8">
        <f>IF($D22="","",VLOOKUP($D22,'HK1'!$D$4:$AH$259,10,0)+VLOOKUP($D22,'HK2'!$D$4:$AH$258,10,0))</f>
        <v>0</v>
      </c>
      <c r="N22" s="21">
        <f t="shared" si="1"/>
        <v>14</v>
      </c>
      <c r="O22" s="8">
        <f>IF($D22="","",VLOOKUP($D22,'HK1'!$D$4:$AH$259,12,0)+VLOOKUP($D22,'HK2'!$D$4:$AH$258,12,0))</f>
        <v>59</v>
      </c>
      <c r="P22" s="8">
        <f>IF($D22="","",VLOOKUP($D22,'HK1'!$D$4:$AH$259,13,0)+VLOOKUP($D22,'HK2'!$D$4:$AH$258,13,0))</f>
        <v>129</v>
      </c>
      <c r="Q22" s="8">
        <f>IF($D22="","",VLOOKUP($D22,'HK1'!$D$4:$AH$259,14,0)+VLOOKUP($D22,'HK2'!$D$4:$AH$258,14,0))</f>
        <v>152</v>
      </c>
      <c r="R22" s="21">
        <f t="shared" si="2"/>
        <v>1.8</v>
      </c>
      <c r="S22" s="8">
        <f>IF($D22="","",VLOOKUP($D22,'HK1'!$D$4:$AH$259,16,0)+VLOOKUP($D22,'HK2'!$D$4:$AH$258,16,0))</f>
        <v>104</v>
      </c>
      <c r="T22" s="8">
        <f>IF($D22="","",VLOOKUP($D22,'HK1'!$D$4:$AH$259,17,0)+VLOOKUP($D22,'HK2'!$D$4:$AH$258,17,0))</f>
        <v>57</v>
      </c>
      <c r="U22" s="8">
        <f>IF($D22="","",VLOOKUP($D22,'HK1'!$D$4:$AH$259,18,0)+VLOOKUP($D22,'HK2'!$D$4:$AH$258,18,0))</f>
        <v>104</v>
      </c>
      <c r="V22" s="21">
        <f t="shared" si="3"/>
        <v>5.7</v>
      </c>
      <c r="W22" s="8">
        <f>IF($D22="","",VLOOKUP($D22,'HK1'!$D$4:$AH$259,20,0)+VLOOKUP($D22,'HK2'!$D$4:$AH$258,20,0))</f>
        <v>0</v>
      </c>
      <c r="X22" s="8">
        <f>IF($D22="","",VLOOKUP($D22,'HK1'!$D$4:$AH$259,21,0)+VLOOKUP($D22,'HK2'!$D$4:$AH$258,21,0))</f>
        <v>0</v>
      </c>
      <c r="Y22" s="21">
        <f t="shared" si="4"/>
        <v>0</v>
      </c>
      <c r="Z22" s="8">
        <f>IF($D22="","",VLOOKUP($D22,'HK1'!$D$4:$AH$259,23,0)+VLOOKUP($D22,'HK2'!$D$4:$AH$258,23,0))</f>
        <v>0</v>
      </c>
      <c r="AA22" s="8">
        <f>IF($D22="","",VLOOKUP($D22,'HK1'!$D$4:$AH$259,24,0)+VLOOKUP($D22,'HK2'!$D$4:$AH$258,24,0))</f>
        <v>0</v>
      </c>
      <c r="AB22" s="21">
        <f t="shared" si="5"/>
        <v>0</v>
      </c>
      <c r="AC22" s="8">
        <f>IF($D22="","",VLOOKUP($D22,'HK1'!$D$4:$AH$259,26,0)+VLOOKUP($D22,'HK2'!$D$4:$AH$258,26,0))</f>
        <v>0</v>
      </c>
      <c r="AD22" s="8">
        <f>IF($D22="","",VLOOKUP($D22,'HK1'!$D$4:$AH$259,27,0)+VLOOKUP($D22,'HK2'!$D$4:$AH$258,27,0))</f>
        <v>0</v>
      </c>
      <c r="AE22" s="21">
        <f t="shared" si="6"/>
        <v>0</v>
      </c>
      <c r="AF22" s="8">
        <f>IF($D22="","",VLOOKUP($D22,'HK1'!$D$4:$AH$259,29,0)+VLOOKUP($D22,'HK2'!$D$4:$AH$258,29,0))</f>
        <v>0</v>
      </c>
      <c r="AG22" s="8">
        <f>IF($D22="","",VLOOKUP($D22,'HK1'!$D$4:$AH$259,30,0)+VLOOKUP($D22,'HK2'!$D$4:$AH$258,30,0))</f>
        <v>12</v>
      </c>
      <c r="AH22" s="64">
        <f t="shared" si="7"/>
        <v>37.5</v>
      </c>
      <c r="AI22" s="14">
        <f t="shared" si="8"/>
        <v>124.9</v>
      </c>
    </row>
    <row r="23" spans="1:35">
      <c r="A23" s="55">
        <f>IF(D23="","",SUBTOTAL(3,$D$4:$D23))</f>
        <v>20</v>
      </c>
      <c r="B23" s="46" t="s">
        <v>365</v>
      </c>
      <c r="C23" s="75" t="s">
        <v>96</v>
      </c>
      <c r="D23" s="31" t="s">
        <v>110</v>
      </c>
      <c r="E23" s="8">
        <f>IF($D23="","",VLOOKUP($D23,'HK1'!$D$4:$AH$259,2,0)+VLOOKUP($D23,'HK2'!$D$4:$AH$258,2,0))</f>
        <v>10</v>
      </c>
      <c r="F23" s="8">
        <f>IF($D23="","",VLOOKUP($D23,'HK1'!$D$4:$AH$259,3,0)+VLOOKUP($D23,'HK2'!$D$4:$AH$258,3,0))</f>
        <v>0</v>
      </c>
      <c r="G23" s="8">
        <f>IF($D23="","",VLOOKUP($D23,'HK1'!$D$4:$AH$259,4,0)+VLOOKUP($D23,'HK2'!$D$4:$AH$258,4,0))</f>
        <v>0</v>
      </c>
      <c r="H23" s="8">
        <f>IF($D23="","",VLOOKUP($D23,'HK1'!$D$4:$AH$259,5,0)+VLOOKUP($D23,'HK2'!$D$4:$AH$258,5,0))</f>
        <v>0</v>
      </c>
      <c r="I23" s="76">
        <f t="shared" si="0"/>
        <v>10</v>
      </c>
      <c r="J23" s="8">
        <f>IF($D23="","",VLOOKUP($D23,'HK1'!$D$4:$AH$259,7,0)+VLOOKUP($D23,'HK2'!$D$4:$AH$258,7,0))</f>
        <v>2.4</v>
      </c>
      <c r="K23" s="8">
        <f>IF($D23="","",VLOOKUP($D23,'HK1'!$D$4:$AH$259,8,0)+VLOOKUP($D23,'HK2'!$D$4:$AH$258,8,0))</f>
        <v>2.4</v>
      </c>
      <c r="L23" s="8">
        <f>IF($D23="","",VLOOKUP($D23,'HK1'!$D$4:$AH$259,9,0)+VLOOKUP($D23,'HK2'!$D$4:$AH$258,9,0))</f>
        <v>0</v>
      </c>
      <c r="M23" s="8">
        <f>IF($D23="","",VLOOKUP($D23,'HK1'!$D$4:$AH$259,10,0)+VLOOKUP($D23,'HK2'!$D$4:$AH$258,10,0))</f>
        <v>0</v>
      </c>
      <c r="N23" s="21">
        <f t="shared" si="1"/>
        <v>4.8</v>
      </c>
      <c r="O23" s="8">
        <f>IF($D23="","",VLOOKUP($D23,'HK1'!$D$4:$AH$259,12,0)+VLOOKUP($D23,'HK2'!$D$4:$AH$258,12,0))</f>
        <v>110</v>
      </c>
      <c r="P23" s="8">
        <f>IF($D23="","",VLOOKUP($D23,'HK1'!$D$4:$AH$259,13,0)+VLOOKUP($D23,'HK2'!$D$4:$AH$258,13,0))</f>
        <v>188</v>
      </c>
      <c r="Q23" s="8">
        <f>IF($D23="","",VLOOKUP($D23,'HK1'!$D$4:$AH$259,14,0)+VLOOKUP($D23,'HK2'!$D$4:$AH$258,14,0))</f>
        <v>77</v>
      </c>
      <c r="R23" s="21">
        <f t="shared" si="2"/>
        <v>11.05</v>
      </c>
      <c r="S23" s="8">
        <f>IF($D23="","",VLOOKUP($D23,'HK1'!$D$4:$AH$259,16,0)+VLOOKUP($D23,'HK2'!$D$4:$AH$258,16,0))</f>
        <v>129</v>
      </c>
      <c r="T23" s="8">
        <f>IF($D23="","",VLOOKUP($D23,'HK1'!$D$4:$AH$259,17,0)+VLOOKUP($D23,'HK2'!$D$4:$AH$258,17,0))</f>
        <v>110</v>
      </c>
      <c r="U23" s="8">
        <f>IF($D23="","",VLOOKUP($D23,'HK1'!$D$4:$AH$259,18,0)+VLOOKUP($D23,'HK2'!$D$4:$AH$258,18,0))</f>
        <v>129</v>
      </c>
      <c r="V23" s="21">
        <f t="shared" si="3"/>
        <v>11</v>
      </c>
      <c r="W23" s="8">
        <f>IF($D23="","",VLOOKUP($D23,'HK1'!$D$4:$AH$259,20,0)+VLOOKUP($D23,'HK2'!$D$4:$AH$258,20,0))</f>
        <v>0</v>
      </c>
      <c r="X23" s="8">
        <f>IF($D23="","",VLOOKUP($D23,'HK1'!$D$4:$AH$259,21,0)+VLOOKUP($D23,'HK2'!$D$4:$AH$258,21,0))</f>
        <v>0</v>
      </c>
      <c r="Y23" s="21">
        <f t="shared" si="4"/>
        <v>0</v>
      </c>
      <c r="Z23" s="8">
        <f>IF($D23="","",VLOOKUP($D23,'HK1'!$D$4:$AH$259,23,0)+VLOOKUP($D23,'HK2'!$D$4:$AH$258,23,0))</f>
        <v>0</v>
      </c>
      <c r="AA23" s="8">
        <f>IF($D23="","",VLOOKUP($D23,'HK1'!$D$4:$AH$259,24,0)+VLOOKUP($D23,'HK2'!$D$4:$AH$258,24,0))</f>
        <v>0</v>
      </c>
      <c r="AB23" s="21">
        <f t="shared" si="5"/>
        <v>0</v>
      </c>
      <c r="AC23" s="8">
        <f>IF($D23="","",VLOOKUP($D23,'HK1'!$D$4:$AH$259,26,0)+VLOOKUP($D23,'HK2'!$D$4:$AH$258,26,0))</f>
        <v>0</v>
      </c>
      <c r="AD23" s="8">
        <f>IF($D23="","",VLOOKUP($D23,'HK1'!$D$4:$AH$259,27,0)+VLOOKUP($D23,'HK2'!$D$4:$AH$258,27,0))</f>
        <v>0</v>
      </c>
      <c r="AE23" s="21">
        <f t="shared" si="6"/>
        <v>0</v>
      </c>
      <c r="AF23" s="8">
        <f>IF($D23="","",VLOOKUP($D23,'HK1'!$D$4:$AH$259,29,0)+VLOOKUP($D23,'HK2'!$D$4:$AH$258,29,0))</f>
        <v>0</v>
      </c>
      <c r="AG23" s="8">
        <f>IF($D23="","",VLOOKUP($D23,'HK1'!$D$4:$AH$259,30,0)+VLOOKUP($D23,'HK2'!$D$4:$AH$258,30,0))</f>
        <v>7.2</v>
      </c>
      <c r="AH23" s="64">
        <f t="shared" si="7"/>
        <v>44.1</v>
      </c>
      <c r="AI23" s="14">
        <f t="shared" si="8"/>
        <v>146.9</v>
      </c>
    </row>
    <row r="24" spans="1:35">
      <c r="A24" s="55">
        <f>IF(D24="","",SUBTOTAL(3,$D$4:$D24))</f>
        <v>21</v>
      </c>
      <c r="B24" s="46" t="s">
        <v>522</v>
      </c>
      <c r="C24" s="75" t="s">
        <v>253</v>
      </c>
      <c r="D24" s="31" t="s">
        <v>256</v>
      </c>
      <c r="E24" s="8">
        <f>IF($D24="","",VLOOKUP($D24,'HK1'!$D$4:$AH$259,2,0)+VLOOKUP($D24,'HK2'!$D$4:$AH$258,2,0))</f>
        <v>2</v>
      </c>
      <c r="F24" s="8">
        <f>IF($D24="","",VLOOKUP($D24,'HK1'!$D$4:$AH$259,3,0)+VLOOKUP($D24,'HK2'!$D$4:$AH$258,3,0))</f>
        <v>0</v>
      </c>
      <c r="G24" s="8">
        <f>IF($D24="","",VLOOKUP($D24,'HK1'!$D$4:$AH$259,4,0)+VLOOKUP($D24,'HK2'!$D$4:$AH$258,4,0))</f>
        <v>0</v>
      </c>
      <c r="H24" s="8">
        <f>IF($D24="","",VLOOKUP($D24,'HK1'!$D$4:$AH$259,5,0)+VLOOKUP($D24,'HK2'!$D$4:$AH$258,5,0))</f>
        <v>0</v>
      </c>
      <c r="I24" s="76">
        <f t="shared" si="0"/>
        <v>2</v>
      </c>
      <c r="J24" s="8">
        <f>IF($D24="","",VLOOKUP($D24,'HK1'!$D$4:$AH$259,7,0)+VLOOKUP($D24,'HK2'!$D$4:$AH$258,7,0))</f>
        <v>0</v>
      </c>
      <c r="K24" s="8">
        <f>IF($D24="","",VLOOKUP($D24,'HK1'!$D$4:$AH$259,8,0)+VLOOKUP($D24,'HK2'!$D$4:$AH$258,8,0))</f>
        <v>0</v>
      </c>
      <c r="L24" s="8">
        <f>IF($D24="","",VLOOKUP($D24,'HK1'!$D$4:$AH$259,9,0)+VLOOKUP($D24,'HK2'!$D$4:$AH$258,9,0))</f>
        <v>0</v>
      </c>
      <c r="M24" s="8">
        <f>IF($D24="","",VLOOKUP($D24,'HK1'!$D$4:$AH$259,10,0)+VLOOKUP($D24,'HK2'!$D$4:$AH$258,10,0))</f>
        <v>0</v>
      </c>
      <c r="N24" s="21">
        <f t="shared" si="1"/>
        <v>0</v>
      </c>
      <c r="O24" s="8">
        <v>27</v>
      </c>
      <c r="P24" s="8">
        <v>0</v>
      </c>
      <c r="Q24" s="8">
        <v>27</v>
      </c>
      <c r="R24" s="21">
        <f t="shared" si="2"/>
        <v>0</v>
      </c>
      <c r="S24" s="8">
        <f>IF($D24="","",VLOOKUP($D24,'HK1'!$D$4:$AH$259,16,0)+VLOOKUP($D24,'HK2'!$D$4:$AH$258,16,0))</f>
        <v>0</v>
      </c>
      <c r="T24" s="8">
        <f>IF($D24="","",VLOOKUP($D24,'HK1'!$D$4:$AH$259,17,0)+VLOOKUP($D24,'HK2'!$D$4:$AH$258,17,0))</f>
        <v>0</v>
      </c>
      <c r="U24" s="8">
        <f>IF($D24="","",VLOOKUP($D24,'HK1'!$D$4:$AH$259,18,0)+VLOOKUP($D24,'HK2'!$D$4:$AH$258,18,0))</f>
        <v>0</v>
      </c>
      <c r="V24" s="21">
        <f t="shared" si="3"/>
        <v>0</v>
      </c>
      <c r="W24" s="8">
        <f>IF($D24="","",VLOOKUP($D24,'HK1'!$D$4:$AH$259,20,0)+VLOOKUP($D24,'HK2'!$D$4:$AH$258,20,0))</f>
        <v>0</v>
      </c>
      <c r="X24" s="8">
        <f>IF($D24="","",VLOOKUP($D24,'HK1'!$D$4:$AH$259,21,0)+VLOOKUP($D24,'HK2'!$D$4:$AH$258,21,0))</f>
        <v>0</v>
      </c>
      <c r="Y24" s="21">
        <f t="shared" si="4"/>
        <v>0</v>
      </c>
      <c r="Z24" s="8">
        <f>IF($D24="","",VLOOKUP($D24,'HK1'!$D$4:$AH$259,23,0)+VLOOKUP($D24,'HK2'!$D$4:$AH$258,23,0))</f>
        <v>0</v>
      </c>
      <c r="AA24" s="8">
        <f>IF($D24="","",VLOOKUP($D24,'HK1'!$D$4:$AH$259,24,0)+VLOOKUP($D24,'HK2'!$D$4:$AH$258,24,0))</f>
        <v>0</v>
      </c>
      <c r="AB24" s="21">
        <f t="shared" si="5"/>
        <v>0</v>
      </c>
      <c r="AC24" s="8">
        <f>IF($D24="","",VLOOKUP($D24,'HK1'!$D$4:$AH$259,26,0)+VLOOKUP($D24,'HK2'!$D$4:$AH$258,26,0))</f>
        <v>0</v>
      </c>
      <c r="AD24" s="8">
        <f>IF($D24="","",VLOOKUP($D24,'HK1'!$D$4:$AH$259,27,0)+VLOOKUP($D24,'HK2'!$D$4:$AH$258,27,0))</f>
        <v>0</v>
      </c>
      <c r="AE24" s="21">
        <f t="shared" si="6"/>
        <v>0</v>
      </c>
      <c r="AF24" s="8">
        <f>IF($D24="","",VLOOKUP($D24,'HK1'!$D$4:$AH$259,29,0)+VLOOKUP($D24,'HK2'!$D$4:$AH$258,29,0))</f>
        <v>0</v>
      </c>
      <c r="AG24" s="8">
        <v>1.2</v>
      </c>
      <c r="AH24" s="64">
        <f t="shared" si="7"/>
        <v>3.2</v>
      </c>
      <c r="AI24" s="14">
        <f t="shared" si="8"/>
        <v>10.7</v>
      </c>
    </row>
    <row r="25" spans="1:35">
      <c r="A25" s="55">
        <f>IF(D25="","",SUBTOTAL(3,$D$4:$D25))</f>
        <v>22</v>
      </c>
      <c r="B25" s="46" t="s">
        <v>517</v>
      </c>
      <c r="C25" s="75" t="s">
        <v>253</v>
      </c>
      <c r="D25" s="31" t="s">
        <v>257</v>
      </c>
      <c r="E25" s="8">
        <f>IF($D25="","",VLOOKUP($D25,'HK1'!$D$4:$AH$259,2,0)+VLOOKUP($D25,'HK2'!$D$4:$AH$258,2,0))</f>
        <v>0</v>
      </c>
      <c r="F25" s="8">
        <f>IF($D25="","",VLOOKUP($D25,'HK1'!$D$4:$AH$259,3,0)+VLOOKUP($D25,'HK2'!$D$4:$AH$258,3,0))</f>
        <v>0</v>
      </c>
      <c r="G25" s="8">
        <f>IF($D25="","",VLOOKUP($D25,'HK1'!$D$4:$AH$259,4,0)+VLOOKUP($D25,'HK2'!$D$4:$AH$258,4,0))</f>
        <v>0</v>
      </c>
      <c r="H25" s="8">
        <f>IF($D25="","",VLOOKUP($D25,'HK1'!$D$4:$AH$259,5,0)+VLOOKUP($D25,'HK2'!$D$4:$AH$258,5,0))</f>
        <v>0</v>
      </c>
      <c r="I25" s="76">
        <f t="shared" si="0"/>
        <v>0</v>
      </c>
      <c r="J25" s="8">
        <f>IF($D25="","",VLOOKUP($D25,'HK1'!$D$4:$AH$259,7,0)+VLOOKUP($D25,'HK2'!$D$4:$AH$258,7,0))</f>
        <v>1.2</v>
      </c>
      <c r="K25" s="8">
        <f>IF($D25="","",VLOOKUP($D25,'HK1'!$D$4:$AH$259,8,0)+VLOOKUP($D25,'HK2'!$D$4:$AH$258,8,0))</f>
        <v>1.2</v>
      </c>
      <c r="L25" s="8">
        <f>IF($D25="","",VLOOKUP($D25,'HK1'!$D$4:$AH$259,9,0)+VLOOKUP($D25,'HK2'!$D$4:$AH$258,9,0))</f>
        <v>0</v>
      </c>
      <c r="M25" s="8">
        <f>IF($D25="","",VLOOKUP($D25,'HK1'!$D$4:$AH$259,10,0)+VLOOKUP($D25,'HK2'!$D$4:$AH$258,10,0))</f>
        <v>0</v>
      </c>
      <c r="N25" s="21">
        <f t="shared" si="1"/>
        <v>2.4</v>
      </c>
      <c r="O25" s="8">
        <f>IF($D25="","",VLOOKUP($D25,'HK1'!$D$4:$AH$259,12,0)+VLOOKUP($D25,'HK2'!$D$4:$AH$258,12,0))</f>
        <v>0</v>
      </c>
      <c r="P25" s="8">
        <f>IF($D25="","",VLOOKUP($D25,'HK1'!$D$4:$AH$259,13,0)+VLOOKUP($D25,'HK2'!$D$4:$AH$258,13,0))</f>
        <v>0</v>
      </c>
      <c r="Q25" s="8">
        <f>IF($D25="","",VLOOKUP($D25,'HK1'!$D$4:$AH$259,14,0)+VLOOKUP($D25,'HK2'!$D$4:$AH$258,14,0))</f>
        <v>0</v>
      </c>
      <c r="R25" s="21">
        <f t="shared" si="2"/>
        <v>0</v>
      </c>
      <c r="S25" s="8">
        <f>IF($D25="","",VLOOKUP($D25,'HK1'!$D$4:$AH$259,16,0)+VLOOKUP($D25,'HK2'!$D$4:$AH$258,16,0))</f>
        <v>59</v>
      </c>
      <c r="T25" s="8">
        <f>IF($D25="","",VLOOKUP($D25,'HK1'!$D$4:$AH$259,17,0)+VLOOKUP($D25,'HK2'!$D$4:$AH$258,17,0))</f>
        <v>0</v>
      </c>
      <c r="U25" s="8">
        <f>IF($D25="","",VLOOKUP($D25,'HK1'!$D$4:$AH$259,18,0)+VLOOKUP($D25,'HK2'!$D$4:$AH$258,18,0))</f>
        <v>59</v>
      </c>
      <c r="V25" s="21">
        <f t="shared" si="3"/>
        <v>0</v>
      </c>
      <c r="W25" s="8">
        <f>IF($D25="","",VLOOKUP($D25,'HK1'!$D$4:$AH$259,20,0)+VLOOKUP($D25,'HK2'!$D$4:$AH$258,20,0))</f>
        <v>0</v>
      </c>
      <c r="X25" s="8">
        <f>IF($D25="","",VLOOKUP($D25,'HK1'!$D$4:$AH$259,21,0)+VLOOKUP($D25,'HK2'!$D$4:$AH$258,21,0))</f>
        <v>0</v>
      </c>
      <c r="Y25" s="21">
        <f t="shared" si="4"/>
        <v>0</v>
      </c>
      <c r="Z25" s="8">
        <f>IF($D25="","",VLOOKUP($D25,'HK1'!$D$4:$AH$259,23,0)+VLOOKUP($D25,'HK2'!$D$4:$AH$258,23,0))</f>
        <v>0</v>
      </c>
      <c r="AA25" s="8">
        <f>IF($D25="","",VLOOKUP($D25,'HK1'!$D$4:$AH$259,24,0)+VLOOKUP($D25,'HK2'!$D$4:$AH$258,24,0))</f>
        <v>0</v>
      </c>
      <c r="AB25" s="21">
        <f t="shared" si="5"/>
        <v>0</v>
      </c>
      <c r="AC25" s="8">
        <f>IF($D25="","",VLOOKUP($D25,'HK1'!$D$4:$AH$259,26,0)+VLOOKUP($D25,'HK2'!$D$4:$AH$258,26,0))</f>
        <v>0</v>
      </c>
      <c r="AD25" s="8">
        <f>IF($D25="","",VLOOKUP($D25,'HK1'!$D$4:$AH$259,27,0)+VLOOKUP($D25,'HK2'!$D$4:$AH$258,27,0))</f>
        <v>0</v>
      </c>
      <c r="AE25" s="21">
        <f t="shared" si="6"/>
        <v>0</v>
      </c>
      <c r="AF25" s="8">
        <f>IF($D25="","",VLOOKUP($D25,'HK1'!$D$4:$AH$259,29,0)+VLOOKUP($D25,'HK2'!$D$4:$AH$258,29,0))</f>
        <v>0</v>
      </c>
      <c r="AG25" s="8">
        <f>IF($D25="","",VLOOKUP($D25,'HK1'!$D$4:$AH$259,30,0)+VLOOKUP($D25,'HK2'!$D$4:$AH$258,30,0))</f>
        <v>0</v>
      </c>
      <c r="AH25" s="64">
        <f t="shared" si="7"/>
        <v>2.4</v>
      </c>
      <c r="AI25" s="14">
        <f t="shared" si="8"/>
        <v>8</v>
      </c>
    </row>
    <row r="26" spans="1:35">
      <c r="A26" s="55">
        <f>IF(D26="","",SUBTOTAL(3,$D$4:$D26))</f>
        <v>23</v>
      </c>
      <c r="B26" s="46" t="s">
        <v>535</v>
      </c>
      <c r="C26" s="75" t="s">
        <v>542</v>
      </c>
      <c r="D26" s="31" t="s">
        <v>106</v>
      </c>
      <c r="E26" s="8">
        <f>IF($D26="","",VLOOKUP($D26,'HK1'!$D$4:$AH$259,2,0)+VLOOKUP($D26,'HK2'!$D$4:$AH$258,2,0))</f>
        <v>0</v>
      </c>
      <c r="F26" s="8">
        <f>IF($D26="","",VLOOKUP($D26,'HK1'!$D$4:$AH$259,3,0)+VLOOKUP($D26,'HK2'!$D$4:$AH$258,3,0))</f>
        <v>0</v>
      </c>
      <c r="G26" s="8">
        <f>IF($D26="","",VLOOKUP($D26,'HK1'!$D$4:$AH$259,4,0)+VLOOKUP($D26,'HK2'!$D$4:$AH$258,4,0))</f>
        <v>0</v>
      </c>
      <c r="H26" s="8">
        <f>IF($D26="","",VLOOKUP($D26,'HK1'!$D$4:$AH$259,5,0)+VLOOKUP($D26,'HK2'!$D$4:$AH$258,5,0))</f>
        <v>0</v>
      </c>
      <c r="I26" s="76">
        <f t="shared" si="0"/>
        <v>0</v>
      </c>
      <c r="J26" s="8">
        <f>IF($D26="","",VLOOKUP($D26,'HK1'!$D$4:$AH$259,7,0)+VLOOKUP($D26,'HK2'!$D$4:$AH$258,7,0))</f>
        <v>0</v>
      </c>
      <c r="K26" s="8">
        <f>IF($D26="","",VLOOKUP($D26,'HK1'!$D$4:$AH$259,8,0)+VLOOKUP($D26,'HK2'!$D$4:$AH$258,8,0))</f>
        <v>0</v>
      </c>
      <c r="L26" s="8">
        <f>IF($D26="","",VLOOKUP($D26,'HK1'!$D$4:$AH$259,9,0)+VLOOKUP($D26,'HK2'!$D$4:$AH$258,9,0))</f>
        <v>0</v>
      </c>
      <c r="M26" s="8">
        <f>IF($D26="","",VLOOKUP($D26,'HK1'!$D$4:$AH$259,10,0)+VLOOKUP($D26,'HK2'!$D$4:$AH$258,10,0))</f>
        <v>0</v>
      </c>
      <c r="N26" s="21">
        <f t="shared" si="1"/>
        <v>0</v>
      </c>
      <c r="O26" s="8">
        <f>IF($D26="","",VLOOKUP($D26,'HK1'!$D$4:$AH$259,12,0)+VLOOKUP($D26,'HK2'!$D$4:$AH$258,12,0))</f>
        <v>0</v>
      </c>
      <c r="P26" s="8">
        <f>IF($D26="","",VLOOKUP($D26,'HK1'!$D$4:$AH$259,13,0)+VLOOKUP($D26,'HK2'!$D$4:$AH$258,13,0))</f>
        <v>0</v>
      </c>
      <c r="Q26" s="8">
        <f>IF($D26="","",VLOOKUP($D26,'HK1'!$D$4:$AH$259,14,0)+VLOOKUP($D26,'HK2'!$D$4:$AH$258,14,0))</f>
        <v>0</v>
      </c>
      <c r="R26" s="21">
        <f t="shared" si="2"/>
        <v>0</v>
      </c>
      <c r="S26" s="8">
        <f>IF($D26="","",VLOOKUP($D26,'HK1'!$D$4:$AH$259,16,0)+VLOOKUP($D26,'HK2'!$D$4:$AH$258,16,0))</f>
        <v>129</v>
      </c>
      <c r="T26" s="8">
        <f>IF($D26="","",VLOOKUP($D26,'HK1'!$D$4:$AH$259,17,0)+VLOOKUP($D26,'HK2'!$D$4:$AH$258,17,0))</f>
        <v>0</v>
      </c>
      <c r="U26" s="8">
        <f>IF($D26="","",VLOOKUP($D26,'HK1'!$D$4:$AH$259,18,0)+VLOOKUP($D26,'HK2'!$D$4:$AH$258,18,0))</f>
        <v>129</v>
      </c>
      <c r="V26" s="21">
        <f t="shared" si="3"/>
        <v>0</v>
      </c>
      <c r="W26" s="8">
        <f>IF($D26="","",VLOOKUP($D26,'HK1'!$D$4:$AH$259,20,0)+VLOOKUP($D26,'HK2'!$D$4:$AH$258,20,0))</f>
        <v>0</v>
      </c>
      <c r="X26" s="8">
        <f>IF($D26="","",VLOOKUP($D26,'HK1'!$D$4:$AH$259,21,0)+VLOOKUP($D26,'HK2'!$D$4:$AH$258,21,0))</f>
        <v>0</v>
      </c>
      <c r="Y26" s="21">
        <f t="shared" si="4"/>
        <v>0</v>
      </c>
      <c r="Z26" s="8">
        <f>IF($D26="","",VLOOKUP($D26,'HK1'!$D$4:$AH$259,23,0)+VLOOKUP($D26,'HK2'!$D$4:$AH$258,23,0))</f>
        <v>0</v>
      </c>
      <c r="AA26" s="8">
        <f>IF($D26="","",VLOOKUP($D26,'HK1'!$D$4:$AH$259,24,0)+VLOOKUP($D26,'HK2'!$D$4:$AH$258,24,0))</f>
        <v>0</v>
      </c>
      <c r="AB26" s="21">
        <f t="shared" si="5"/>
        <v>0</v>
      </c>
      <c r="AC26" s="8">
        <f>IF($D26="","",VLOOKUP($D26,'HK1'!$D$4:$AH$259,26,0)+VLOOKUP($D26,'HK2'!$D$4:$AH$258,26,0))</f>
        <v>0</v>
      </c>
      <c r="AD26" s="8">
        <f>IF($D26="","",VLOOKUP($D26,'HK1'!$D$4:$AH$259,27,0)+VLOOKUP($D26,'HK2'!$D$4:$AH$258,27,0))</f>
        <v>0</v>
      </c>
      <c r="AE26" s="21">
        <f t="shared" si="6"/>
        <v>0</v>
      </c>
      <c r="AF26" s="8">
        <f>IF($D26="","",VLOOKUP($D26,'HK1'!$D$4:$AH$259,29,0)+VLOOKUP($D26,'HK2'!$D$4:$AH$258,29,0))</f>
        <v>0</v>
      </c>
      <c r="AG26" s="8">
        <f>IF($D26="","",VLOOKUP($D26,'HK1'!$D$4:$AH$259,30,0)+VLOOKUP($D26,'HK2'!$D$4:$AH$258,30,0))</f>
        <v>0</v>
      </c>
      <c r="AH26" s="64">
        <f t="shared" si="7"/>
        <v>0</v>
      </c>
      <c r="AI26" s="14">
        <f t="shared" si="8"/>
        <v>0</v>
      </c>
    </row>
    <row r="27" spans="1:35">
      <c r="A27" s="55" t="str">
        <f>IF(D27="","",SUBTOTAL(3,$D$4:$D27))</f>
        <v/>
      </c>
      <c r="B27" s="77"/>
      <c r="C27" s="78"/>
      <c r="D27" s="78"/>
      <c r="E27" s="8" t="str">
        <f>IF($D27="","",VLOOKUP($D27,'HK1'!$D$4:$AH$259,2,0)+VLOOKUP($D27,'HK2'!$D$4:$AH$258,2,0))</f>
        <v/>
      </c>
      <c r="F27" s="8" t="str">
        <f>IF($D27="","",VLOOKUP($D27,'HK1'!$D$4:$AH$259,3,0)+VLOOKUP($D27,'HK2'!$D$4:$AH$258,3,0))</f>
        <v/>
      </c>
      <c r="G27" s="8" t="str">
        <f>IF($D27="","",VLOOKUP($D27,'HK1'!$D$4:$AH$259,4,0)+VLOOKUP($D27,'HK2'!$D$4:$AH$258,4,0))</f>
        <v/>
      </c>
      <c r="H27" s="8" t="str">
        <f>IF($D27="","",VLOOKUP($D27,'HK1'!$D$4:$AH$259,5,0)+VLOOKUP($D27,'HK2'!$D$4:$AH$258,5,0))</f>
        <v/>
      </c>
      <c r="I27" s="76" t="str">
        <f t="shared" si="0"/>
        <v/>
      </c>
      <c r="J27" s="8" t="str">
        <f>IF($D27="","",VLOOKUP($D27,'HK1'!$D$4:$AH$259,7,0)+VLOOKUP($D27,'HK2'!$D$4:$AH$258,7,0))</f>
        <v/>
      </c>
      <c r="K27" s="8" t="str">
        <f>IF($D27="","",VLOOKUP($D27,'HK1'!$D$4:$AH$259,8,0)+VLOOKUP($D27,'HK2'!$D$4:$AH$258,8,0))</f>
        <v/>
      </c>
      <c r="L27" s="8" t="str">
        <f>IF($D27="","",VLOOKUP($D27,'HK1'!$D$4:$AH$259,9,0)+VLOOKUP($D27,'HK2'!$D$4:$AH$258,9,0))</f>
        <v/>
      </c>
      <c r="M27" s="8" t="str">
        <f>IF($D27="","",VLOOKUP($D27,'HK1'!$D$4:$AH$259,10,0)+VLOOKUP($D27,'HK2'!$D$4:$AH$258,10,0))</f>
        <v/>
      </c>
      <c r="N27" s="21" t="str">
        <f t="shared" si="1"/>
        <v/>
      </c>
      <c r="O27" s="8" t="str">
        <f>IF($D27="","",VLOOKUP($D27,'HK1'!$D$4:$AH$259,12,0)+VLOOKUP($D27,'HK2'!$D$4:$AH$258,12,0))</f>
        <v/>
      </c>
      <c r="P27" s="8" t="str">
        <f>IF($D27="","",VLOOKUP($D27,'HK1'!$D$4:$AH$259,13,0)+VLOOKUP($D27,'HK2'!$D$4:$AH$258,13,0))</f>
        <v/>
      </c>
      <c r="Q27" s="8" t="str">
        <f>IF($D27="","",VLOOKUP($D27,'HK1'!$D$4:$AH$259,14,0)+VLOOKUP($D27,'HK2'!$D$4:$AH$258,14,0))</f>
        <v/>
      </c>
      <c r="R27" s="21" t="str">
        <f t="shared" si="2"/>
        <v/>
      </c>
      <c r="S27" s="8" t="str">
        <f>IF($D27="","",VLOOKUP($D27,'HK1'!$D$4:$AH$259,16,0)+VLOOKUP($D27,'HK2'!$D$4:$AH$258,16,0))</f>
        <v/>
      </c>
      <c r="T27" s="8" t="str">
        <f>IF($D27="","",VLOOKUP($D27,'HK1'!$D$4:$AH$259,17,0)+VLOOKUP($D27,'HK2'!$D$4:$AH$258,17,0))</f>
        <v/>
      </c>
      <c r="U27" s="8" t="str">
        <f>IF($D27="","",VLOOKUP($D27,'HK1'!$D$4:$AH$259,18,0)+VLOOKUP($D27,'HK2'!$D$4:$AH$258,18,0))</f>
        <v/>
      </c>
      <c r="V27" s="21" t="str">
        <f t="shared" si="3"/>
        <v/>
      </c>
      <c r="W27" s="8" t="str">
        <f>IF($D27="","",VLOOKUP($D27,'HK1'!$D$4:$AH$259,20,0)+VLOOKUP($D27,'HK2'!$D$4:$AH$258,20,0))</f>
        <v/>
      </c>
      <c r="X27" s="8" t="str">
        <f>IF($D27="","",VLOOKUP($D27,'HK1'!$D$4:$AH$259,21,0)+VLOOKUP($D27,'HK2'!$D$4:$AH$258,21,0))</f>
        <v/>
      </c>
      <c r="Y27" s="21" t="str">
        <f t="shared" si="4"/>
        <v/>
      </c>
      <c r="Z27" s="8" t="str">
        <f>IF($D27="","",VLOOKUP($D27,'HK1'!$D$4:$AH$259,23,0)+VLOOKUP($D27,'HK2'!$D$4:$AH$258,23,0))</f>
        <v/>
      </c>
      <c r="AA27" s="8" t="str">
        <f>IF($D27="","",VLOOKUP($D27,'HK1'!$D$4:$AH$259,24,0)+VLOOKUP($D27,'HK2'!$D$4:$AH$258,24,0))</f>
        <v/>
      </c>
      <c r="AB27" s="21" t="str">
        <f t="shared" si="5"/>
        <v/>
      </c>
      <c r="AC27" s="8" t="str">
        <f>IF($D27="","",VLOOKUP($D27,'HK1'!$D$4:$AH$259,26,0)+VLOOKUP($D27,'HK2'!$D$4:$AH$258,26,0))</f>
        <v/>
      </c>
      <c r="AD27" s="8" t="str">
        <f>IF($D27="","",VLOOKUP($D27,'HK1'!$D$4:$AH$259,27,0)+VLOOKUP($D27,'HK2'!$D$4:$AH$258,27,0))</f>
        <v/>
      </c>
      <c r="AE27" s="21" t="str">
        <f t="shared" si="6"/>
        <v/>
      </c>
      <c r="AF27" s="8" t="str">
        <f>IF($D27="","",VLOOKUP($D27,'HK1'!$D$4:$AH$259,29,0)+VLOOKUP($D27,'HK2'!$D$4:$AH$258,29,0))</f>
        <v/>
      </c>
      <c r="AG27" s="8" t="str">
        <f>IF($D27="","",VLOOKUP($D27,'HK1'!$D$4:$AH$259,30,0)+VLOOKUP($D27,'HK2'!$D$4:$AH$258,30,0))</f>
        <v/>
      </c>
      <c r="AH27" s="64" t="str">
        <f t="shared" si="7"/>
        <v/>
      </c>
      <c r="AI27" s="14" t="str">
        <f t="shared" si="8"/>
        <v/>
      </c>
    </row>
    <row r="28" spans="1:35">
      <c r="E28" s="14">
        <f t="shared" ref="E28:AH28" si="9">SUBTOTAL(9,E2:E27)</f>
        <v>86</v>
      </c>
      <c r="F28" s="14">
        <f t="shared" si="9"/>
        <v>0</v>
      </c>
      <c r="G28" s="14">
        <f t="shared" si="9"/>
        <v>0</v>
      </c>
      <c r="H28" s="14">
        <f t="shared" si="9"/>
        <v>0</v>
      </c>
      <c r="I28" s="37">
        <f t="shared" si="9"/>
        <v>86</v>
      </c>
      <c r="J28" s="14">
        <f t="shared" si="9"/>
        <v>233.6</v>
      </c>
      <c r="K28" s="14">
        <f t="shared" si="9"/>
        <v>98.000000000000014</v>
      </c>
      <c r="L28" s="14">
        <f t="shared" si="9"/>
        <v>0</v>
      </c>
      <c r="M28" s="14">
        <f t="shared" si="9"/>
        <v>0</v>
      </c>
      <c r="N28" s="37">
        <f t="shared" si="9"/>
        <v>331.59999999999991</v>
      </c>
      <c r="O28" s="14">
        <f t="shared" si="9"/>
        <v>3354</v>
      </c>
      <c r="P28" s="14">
        <f t="shared" si="9"/>
        <v>3354</v>
      </c>
      <c r="Q28" s="14">
        <f t="shared" si="9"/>
        <v>3354</v>
      </c>
      <c r="R28" s="37">
        <f t="shared" si="9"/>
        <v>167.70000000000002</v>
      </c>
      <c r="S28" s="14">
        <f t="shared" si="9"/>
        <v>2247</v>
      </c>
      <c r="T28" s="14">
        <f t="shared" si="9"/>
        <v>167</v>
      </c>
      <c r="U28" s="14">
        <f t="shared" si="9"/>
        <v>2247</v>
      </c>
      <c r="V28" s="37">
        <f t="shared" si="9"/>
        <v>16.7</v>
      </c>
      <c r="W28" s="14">
        <f t="shared" si="9"/>
        <v>0</v>
      </c>
      <c r="X28" s="14">
        <f t="shared" si="9"/>
        <v>0</v>
      </c>
      <c r="Y28" s="37">
        <f t="shared" si="9"/>
        <v>0</v>
      </c>
      <c r="Z28" s="14">
        <f t="shared" si="9"/>
        <v>0</v>
      </c>
      <c r="AA28" s="14">
        <f t="shared" si="9"/>
        <v>0</v>
      </c>
      <c r="AB28" s="37">
        <f t="shared" si="9"/>
        <v>0</v>
      </c>
      <c r="AC28" s="14">
        <f t="shared" si="9"/>
        <v>0</v>
      </c>
      <c r="AD28" s="14">
        <f t="shared" si="9"/>
        <v>0</v>
      </c>
      <c r="AE28" s="37">
        <f t="shared" si="9"/>
        <v>0</v>
      </c>
      <c r="AF28" s="14">
        <f t="shared" si="9"/>
        <v>13.2</v>
      </c>
      <c r="AG28" s="14">
        <f t="shared" si="9"/>
        <v>69.2</v>
      </c>
      <c r="AH28" s="37">
        <f t="shared" si="9"/>
        <v>684.9</v>
      </c>
    </row>
  </sheetData>
  <sheetProtection formatCells="0" formatColumns="0" formatRows="0" autoFilter="0"/>
  <autoFilter ref="A3:AI27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28:AH1048576 E25:H25 E27:H27 E4:H23 J4:M23 J27:M27 J25:M25 O25:Q25 O27:Q27 O4:Q23 S4:U23 S27:U27 S25:U25 W25:X25 W27:X27 W4:X23 Z4:AA23 Z27:AA27 Z25:AA25 AC25:AD25 AC27:AD27 AC4:AD23 AF4:AG23 AF27:AG27 AF25:AG25">
    <cfRule type="cellIs" dxfId="48" priority="15" stopIfTrue="1" operator="lessThan">
      <formula>0</formula>
    </cfRule>
  </conditionalFormatting>
  <conditionalFormatting sqref="Q3">
    <cfRule type="cellIs" dxfId="47" priority="13" stopIfTrue="1" operator="lessThan">
      <formula>0</formula>
    </cfRule>
  </conditionalFormatting>
  <conditionalFormatting sqref="U3">
    <cfRule type="cellIs" dxfId="46" priority="12" stopIfTrue="1" operator="lessThan">
      <formula>0</formula>
    </cfRule>
  </conditionalFormatting>
  <conditionalFormatting sqref="E26:H26 J26:M26 O26:Q26 S26:U26 W26:X26 Z26:AA26 AC26:AD26 AF26:AG26">
    <cfRule type="cellIs" dxfId="45" priority="11" stopIfTrue="1" operator="lessThan">
      <formula>0</formula>
    </cfRule>
  </conditionalFormatting>
  <conditionalFormatting sqref="E24:H24 J24:M24 O24:Q24 S24:U24 W24:X24 Z24:AA24 AC24:AD24 AF24:AG24">
    <cfRule type="cellIs" dxfId="44" priority="9" stopIfTrue="1" operator="lessThan">
      <formula>0</formula>
    </cfRule>
  </conditionalFormatting>
  <conditionalFormatting sqref="I4:I27">
    <cfRule type="cellIs" dxfId="43" priority="8" stopIfTrue="1" operator="lessThan">
      <formula>0</formula>
    </cfRule>
  </conditionalFormatting>
  <conditionalFormatting sqref="N4:N27">
    <cfRule type="cellIs" dxfId="42" priority="7" stopIfTrue="1" operator="lessThan">
      <formula>0</formula>
    </cfRule>
  </conditionalFormatting>
  <conditionalFormatting sqref="R4:R27">
    <cfRule type="cellIs" dxfId="41" priority="6" stopIfTrue="1" operator="lessThan">
      <formula>0</formula>
    </cfRule>
  </conditionalFormatting>
  <conditionalFormatting sqref="V4:V27">
    <cfRule type="cellIs" dxfId="40" priority="5" stopIfTrue="1" operator="lessThan">
      <formula>0</formula>
    </cfRule>
  </conditionalFormatting>
  <conditionalFormatting sqref="Y4:Y27">
    <cfRule type="cellIs" dxfId="39" priority="4" stopIfTrue="1" operator="lessThan">
      <formula>0</formula>
    </cfRule>
  </conditionalFormatting>
  <conditionalFormatting sqref="AB4:AB27">
    <cfRule type="cellIs" dxfId="38" priority="3" stopIfTrue="1" operator="lessThan">
      <formula>0</formula>
    </cfRule>
  </conditionalFormatting>
  <conditionalFormatting sqref="AE4:AE27">
    <cfRule type="cellIs" dxfId="37" priority="2" stopIfTrue="1" operator="lessThan">
      <formula>0</formula>
    </cfRule>
  </conditionalFormatting>
  <conditionalFormatting sqref="AH4:AH27">
    <cfRule type="cellIs" dxfId="36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3"/>
  <sheetViews>
    <sheetView tabSelected="1" zoomScale="70" zoomScaleNormal="70" workbookViewId="0">
      <pane xSplit="4" ySplit="3" topLeftCell="R28" activePane="bottomRight" state="frozen"/>
      <selection pane="topRight" activeCell="E1" sqref="E1"/>
      <selection pane="bottomLeft" activeCell="A4" sqref="A4"/>
      <selection pane="bottomRight" activeCell="C43" sqref="C43"/>
    </sheetView>
  </sheetViews>
  <sheetFormatPr defaultRowHeight="18.75"/>
  <cols>
    <col min="1" max="1" width="5.75" style="79" bestFit="1" customWidth="1"/>
    <col min="2" max="2" width="11.75" style="79" bestFit="1" customWidth="1"/>
    <col min="3" max="3" width="29" style="47" bestFit="1" customWidth="1"/>
    <col min="4" max="4" width="36" style="47" bestFit="1" customWidth="1"/>
    <col min="5" max="8" width="6.625" style="47" customWidth="1"/>
    <col min="9" max="9" width="6.625" style="53" customWidth="1"/>
    <col min="10" max="13" width="6.625" style="47" customWidth="1"/>
    <col min="14" max="14" width="8.25" style="53" customWidth="1"/>
    <col min="15" max="15" width="8" style="47" customWidth="1"/>
    <col min="16" max="17" width="8.25" style="47" customWidth="1"/>
    <col min="18" max="18" width="9.375" style="53" customWidth="1"/>
    <col min="19" max="21" width="6.625" style="47" customWidth="1"/>
    <col min="22" max="22" width="6.625" style="53" customWidth="1"/>
    <col min="23" max="24" width="6.625" style="47" customWidth="1"/>
    <col min="25" max="25" width="6.625" style="53" customWidth="1"/>
    <col min="26" max="27" width="6.625" style="47" customWidth="1"/>
    <col min="28" max="28" width="6.625" style="53" customWidth="1"/>
    <col min="29" max="30" width="6.625" style="47" customWidth="1"/>
    <col min="31" max="31" width="6.625" style="53" customWidth="1"/>
    <col min="32" max="33" width="6.625" style="47" customWidth="1"/>
    <col min="34" max="34" width="9.25" style="53" customWidth="1"/>
    <col min="35" max="35" width="9.5" style="47" customWidth="1"/>
    <col min="36" max="36" width="11.75" style="47" customWidth="1"/>
    <col min="37" max="16384" width="9" style="47"/>
  </cols>
  <sheetData>
    <row r="1" spans="1:35" s="38" customFormat="1">
      <c r="A1" s="118" t="s">
        <v>0</v>
      </c>
      <c r="B1" s="117" t="s">
        <v>1</v>
      </c>
      <c r="C1" s="119" t="s">
        <v>2</v>
      </c>
      <c r="D1" s="118" t="s">
        <v>3</v>
      </c>
      <c r="E1" s="117" t="s">
        <v>4</v>
      </c>
      <c r="F1" s="117"/>
      <c r="G1" s="117"/>
      <c r="H1" s="117"/>
      <c r="I1" s="117"/>
      <c r="J1" s="117" t="s">
        <v>5</v>
      </c>
      <c r="K1" s="117"/>
      <c r="L1" s="117"/>
      <c r="M1" s="117"/>
      <c r="N1" s="117"/>
      <c r="O1" s="117" t="s">
        <v>6</v>
      </c>
      <c r="P1" s="117"/>
      <c r="Q1" s="117"/>
      <c r="R1" s="117"/>
      <c r="S1" s="117"/>
      <c r="T1" s="117"/>
      <c r="U1" s="117"/>
      <c r="V1" s="117"/>
      <c r="W1" s="117" t="s">
        <v>7</v>
      </c>
      <c r="X1" s="117"/>
      <c r="Y1" s="117"/>
      <c r="Z1" s="117"/>
      <c r="AA1" s="117"/>
      <c r="AB1" s="117"/>
      <c r="AC1" s="117"/>
      <c r="AD1" s="117"/>
      <c r="AE1" s="117"/>
      <c r="AF1" s="114" t="s">
        <v>8</v>
      </c>
      <c r="AG1" s="114" t="s">
        <v>9</v>
      </c>
      <c r="AH1" s="114" t="s">
        <v>10</v>
      </c>
      <c r="AI1" s="1">
        <f>SUBTOTAL(9,AH:AH)</f>
        <v>949.50000000000023</v>
      </c>
    </row>
    <row r="2" spans="1:35" s="38" customFormat="1">
      <c r="A2" s="118"/>
      <c r="B2" s="118"/>
      <c r="C2" s="119"/>
      <c r="D2" s="11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 t="s">
        <v>11</v>
      </c>
      <c r="P2" s="117"/>
      <c r="Q2" s="117"/>
      <c r="R2" s="117"/>
      <c r="S2" s="117" t="s">
        <v>12</v>
      </c>
      <c r="T2" s="117"/>
      <c r="U2" s="117"/>
      <c r="V2" s="117"/>
      <c r="W2" s="117" t="s">
        <v>11</v>
      </c>
      <c r="X2" s="117"/>
      <c r="Y2" s="117"/>
      <c r="Z2" s="117" t="s">
        <v>13</v>
      </c>
      <c r="AA2" s="117"/>
      <c r="AB2" s="117"/>
      <c r="AC2" s="117" t="s">
        <v>14</v>
      </c>
      <c r="AD2" s="117"/>
      <c r="AE2" s="117"/>
      <c r="AF2" s="114"/>
      <c r="AG2" s="114"/>
      <c r="AH2" s="114"/>
    </row>
    <row r="3" spans="1:35" s="44" customFormat="1" ht="99">
      <c r="A3" s="118"/>
      <c r="B3" s="118"/>
      <c r="C3" s="119"/>
      <c r="D3" s="118"/>
      <c r="E3" s="71" t="s">
        <v>15</v>
      </c>
      <c r="F3" s="71" t="s">
        <v>16</v>
      </c>
      <c r="G3" s="71" t="s">
        <v>17</v>
      </c>
      <c r="H3" s="71" t="s">
        <v>18</v>
      </c>
      <c r="I3" s="72" t="s">
        <v>19</v>
      </c>
      <c r="J3" s="71" t="s">
        <v>20</v>
      </c>
      <c r="K3" s="71" t="s">
        <v>21</v>
      </c>
      <c r="L3" s="71" t="s">
        <v>22</v>
      </c>
      <c r="M3" s="71" t="s">
        <v>23</v>
      </c>
      <c r="N3" s="73" t="s">
        <v>24</v>
      </c>
      <c r="O3" s="71" t="s">
        <v>25</v>
      </c>
      <c r="P3" s="71" t="s">
        <v>26</v>
      </c>
      <c r="Q3" s="74" t="s">
        <v>283</v>
      </c>
      <c r="R3" s="72" t="s">
        <v>27</v>
      </c>
      <c r="S3" s="71" t="s">
        <v>28</v>
      </c>
      <c r="T3" s="71" t="s">
        <v>29</v>
      </c>
      <c r="U3" s="74" t="s">
        <v>284</v>
      </c>
      <c r="V3" s="72" t="s">
        <v>30</v>
      </c>
      <c r="W3" s="71" t="s">
        <v>25</v>
      </c>
      <c r="X3" s="71" t="s">
        <v>26</v>
      </c>
      <c r="Y3" s="72" t="s">
        <v>27</v>
      </c>
      <c r="Z3" s="71" t="s">
        <v>28</v>
      </c>
      <c r="AA3" s="71" t="s">
        <v>29</v>
      </c>
      <c r="AB3" s="72" t="s">
        <v>30</v>
      </c>
      <c r="AC3" s="71" t="s">
        <v>28</v>
      </c>
      <c r="AD3" s="71" t="s">
        <v>29</v>
      </c>
      <c r="AE3" s="72" t="s">
        <v>30</v>
      </c>
      <c r="AF3" s="114"/>
      <c r="AG3" s="114"/>
      <c r="AH3" s="114"/>
    </row>
    <row r="4" spans="1:35">
      <c r="A4" s="55">
        <f>IF(D4="","",SUBTOTAL(3,$D$4:$D4))</f>
        <v>1</v>
      </c>
      <c r="B4" s="46" t="s">
        <v>317</v>
      </c>
      <c r="C4" s="75" t="s">
        <v>63</v>
      </c>
      <c r="D4" s="31" t="s">
        <v>86</v>
      </c>
      <c r="E4" s="8">
        <f>IF($D4="","",VLOOKUP($D4,'HK1'!$D$4:$AH$259,2,0)+VLOOKUP($D4,'HK2'!$D$4:$AH$258,2,0))</f>
        <v>2</v>
      </c>
      <c r="F4" s="8">
        <f>IF($D4="","",VLOOKUP($D4,'HK1'!$D$4:$AH$259,3,0)+VLOOKUP($D4,'HK2'!$D$4:$AH$258,3,0))</f>
        <v>0</v>
      </c>
      <c r="G4" s="8">
        <f>IF($D4="","",VLOOKUP($D4,'HK1'!$D$4:$AH$259,4,0)+VLOOKUP($D4,'HK2'!$D$4:$AH$258,4,0))</f>
        <v>0</v>
      </c>
      <c r="H4" s="8">
        <f>IF($D4="","",VLOOKUP($D4,'HK1'!$D$4:$AH$259,5,0)+VLOOKUP($D4,'HK2'!$D$4:$AH$258,5,0))</f>
        <v>0</v>
      </c>
      <c r="I4" s="76">
        <f t="shared" ref="I4:I42" si="0">IF(D4="","",(E4+F4*2+G4*3+H4*2))</f>
        <v>2</v>
      </c>
      <c r="J4" s="8">
        <f>IF($D4="","",VLOOKUP($D4,'HK1'!$D$4:$AH$259,7,0)+VLOOKUP($D4,'HK2'!$D$4:$AH$258,7,0))</f>
        <v>9.6</v>
      </c>
      <c r="K4" s="8">
        <f>IF($D4="","",VLOOKUP($D4,'HK1'!$D$4:$AH$259,8,0)+VLOOKUP($D4,'HK2'!$D$4:$AH$258,8,0))</f>
        <v>4.8</v>
      </c>
      <c r="L4" s="8">
        <f>IF($D4="","",VLOOKUP($D4,'HK1'!$D$4:$AH$259,9,0)+VLOOKUP($D4,'HK2'!$D$4:$AH$258,9,0))</f>
        <v>0</v>
      </c>
      <c r="M4" s="8">
        <f>IF($D4="","",VLOOKUP($D4,'HK1'!$D$4:$AH$259,10,0)+VLOOKUP($D4,'HK2'!$D$4:$AH$258,10,0))</f>
        <v>0</v>
      </c>
      <c r="N4" s="21">
        <f t="shared" ref="N4:N42" si="1">IF(D4="","",SUM(J4:M4))</f>
        <v>14.399999999999999</v>
      </c>
      <c r="O4" s="8">
        <f>IF($D4="","",VLOOKUP($D4,'HK1'!$D$4:$AH$259,12,0)+VLOOKUP($D4,'HK2'!$D$4:$AH$258,12,0))</f>
        <v>127</v>
      </c>
      <c r="P4" s="8">
        <f>IF($D4="","",VLOOKUP($D4,'HK1'!$D$4:$AH$259,13,0)+VLOOKUP($D4,'HK2'!$D$4:$AH$258,13,0))</f>
        <v>146</v>
      </c>
      <c r="Q4" s="8">
        <f>IF($D4="","",VLOOKUP($D4,'HK1'!$D$4:$AH$259,14,0)+VLOOKUP($D4,'HK2'!$D$4:$AH$258,14,0))</f>
        <v>136</v>
      </c>
      <c r="R4" s="21">
        <f t="shared" ref="R4:R42" si="2">IF(D4="","",(SUM(O4:P4)-Q4)/20)</f>
        <v>6.85</v>
      </c>
      <c r="S4" s="8">
        <f>IF($D4="","",VLOOKUP($D4,'HK1'!$D$4:$AH$259,16,0)+VLOOKUP($D4,'HK2'!$D$4:$AH$258,16,0))</f>
        <v>0</v>
      </c>
      <c r="T4" s="8">
        <f>IF($D4="","",VLOOKUP($D4,'HK1'!$D$4:$AH$259,17,0)+VLOOKUP($D4,'HK2'!$D$4:$AH$258,17,0))</f>
        <v>0</v>
      </c>
      <c r="U4" s="8">
        <f>IF($D4="","",VLOOKUP($D4,'HK1'!$D$4:$AH$259,18,0)+VLOOKUP($D4,'HK2'!$D$4:$AH$258,18,0))</f>
        <v>0</v>
      </c>
      <c r="V4" s="21">
        <f t="shared" ref="V4:V42" si="3">IF(D4="","",(SUM(S4:T4)-U4)/10)</f>
        <v>0</v>
      </c>
      <c r="W4" s="8">
        <f>IF($D4="","",VLOOKUP($D4,'HK1'!$D$4:$AH$259,20,0)+VLOOKUP($D4,'HK2'!$D$4:$AH$258,20,0))</f>
        <v>0</v>
      </c>
      <c r="X4" s="8">
        <f>IF($D4="","",VLOOKUP($D4,'HK1'!$D$4:$AH$259,21,0)+VLOOKUP($D4,'HK2'!$D$4:$AH$258,21,0))</f>
        <v>0</v>
      </c>
      <c r="Y4" s="21">
        <f t="shared" ref="Y4:Y42" si="4">IF(D4="","",SUM(W4:X4)/14)</f>
        <v>0</v>
      </c>
      <c r="Z4" s="8">
        <f>IF($D4="","",VLOOKUP($D4,'HK1'!$D$4:$AH$259,23,0)+VLOOKUP($D4,'HK2'!$D$4:$AH$258,23,0))</f>
        <v>0</v>
      </c>
      <c r="AA4" s="8">
        <f>IF($D4="","",VLOOKUP($D4,'HK1'!$D$4:$AH$259,24,0)+VLOOKUP($D4,'HK2'!$D$4:$AH$258,24,0))</f>
        <v>0</v>
      </c>
      <c r="AB4" s="21">
        <f t="shared" ref="AB4:AB42" si="5">IF(D4="","",SUM(Z4:AA4)/10)</f>
        <v>0</v>
      </c>
      <c r="AC4" s="8">
        <f>IF($D4="","",VLOOKUP($D4,'HK1'!$D$4:$AH$259,26,0)+VLOOKUP($D4,'HK2'!$D$4:$AH$258,26,0))</f>
        <v>0</v>
      </c>
      <c r="AD4" s="8">
        <f>IF($D4="","",VLOOKUP($D4,'HK1'!$D$4:$AH$259,27,0)+VLOOKUP($D4,'HK2'!$D$4:$AH$258,27,0))</f>
        <v>0</v>
      </c>
      <c r="AE4" s="21">
        <f t="shared" ref="AE4:AE42" si="6">IF(D4="","",SUM(AC4:AD4)/20)</f>
        <v>0</v>
      </c>
      <c r="AF4" s="8">
        <f>IF($D4="","",VLOOKUP($D4,'HK1'!$D$4:$AH$259,29,0)+VLOOKUP($D4,'HK2'!$D$4:$AH$258,29,0))</f>
        <v>0</v>
      </c>
      <c r="AG4" s="8">
        <f>IF($D4="","",VLOOKUP($D4,'HK1'!$D$4:$AH$259,30,0)+VLOOKUP($D4,'HK2'!$D$4:$AH$258,30,0))</f>
        <v>4.8</v>
      </c>
      <c r="AH4" s="64">
        <f t="shared" ref="AH4:AH42" si="7">IF(D4="","",ROUND(I4+N4+R4+V4+Y4+AB4+AE4+SUM(AF4:AG4),1))</f>
        <v>28.1</v>
      </c>
      <c r="AI4" s="14">
        <f>IF(AH4="","",ROUND(AH4*3.33,1))</f>
        <v>93.6</v>
      </c>
    </row>
    <row r="5" spans="1:35">
      <c r="A5" s="55">
        <f>IF(D5="","",SUBTOTAL(3,$D$4:$D5))</f>
        <v>2</v>
      </c>
      <c r="B5" s="46" t="s">
        <v>349</v>
      </c>
      <c r="C5" s="75" t="s">
        <v>63</v>
      </c>
      <c r="D5" s="31" t="s">
        <v>95</v>
      </c>
      <c r="E5" s="8">
        <f>IF($D5="","",VLOOKUP($D5,'HK1'!$D$4:$AH$259,2,0)+VLOOKUP($D5,'HK2'!$D$4:$AH$258,2,0))</f>
        <v>4</v>
      </c>
      <c r="F5" s="8">
        <f>IF($D5="","",VLOOKUP($D5,'HK1'!$D$4:$AH$259,3,0)+VLOOKUP($D5,'HK2'!$D$4:$AH$258,3,0))</f>
        <v>0</v>
      </c>
      <c r="G5" s="8">
        <f>IF($D5="","",VLOOKUP($D5,'HK1'!$D$4:$AH$259,4,0)+VLOOKUP($D5,'HK2'!$D$4:$AH$258,4,0))</f>
        <v>0</v>
      </c>
      <c r="H5" s="8">
        <f>IF($D5="","",VLOOKUP($D5,'HK1'!$D$4:$AH$259,5,0)+VLOOKUP($D5,'HK2'!$D$4:$AH$258,5,0))</f>
        <v>0</v>
      </c>
      <c r="I5" s="76">
        <f t="shared" si="0"/>
        <v>4</v>
      </c>
      <c r="J5" s="8">
        <f>IF($D5="","",VLOOKUP($D5,'HK1'!$D$4:$AH$259,7,0)+VLOOKUP($D5,'HK2'!$D$4:$AH$258,7,0))</f>
        <v>1.2</v>
      </c>
      <c r="K5" s="8">
        <f>IF($D5="","",VLOOKUP($D5,'HK1'!$D$4:$AH$259,8,0)+VLOOKUP($D5,'HK2'!$D$4:$AH$258,8,0))</f>
        <v>0</v>
      </c>
      <c r="L5" s="8">
        <f>IF($D5="","",VLOOKUP($D5,'HK1'!$D$4:$AH$259,9,0)+VLOOKUP($D5,'HK2'!$D$4:$AH$258,9,0))</f>
        <v>0</v>
      </c>
      <c r="M5" s="8">
        <f>IF($D5="","",VLOOKUP($D5,'HK1'!$D$4:$AH$259,10,0)+VLOOKUP($D5,'HK2'!$D$4:$AH$258,10,0))</f>
        <v>0</v>
      </c>
      <c r="N5" s="21">
        <f t="shared" si="1"/>
        <v>1.2</v>
      </c>
      <c r="O5" s="8">
        <f>IF($D5="","",VLOOKUP($D5,'HK1'!$D$4:$AH$259,12,0)+VLOOKUP($D5,'HK2'!$D$4:$AH$258,12,0))</f>
        <v>114</v>
      </c>
      <c r="P5" s="8">
        <f>IF($D5="","",VLOOKUP($D5,'HK1'!$D$4:$AH$259,13,0)+VLOOKUP($D5,'HK2'!$D$4:$AH$258,13,0))</f>
        <v>279</v>
      </c>
      <c r="Q5" s="8">
        <f>IF($D5="","",VLOOKUP($D5,'HK1'!$D$4:$AH$259,14,0)+VLOOKUP($D5,'HK2'!$D$4:$AH$258,14,0))</f>
        <v>181</v>
      </c>
      <c r="R5" s="21">
        <f t="shared" si="2"/>
        <v>10.6</v>
      </c>
      <c r="S5" s="8">
        <f>IF($D5="","",VLOOKUP($D5,'HK1'!$D$4:$AH$259,16,0)+VLOOKUP($D5,'HK2'!$D$4:$AH$258,16,0))</f>
        <v>163</v>
      </c>
      <c r="T5" s="8">
        <f>IF($D5="","",VLOOKUP($D5,'HK1'!$D$4:$AH$259,17,0)+VLOOKUP($D5,'HK2'!$D$4:$AH$258,17,0))</f>
        <v>0</v>
      </c>
      <c r="U5" s="8">
        <f>IF($D5="","",VLOOKUP($D5,'HK1'!$D$4:$AH$259,18,0)+VLOOKUP($D5,'HK2'!$D$4:$AH$258,18,0))</f>
        <v>163</v>
      </c>
      <c r="V5" s="21">
        <f t="shared" si="3"/>
        <v>0</v>
      </c>
      <c r="W5" s="8">
        <f>IF($D5="","",VLOOKUP($D5,'HK1'!$D$4:$AH$259,20,0)+VLOOKUP($D5,'HK2'!$D$4:$AH$258,20,0))</f>
        <v>0</v>
      </c>
      <c r="X5" s="8">
        <f>IF($D5="","",VLOOKUP($D5,'HK1'!$D$4:$AH$259,21,0)+VLOOKUP($D5,'HK2'!$D$4:$AH$258,21,0))</f>
        <v>0</v>
      </c>
      <c r="Y5" s="21">
        <f t="shared" si="4"/>
        <v>0</v>
      </c>
      <c r="Z5" s="8">
        <f>IF($D5="","",VLOOKUP($D5,'HK1'!$D$4:$AH$259,23,0)+VLOOKUP($D5,'HK2'!$D$4:$AH$258,23,0))</f>
        <v>0</v>
      </c>
      <c r="AA5" s="8">
        <f>IF($D5="","",VLOOKUP($D5,'HK1'!$D$4:$AH$259,24,0)+VLOOKUP($D5,'HK2'!$D$4:$AH$258,24,0))</f>
        <v>0</v>
      </c>
      <c r="AB5" s="21">
        <f t="shared" si="5"/>
        <v>0</v>
      </c>
      <c r="AC5" s="8">
        <f>IF($D5="","",VLOOKUP($D5,'HK1'!$D$4:$AH$259,26,0)+VLOOKUP($D5,'HK2'!$D$4:$AH$258,26,0))</f>
        <v>0</v>
      </c>
      <c r="AD5" s="8">
        <f>IF($D5="","",VLOOKUP($D5,'HK1'!$D$4:$AH$259,27,0)+VLOOKUP($D5,'HK2'!$D$4:$AH$258,27,0))</f>
        <v>0</v>
      </c>
      <c r="AE5" s="21">
        <f t="shared" si="6"/>
        <v>0</v>
      </c>
      <c r="AF5" s="8">
        <f>IF($D5="","",VLOOKUP($D5,'HK1'!$D$4:$AH$259,29,0)+VLOOKUP($D5,'HK2'!$D$4:$AH$258,29,0))</f>
        <v>0</v>
      </c>
      <c r="AG5" s="8">
        <f>IF($D5="","",VLOOKUP($D5,'HK1'!$D$4:$AH$259,30,0)+VLOOKUP($D5,'HK2'!$D$4:$AH$258,30,0))</f>
        <v>0</v>
      </c>
      <c r="AH5" s="64">
        <f t="shared" si="7"/>
        <v>15.8</v>
      </c>
      <c r="AI5" s="14">
        <f t="shared" ref="AI5:AI42" si="8">IF(AH5="","",ROUND(AH5*3.33,1))</f>
        <v>52.6</v>
      </c>
    </row>
    <row r="6" spans="1:35">
      <c r="A6" s="55">
        <f>IF(D6="","",SUBTOTAL(3,$D$4:$D6))</f>
        <v>3</v>
      </c>
      <c r="B6" s="46" t="s">
        <v>346</v>
      </c>
      <c r="C6" s="75" t="s">
        <v>63</v>
      </c>
      <c r="D6" s="31" t="s">
        <v>87</v>
      </c>
      <c r="E6" s="8">
        <f>IF($D6="","",VLOOKUP($D6,'HK1'!$D$4:$AH$259,2,0)+VLOOKUP($D6,'HK2'!$D$4:$AH$258,2,0))</f>
        <v>2</v>
      </c>
      <c r="F6" s="8">
        <f>IF($D6="","",VLOOKUP($D6,'HK1'!$D$4:$AH$259,3,0)+VLOOKUP($D6,'HK2'!$D$4:$AH$258,3,0))</f>
        <v>0</v>
      </c>
      <c r="G6" s="8">
        <f>IF($D6="","",VLOOKUP($D6,'HK1'!$D$4:$AH$259,4,0)+VLOOKUP($D6,'HK2'!$D$4:$AH$258,4,0))</f>
        <v>0</v>
      </c>
      <c r="H6" s="8">
        <f>IF($D6="","",VLOOKUP($D6,'HK1'!$D$4:$AH$259,5,0)+VLOOKUP($D6,'HK2'!$D$4:$AH$258,5,0))</f>
        <v>0</v>
      </c>
      <c r="I6" s="76">
        <f t="shared" si="0"/>
        <v>2</v>
      </c>
      <c r="J6" s="8">
        <f>IF($D6="","",VLOOKUP($D6,'HK1'!$D$4:$AH$259,7,0)+VLOOKUP($D6,'HK2'!$D$4:$AH$258,7,0))</f>
        <v>18.399999999999999</v>
      </c>
      <c r="K6" s="8">
        <f>IF($D6="","",VLOOKUP($D6,'HK1'!$D$4:$AH$259,8,0)+VLOOKUP($D6,'HK2'!$D$4:$AH$258,8,0))</f>
        <v>1.2</v>
      </c>
      <c r="L6" s="8">
        <f>IF($D6="","",VLOOKUP($D6,'HK1'!$D$4:$AH$259,9,0)+VLOOKUP($D6,'HK2'!$D$4:$AH$258,9,0))</f>
        <v>0</v>
      </c>
      <c r="M6" s="8">
        <f>IF($D6="","",VLOOKUP($D6,'HK1'!$D$4:$AH$259,10,0)+VLOOKUP($D6,'HK2'!$D$4:$AH$258,10,0))</f>
        <v>0</v>
      </c>
      <c r="N6" s="21">
        <f t="shared" si="1"/>
        <v>19.599999999999998</v>
      </c>
      <c r="O6" s="8">
        <f>IF($D6="","",VLOOKUP($D6,'HK1'!$D$4:$AH$259,12,0)+VLOOKUP($D6,'HK2'!$D$4:$AH$258,12,0))</f>
        <v>75</v>
      </c>
      <c r="P6" s="8">
        <f>IF($D6="","",VLOOKUP($D6,'HK1'!$D$4:$AH$259,13,0)+VLOOKUP($D6,'HK2'!$D$4:$AH$258,13,0))</f>
        <v>128</v>
      </c>
      <c r="Q6" s="8">
        <f>IF($D6="","",VLOOKUP($D6,'HK1'!$D$4:$AH$259,14,0)+VLOOKUP($D6,'HK2'!$D$4:$AH$258,14,0))</f>
        <v>76</v>
      </c>
      <c r="R6" s="21">
        <f t="shared" si="2"/>
        <v>6.35</v>
      </c>
      <c r="S6" s="8">
        <f>IF($D6="","",VLOOKUP($D6,'HK1'!$D$4:$AH$259,16,0)+VLOOKUP($D6,'HK2'!$D$4:$AH$258,16,0))</f>
        <v>0</v>
      </c>
      <c r="T6" s="8">
        <f>IF($D6="","",VLOOKUP($D6,'HK1'!$D$4:$AH$259,17,0)+VLOOKUP($D6,'HK2'!$D$4:$AH$258,17,0))</f>
        <v>0</v>
      </c>
      <c r="U6" s="8">
        <f>IF($D6="","",VLOOKUP($D6,'HK1'!$D$4:$AH$259,18,0)+VLOOKUP($D6,'HK2'!$D$4:$AH$258,18,0))</f>
        <v>0</v>
      </c>
      <c r="V6" s="21">
        <f t="shared" si="3"/>
        <v>0</v>
      </c>
      <c r="W6" s="8">
        <f>IF($D6="","",VLOOKUP($D6,'HK1'!$D$4:$AH$259,20,0)+VLOOKUP($D6,'HK2'!$D$4:$AH$258,20,0))</f>
        <v>0</v>
      </c>
      <c r="X6" s="8">
        <f>IF($D6="","",VLOOKUP($D6,'HK1'!$D$4:$AH$259,21,0)+VLOOKUP($D6,'HK2'!$D$4:$AH$258,21,0))</f>
        <v>0</v>
      </c>
      <c r="Y6" s="21">
        <f t="shared" si="4"/>
        <v>0</v>
      </c>
      <c r="Z6" s="8">
        <f>IF($D6="","",VLOOKUP($D6,'HK1'!$D$4:$AH$259,23,0)+VLOOKUP($D6,'HK2'!$D$4:$AH$258,23,0))</f>
        <v>0</v>
      </c>
      <c r="AA6" s="8">
        <f>IF($D6="","",VLOOKUP($D6,'HK1'!$D$4:$AH$259,24,0)+VLOOKUP($D6,'HK2'!$D$4:$AH$258,24,0))</f>
        <v>0</v>
      </c>
      <c r="AB6" s="21">
        <f t="shared" si="5"/>
        <v>0</v>
      </c>
      <c r="AC6" s="8">
        <f>IF($D6="","",VLOOKUP($D6,'HK1'!$D$4:$AH$259,26,0)+VLOOKUP($D6,'HK2'!$D$4:$AH$258,26,0))</f>
        <v>0</v>
      </c>
      <c r="AD6" s="8">
        <f>IF($D6="","",VLOOKUP($D6,'HK1'!$D$4:$AH$259,27,0)+VLOOKUP($D6,'HK2'!$D$4:$AH$258,27,0))</f>
        <v>0</v>
      </c>
      <c r="AE6" s="21">
        <f t="shared" si="6"/>
        <v>0</v>
      </c>
      <c r="AF6" s="8">
        <f>IF($D6="","",VLOOKUP($D6,'HK1'!$D$4:$AH$259,29,0)+VLOOKUP($D6,'HK2'!$D$4:$AH$258,29,0))</f>
        <v>1.2</v>
      </c>
      <c r="AG6" s="8">
        <f>IF($D6="","",VLOOKUP($D6,'HK1'!$D$4:$AH$259,30,0)+VLOOKUP($D6,'HK2'!$D$4:$AH$258,30,0))</f>
        <v>0</v>
      </c>
      <c r="AH6" s="64">
        <f t="shared" si="7"/>
        <v>29.2</v>
      </c>
      <c r="AI6" s="14">
        <f t="shared" si="8"/>
        <v>97.2</v>
      </c>
    </row>
    <row r="7" spans="1:35">
      <c r="A7" s="55">
        <f>IF(D7="","",SUBTOTAL(3,$D$4:$D7))</f>
        <v>4</v>
      </c>
      <c r="B7" s="46" t="s">
        <v>318</v>
      </c>
      <c r="C7" s="75" t="s">
        <v>63</v>
      </c>
      <c r="D7" s="31" t="s">
        <v>65</v>
      </c>
      <c r="E7" s="8">
        <f>IF($D7="","",VLOOKUP($D7,'HK1'!$D$4:$AH$259,2,0)+VLOOKUP($D7,'HK2'!$D$4:$AH$258,2,0))</f>
        <v>6</v>
      </c>
      <c r="F7" s="8">
        <f>IF($D7="","",VLOOKUP($D7,'HK1'!$D$4:$AH$259,3,0)+VLOOKUP($D7,'HK2'!$D$4:$AH$258,3,0))</f>
        <v>0</v>
      </c>
      <c r="G7" s="8">
        <f>IF($D7="","",VLOOKUP($D7,'HK1'!$D$4:$AH$259,4,0)+VLOOKUP($D7,'HK2'!$D$4:$AH$258,4,0))</f>
        <v>0</v>
      </c>
      <c r="H7" s="8">
        <f>IF($D7="","",VLOOKUP($D7,'HK1'!$D$4:$AH$259,5,0)+VLOOKUP($D7,'HK2'!$D$4:$AH$258,5,0))</f>
        <v>0</v>
      </c>
      <c r="I7" s="76">
        <f t="shared" si="0"/>
        <v>6</v>
      </c>
      <c r="J7" s="8">
        <f>IF($D7="","",VLOOKUP($D7,'HK1'!$D$4:$AH$259,7,0)+VLOOKUP($D7,'HK2'!$D$4:$AH$258,7,0))</f>
        <v>22.799999999999997</v>
      </c>
      <c r="K7" s="8">
        <f>IF($D7="","",VLOOKUP($D7,'HK1'!$D$4:$AH$259,8,0)+VLOOKUP($D7,'HK2'!$D$4:$AH$258,8,0))</f>
        <v>1.2</v>
      </c>
      <c r="L7" s="8">
        <f>IF($D7="","",VLOOKUP($D7,'HK1'!$D$4:$AH$259,9,0)+VLOOKUP($D7,'HK2'!$D$4:$AH$258,9,0))</f>
        <v>0</v>
      </c>
      <c r="M7" s="8">
        <f>IF($D7="","",VLOOKUP($D7,'HK1'!$D$4:$AH$259,10,0)+VLOOKUP($D7,'HK2'!$D$4:$AH$258,10,0))</f>
        <v>0</v>
      </c>
      <c r="N7" s="21">
        <f t="shared" si="1"/>
        <v>23.999999999999996</v>
      </c>
      <c r="O7" s="8">
        <f>IF($D7="","",VLOOKUP($D7,'HK1'!$D$4:$AH$259,12,0)+VLOOKUP($D7,'HK2'!$D$4:$AH$258,12,0))</f>
        <v>149</v>
      </c>
      <c r="P7" s="8">
        <f>IF($D7="","",VLOOKUP($D7,'HK1'!$D$4:$AH$259,13,0)+VLOOKUP($D7,'HK2'!$D$4:$AH$258,13,0))</f>
        <v>210</v>
      </c>
      <c r="Q7" s="8">
        <f>IF($D7="","",VLOOKUP($D7,'HK1'!$D$4:$AH$259,14,0)+VLOOKUP($D7,'HK2'!$D$4:$AH$258,14,0))</f>
        <v>124</v>
      </c>
      <c r="R7" s="21">
        <f t="shared" si="2"/>
        <v>11.75</v>
      </c>
      <c r="S7" s="8">
        <f>IF($D7="","",VLOOKUP($D7,'HK1'!$D$4:$AH$259,16,0)+VLOOKUP($D7,'HK2'!$D$4:$AH$258,16,0))</f>
        <v>0</v>
      </c>
      <c r="T7" s="8">
        <f>IF($D7="","",VLOOKUP($D7,'HK1'!$D$4:$AH$259,17,0)+VLOOKUP($D7,'HK2'!$D$4:$AH$258,17,0))</f>
        <v>0</v>
      </c>
      <c r="U7" s="8">
        <f>IF($D7="","",VLOOKUP($D7,'HK1'!$D$4:$AH$259,18,0)+VLOOKUP($D7,'HK2'!$D$4:$AH$258,18,0))</f>
        <v>0</v>
      </c>
      <c r="V7" s="21">
        <f t="shared" si="3"/>
        <v>0</v>
      </c>
      <c r="W7" s="8">
        <f>IF($D7="","",VLOOKUP($D7,'HK1'!$D$4:$AH$259,20,0)+VLOOKUP($D7,'HK2'!$D$4:$AH$258,20,0))</f>
        <v>0</v>
      </c>
      <c r="X7" s="8">
        <f>IF($D7="","",VLOOKUP($D7,'HK1'!$D$4:$AH$259,21,0)+VLOOKUP($D7,'HK2'!$D$4:$AH$258,21,0))</f>
        <v>0</v>
      </c>
      <c r="Y7" s="21">
        <f t="shared" si="4"/>
        <v>0</v>
      </c>
      <c r="Z7" s="8">
        <f>IF($D7="","",VLOOKUP($D7,'HK1'!$D$4:$AH$259,23,0)+VLOOKUP($D7,'HK2'!$D$4:$AH$258,23,0))</f>
        <v>0</v>
      </c>
      <c r="AA7" s="8">
        <f>IF($D7="","",VLOOKUP($D7,'HK1'!$D$4:$AH$259,24,0)+VLOOKUP($D7,'HK2'!$D$4:$AH$258,24,0))</f>
        <v>0</v>
      </c>
      <c r="AB7" s="21">
        <f t="shared" si="5"/>
        <v>0</v>
      </c>
      <c r="AC7" s="8">
        <f>IF($D7="","",VLOOKUP($D7,'HK1'!$D$4:$AH$259,26,0)+VLOOKUP($D7,'HK2'!$D$4:$AH$258,26,0))</f>
        <v>0</v>
      </c>
      <c r="AD7" s="8">
        <f>IF($D7="","",VLOOKUP($D7,'HK1'!$D$4:$AH$259,27,0)+VLOOKUP($D7,'HK2'!$D$4:$AH$258,27,0))</f>
        <v>0</v>
      </c>
      <c r="AE7" s="21">
        <f t="shared" si="6"/>
        <v>0</v>
      </c>
      <c r="AF7" s="8">
        <f>IF($D7="","",VLOOKUP($D7,'HK1'!$D$4:$AH$259,29,0)+VLOOKUP($D7,'HK2'!$D$4:$AH$258,29,0))</f>
        <v>0</v>
      </c>
      <c r="AG7" s="8">
        <f>IF($D7="","",VLOOKUP($D7,'HK1'!$D$4:$AH$259,30,0)+VLOOKUP($D7,'HK2'!$D$4:$AH$258,30,0))</f>
        <v>0</v>
      </c>
      <c r="AH7" s="64">
        <f t="shared" si="7"/>
        <v>41.8</v>
      </c>
      <c r="AI7" s="14">
        <f t="shared" si="8"/>
        <v>139.19999999999999</v>
      </c>
    </row>
    <row r="8" spans="1:35">
      <c r="A8" s="55">
        <f>IF(D8="","",SUBTOTAL(3,$D$4:$D8))</f>
        <v>5</v>
      </c>
      <c r="B8" s="46" t="s">
        <v>347</v>
      </c>
      <c r="C8" s="75" t="s">
        <v>63</v>
      </c>
      <c r="D8" s="31" t="s">
        <v>88</v>
      </c>
      <c r="E8" s="8">
        <f>IF($D8="","",VLOOKUP($D8,'HK1'!$D$4:$AH$259,2,0)+VLOOKUP($D8,'HK2'!$D$4:$AH$258,2,0))</f>
        <v>8</v>
      </c>
      <c r="F8" s="8">
        <f>IF($D8="","",VLOOKUP($D8,'HK1'!$D$4:$AH$259,3,0)+VLOOKUP($D8,'HK2'!$D$4:$AH$258,3,0))</f>
        <v>0</v>
      </c>
      <c r="G8" s="8">
        <f>IF($D8="","",VLOOKUP($D8,'HK1'!$D$4:$AH$259,4,0)+VLOOKUP($D8,'HK2'!$D$4:$AH$258,4,0))</f>
        <v>0</v>
      </c>
      <c r="H8" s="8">
        <f>IF($D8="","",VLOOKUP($D8,'HK1'!$D$4:$AH$259,5,0)+VLOOKUP($D8,'HK2'!$D$4:$AH$258,5,0))</f>
        <v>0</v>
      </c>
      <c r="I8" s="76">
        <f t="shared" si="0"/>
        <v>8</v>
      </c>
      <c r="J8" s="8">
        <f>IF($D8="","",VLOOKUP($D8,'HK1'!$D$4:$AH$259,7,0)+VLOOKUP($D8,'HK2'!$D$4:$AH$258,7,0))</f>
        <v>7.1999999999999993</v>
      </c>
      <c r="K8" s="8">
        <f>IF($D8="","",VLOOKUP($D8,'HK1'!$D$4:$AH$259,8,0)+VLOOKUP($D8,'HK2'!$D$4:$AH$258,8,0))</f>
        <v>0</v>
      </c>
      <c r="L8" s="8">
        <f>IF($D8="","",VLOOKUP($D8,'HK1'!$D$4:$AH$259,9,0)+VLOOKUP($D8,'HK2'!$D$4:$AH$258,9,0))</f>
        <v>0</v>
      </c>
      <c r="M8" s="8">
        <f>IF($D8="","",VLOOKUP($D8,'HK1'!$D$4:$AH$259,10,0)+VLOOKUP($D8,'HK2'!$D$4:$AH$258,10,0))</f>
        <v>0</v>
      </c>
      <c r="N8" s="21">
        <f t="shared" si="1"/>
        <v>7.1999999999999993</v>
      </c>
      <c r="O8" s="8">
        <f>IF($D8="","",VLOOKUP($D8,'HK1'!$D$4:$AH$259,12,0)+VLOOKUP($D8,'HK2'!$D$4:$AH$258,12,0))</f>
        <v>86</v>
      </c>
      <c r="P8" s="8">
        <f>IF($D8="","",VLOOKUP($D8,'HK1'!$D$4:$AH$259,13,0)+VLOOKUP($D8,'HK2'!$D$4:$AH$258,13,0))</f>
        <v>144</v>
      </c>
      <c r="Q8" s="8">
        <f>IF($D8="","",VLOOKUP($D8,'HK1'!$D$4:$AH$259,14,0)+VLOOKUP($D8,'HK2'!$D$4:$AH$258,14,0))</f>
        <v>46</v>
      </c>
      <c r="R8" s="21">
        <f t="shared" si="2"/>
        <v>9.1999999999999993</v>
      </c>
      <c r="S8" s="8">
        <f>IF($D8="","",VLOOKUP($D8,'HK1'!$D$4:$AH$259,16,0)+VLOOKUP($D8,'HK2'!$D$4:$AH$258,16,0))</f>
        <v>0</v>
      </c>
      <c r="T8" s="8">
        <f>IF($D8="","",VLOOKUP($D8,'HK1'!$D$4:$AH$259,17,0)+VLOOKUP($D8,'HK2'!$D$4:$AH$258,17,0))</f>
        <v>0</v>
      </c>
      <c r="U8" s="8">
        <f>IF($D8="","",VLOOKUP($D8,'HK1'!$D$4:$AH$259,18,0)+VLOOKUP($D8,'HK2'!$D$4:$AH$258,18,0))</f>
        <v>0</v>
      </c>
      <c r="V8" s="21">
        <f t="shared" si="3"/>
        <v>0</v>
      </c>
      <c r="W8" s="8">
        <f>IF($D8="","",VLOOKUP($D8,'HK1'!$D$4:$AH$259,20,0)+VLOOKUP($D8,'HK2'!$D$4:$AH$258,20,0))</f>
        <v>0</v>
      </c>
      <c r="X8" s="8">
        <f>IF($D8="","",VLOOKUP($D8,'HK1'!$D$4:$AH$259,21,0)+VLOOKUP($D8,'HK2'!$D$4:$AH$258,21,0))</f>
        <v>0</v>
      </c>
      <c r="Y8" s="21">
        <f t="shared" si="4"/>
        <v>0</v>
      </c>
      <c r="Z8" s="8">
        <f>IF($D8="","",VLOOKUP($D8,'HK1'!$D$4:$AH$259,23,0)+VLOOKUP($D8,'HK2'!$D$4:$AH$258,23,0))</f>
        <v>0</v>
      </c>
      <c r="AA8" s="8">
        <f>IF($D8="","",VLOOKUP($D8,'HK1'!$D$4:$AH$259,24,0)+VLOOKUP($D8,'HK2'!$D$4:$AH$258,24,0))</f>
        <v>0</v>
      </c>
      <c r="AB8" s="21">
        <f t="shared" si="5"/>
        <v>0</v>
      </c>
      <c r="AC8" s="8">
        <f>IF($D8="","",VLOOKUP($D8,'HK1'!$D$4:$AH$259,26,0)+VLOOKUP($D8,'HK2'!$D$4:$AH$258,26,0))</f>
        <v>0</v>
      </c>
      <c r="AD8" s="8">
        <f>IF($D8="","",VLOOKUP($D8,'HK1'!$D$4:$AH$259,27,0)+VLOOKUP($D8,'HK2'!$D$4:$AH$258,27,0))</f>
        <v>0</v>
      </c>
      <c r="AE8" s="21">
        <f t="shared" si="6"/>
        <v>0</v>
      </c>
      <c r="AF8" s="8">
        <f>IF($D8="","",VLOOKUP($D8,'HK1'!$D$4:$AH$259,29,0)+VLOOKUP($D8,'HK2'!$D$4:$AH$258,29,0))</f>
        <v>0</v>
      </c>
      <c r="AG8" s="8">
        <f>IF($D8="","",VLOOKUP($D8,'HK1'!$D$4:$AH$259,30,0)+VLOOKUP($D8,'HK2'!$D$4:$AH$258,30,0))</f>
        <v>13.2</v>
      </c>
      <c r="AH8" s="64">
        <f t="shared" si="7"/>
        <v>37.6</v>
      </c>
      <c r="AI8" s="14">
        <f t="shared" si="8"/>
        <v>125.2</v>
      </c>
    </row>
    <row r="9" spans="1:35">
      <c r="A9" s="55">
        <f>IF(D9="","",SUBTOTAL(3,$D$4:$D9))</f>
        <v>6</v>
      </c>
      <c r="B9" s="46" t="s">
        <v>319</v>
      </c>
      <c r="C9" s="75" t="s">
        <v>63</v>
      </c>
      <c r="D9" s="31" t="s">
        <v>81</v>
      </c>
      <c r="E9" s="8">
        <f>IF($D9="","",VLOOKUP($D9,'HK1'!$D$4:$AH$259,2,0)+VLOOKUP($D9,'HK2'!$D$4:$AH$258,2,0))</f>
        <v>6</v>
      </c>
      <c r="F9" s="8">
        <f>IF($D9="","",VLOOKUP($D9,'HK1'!$D$4:$AH$259,3,0)+VLOOKUP($D9,'HK2'!$D$4:$AH$258,3,0))</f>
        <v>0</v>
      </c>
      <c r="G9" s="8">
        <f>IF($D9="","",VLOOKUP($D9,'HK1'!$D$4:$AH$259,4,0)+VLOOKUP($D9,'HK2'!$D$4:$AH$258,4,0))</f>
        <v>0</v>
      </c>
      <c r="H9" s="8">
        <f>IF($D9="","",VLOOKUP($D9,'HK1'!$D$4:$AH$259,5,0)+VLOOKUP($D9,'HK2'!$D$4:$AH$258,5,0))</f>
        <v>0</v>
      </c>
      <c r="I9" s="76">
        <f t="shared" si="0"/>
        <v>6</v>
      </c>
      <c r="J9" s="8">
        <f>IF($D9="","",VLOOKUP($D9,'HK1'!$D$4:$AH$259,7,0)+VLOOKUP($D9,'HK2'!$D$4:$AH$258,7,0))</f>
        <v>22.799999999999997</v>
      </c>
      <c r="K9" s="8">
        <f>IF($D9="","",VLOOKUP($D9,'HK1'!$D$4:$AH$259,8,0)+VLOOKUP($D9,'HK2'!$D$4:$AH$258,8,0))</f>
        <v>4.8</v>
      </c>
      <c r="L9" s="8">
        <f>IF($D9="","",VLOOKUP($D9,'HK1'!$D$4:$AH$259,9,0)+VLOOKUP($D9,'HK2'!$D$4:$AH$258,9,0))</f>
        <v>0</v>
      </c>
      <c r="M9" s="8">
        <f>IF($D9="","",VLOOKUP($D9,'HK1'!$D$4:$AH$259,10,0)+VLOOKUP($D9,'HK2'!$D$4:$AH$258,10,0))</f>
        <v>0</v>
      </c>
      <c r="N9" s="21">
        <f t="shared" si="1"/>
        <v>27.599999999999998</v>
      </c>
      <c r="O9" s="8">
        <f>IF($D9="","",VLOOKUP($D9,'HK1'!$D$4:$AH$259,12,0)+VLOOKUP($D9,'HK2'!$D$4:$AH$258,12,0))</f>
        <v>316</v>
      </c>
      <c r="P9" s="8">
        <f>IF($D9="","",VLOOKUP($D9,'HK1'!$D$4:$AH$259,13,0)+VLOOKUP($D9,'HK2'!$D$4:$AH$258,13,0))</f>
        <v>294</v>
      </c>
      <c r="Q9" s="8">
        <f>IF($D9="","",VLOOKUP($D9,'HK1'!$D$4:$AH$259,14,0)+VLOOKUP($D9,'HK2'!$D$4:$AH$258,14,0))</f>
        <v>271</v>
      </c>
      <c r="R9" s="21">
        <f t="shared" si="2"/>
        <v>16.95</v>
      </c>
      <c r="S9" s="8">
        <f>IF($D9="","",VLOOKUP($D9,'HK1'!$D$4:$AH$259,16,0)+VLOOKUP($D9,'HK2'!$D$4:$AH$258,16,0))</f>
        <v>0</v>
      </c>
      <c r="T9" s="8">
        <f>IF($D9="","",VLOOKUP($D9,'HK1'!$D$4:$AH$259,17,0)+VLOOKUP($D9,'HK2'!$D$4:$AH$258,17,0))</f>
        <v>0</v>
      </c>
      <c r="U9" s="8">
        <f>IF($D9="","",VLOOKUP($D9,'HK1'!$D$4:$AH$259,18,0)+VLOOKUP($D9,'HK2'!$D$4:$AH$258,18,0))</f>
        <v>0</v>
      </c>
      <c r="V9" s="21">
        <f t="shared" si="3"/>
        <v>0</v>
      </c>
      <c r="W9" s="8">
        <f>IF($D9="","",VLOOKUP($D9,'HK1'!$D$4:$AH$259,20,0)+VLOOKUP($D9,'HK2'!$D$4:$AH$258,20,0))</f>
        <v>0</v>
      </c>
      <c r="X9" s="8">
        <f>IF($D9="","",VLOOKUP($D9,'HK1'!$D$4:$AH$259,21,0)+VLOOKUP($D9,'HK2'!$D$4:$AH$258,21,0))</f>
        <v>0</v>
      </c>
      <c r="Y9" s="21">
        <f t="shared" si="4"/>
        <v>0</v>
      </c>
      <c r="Z9" s="8">
        <f>IF($D9="","",VLOOKUP($D9,'HK1'!$D$4:$AH$259,23,0)+VLOOKUP($D9,'HK2'!$D$4:$AH$258,23,0))</f>
        <v>0</v>
      </c>
      <c r="AA9" s="8">
        <f>IF($D9="","",VLOOKUP($D9,'HK1'!$D$4:$AH$259,24,0)+VLOOKUP($D9,'HK2'!$D$4:$AH$258,24,0))</f>
        <v>0</v>
      </c>
      <c r="AB9" s="21">
        <f t="shared" si="5"/>
        <v>0</v>
      </c>
      <c r="AC9" s="8">
        <f>IF($D9="","",VLOOKUP($D9,'HK1'!$D$4:$AH$259,26,0)+VLOOKUP($D9,'HK2'!$D$4:$AH$258,26,0))</f>
        <v>0</v>
      </c>
      <c r="AD9" s="8">
        <f>IF($D9="","",VLOOKUP($D9,'HK1'!$D$4:$AH$259,27,0)+VLOOKUP($D9,'HK2'!$D$4:$AH$258,27,0))</f>
        <v>0</v>
      </c>
      <c r="AE9" s="21">
        <f t="shared" si="6"/>
        <v>0</v>
      </c>
      <c r="AF9" s="8">
        <f>IF($D9="","",VLOOKUP($D9,'HK1'!$D$4:$AH$259,29,0)+VLOOKUP($D9,'HK2'!$D$4:$AH$258,29,0))</f>
        <v>0</v>
      </c>
      <c r="AG9" s="8">
        <f>IF($D9="","",VLOOKUP($D9,'HK1'!$D$4:$AH$259,30,0)+VLOOKUP($D9,'HK2'!$D$4:$AH$258,30,0))</f>
        <v>0</v>
      </c>
      <c r="AH9" s="64">
        <f t="shared" si="7"/>
        <v>50.6</v>
      </c>
      <c r="AI9" s="14">
        <f t="shared" si="8"/>
        <v>168.5</v>
      </c>
    </row>
    <row r="10" spans="1:35">
      <c r="A10" s="55">
        <f>IF(D10="","",SUBTOTAL(3,$D$4:$D10))</f>
        <v>7</v>
      </c>
      <c r="B10" s="46" t="s">
        <v>344</v>
      </c>
      <c r="C10" s="75" t="s">
        <v>63</v>
      </c>
      <c r="D10" s="31" t="s">
        <v>64</v>
      </c>
      <c r="E10" s="8">
        <f>IF($D10="","",VLOOKUP($D10,'HK1'!$D$4:$AH$259,2,0)+VLOOKUP($D10,'HK2'!$D$4:$AH$258,2,0))</f>
        <v>0</v>
      </c>
      <c r="F10" s="8">
        <f>IF($D10="","",VLOOKUP($D10,'HK1'!$D$4:$AH$259,3,0)+VLOOKUP($D10,'HK2'!$D$4:$AH$258,3,0))</f>
        <v>0</v>
      </c>
      <c r="G10" s="8">
        <f>IF($D10="","",VLOOKUP($D10,'HK1'!$D$4:$AH$259,4,0)+VLOOKUP($D10,'HK2'!$D$4:$AH$258,4,0))</f>
        <v>0</v>
      </c>
      <c r="H10" s="8">
        <f>IF($D10="","",VLOOKUP($D10,'HK1'!$D$4:$AH$259,5,0)+VLOOKUP($D10,'HK2'!$D$4:$AH$258,5,0))</f>
        <v>0</v>
      </c>
      <c r="I10" s="76">
        <f t="shared" si="0"/>
        <v>0</v>
      </c>
      <c r="J10" s="8">
        <f>IF($D10="","",VLOOKUP($D10,'HK1'!$D$4:$AH$259,7,0)+VLOOKUP($D10,'HK2'!$D$4:$AH$258,7,0))</f>
        <v>1.2</v>
      </c>
      <c r="K10" s="8">
        <f>IF($D10="","",VLOOKUP($D10,'HK1'!$D$4:$AH$259,8,0)+VLOOKUP($D10,'HK2'!$D$4:$AH$258,8,0))</f>
        <v>3.5999999999999996</v>
      </c>
      <c r="L10" s="8">
        <f>IF($D10="","",VLOOKUP($D10,'HK1'!$D$4:$AH$259,9,0)+VLOOKUP($D10,'HK2'!$D$4:$AH$258,9,0))</f>
        <v>0</v>
      </c>
      <c r="M10" s="8">
        <f>IF($D10="","",VLOOKUP($D10,'HK1'!$D$4:$AH$259,10,0)+VLOOKUP($D10,'HK2'!$D$4:$AH$258,10,0))</f>
        <v>0</v>
      </c>
      <c r="N10" s="21">
        <f t="shared" si="1"/>
        <v>4.8</v>
      </c>
      <c r="O10" s="8">
        <f>IF($D10="","",VLOOKUP($D10,'HK1'!$D$4:$AH$259,12,0)+VLOOKUP($D10,'HK2'!$D$4:$AH$258,12,0))</f>
        <v>0</v>
      </c>
      <c r="P10" s="8">
        <f>IF($D10="","",VLOOKUP($D10,'HK1'!$D$4:$AH$259,13,0)+VLOOKUP($D10,'HK2'!$D$4:$AH$258,13,0))</f>
        <v>0</v>
      </c>
      <c r="Q10" s="8">
        <f>IF($D10="","",VLOOKUP($D10,'HK1'!$D$4:$AH$259,14,0)+VLOOKUP($D10,'HK2'!$D$4:$AH$258,14,0))</f>
        <v>0</v>
      </c>
      <c r="R10" s="21">
        <f t="shared" si="2"/>
        <v>0</v>
      </c>
      <c r="S10" s="8">
        <f>IF($D10="","",VLOOKUP($D10,'HK1'!$D$4:$AH$259,16,0)+VLOOKUP($D10,'HK2'!$D$4:$AH$258,16,0))</f>
        <v>0</v>
      </c>
      <c r="T10" s="8">
        <f>IF($D10="","",VLOOKUP($D10,'HK1'!$D$4:$AH$259,17,0)+VLOOKUP($D10,'HK2'!$D$4:$AH$258,17,0))</f>
        <v>0</v>
      </c>
      <c r="U10" s="8">
        <f>IF($D10="","",VLOOKUP($D10,'HK1'!$D$4:$AH$259,18,0)+VLOOKUP($D10,'HK2'!$D$4:$AH$258,18,0))</f>
        <v>0</v>
      </c>
      <c r="V10" s="21">
        <f t="shared" si="3"/>
        <v>0</v>
      </c>
      <c r="W10" s="8">
        <f>IF($D10="","",VLOOKUP($D10,'HK1'!$D$4:$AH$259,20,0)+VLOOKUP($D10,'HK2'!$D$4:$AH$258,20,0))</f>
        <v>0</v>
      </c>
      <c r="X10" s="8">
        <f>IF($D10="","",VLOOKUP($D10,'HK1'!$D$4:$AH$259,21,0)+VLOOKUP($D10,'HK2'!$D$4:$AH$258,21,0))</f>
        <v>0</v>
      </c>
      <c r="Y10" s="21">
        <f t="shared" si="4"/>
        <v>0</v>
      </c>
      <c r="Z10" s="8">
        <f>IF($D10="","",VLOOKUP($D10,'HK1'!$D$4:$AH$259,23,0)+VLOOKUP($D10,'HK2'!$D$4:$AH$258,23,0))</f>
        <v>0</v>
      </c>
      <c r="AA10" s="8">
        <f>IF($D10="","",VLOOKUP($D10,'HK1'!$D$4:$AH$259,24,0)+VLOOKUP($D10,'HK2'!$D$4:$AH$258,24,0))</f>
        <v>0</v>
      </c>
      <c r="AB10" s="21">
        <f t="shared" si="5"/>
        <v>0</v>
      </c>
      <c r="AC10" s="8">
        <f>IF($D10="","",VLOOKUP($D10,'HK1'!$D$4:$AH$259,26,0)+VLOOKUP($D10,'HK2'!$D$4:$AH$258,26,0))</f>
        <v>0</v>
      </c>
      <c r="AD10" s="8">
        <f>IF($D10="","",VLOOKUP($D10,'HK1'!$D$4:$AH$259,27,0)+VLOOKUP($D10,'HK2'!$D$4:$AH$258,27,0))</f>
        <v>0</v>
      </c>
      <c r="AE10" s="21">
        <f t="shared" si="6"/>
        <v>0</v>
      </c>
      <c r="AF10" s="8">
        <f>IF($D10="","",VLOOKUP($D10,'HK1'!$D$4:$AH$259,29,0)+VLOOKUP($D10,'HK2'!$D$4:$AH$258,29,0))</f>
        <v>0</v>
      </c>
      <c r="AG10" s="8">
        <f>IF($D10="","",VLOOKUP($D10,'HK1'!$D$4:$AH$259,30,0)+VLOOKUP($D10,'HK2'!$D$4:$AH$258,30,0))</f>
        <v>0</v>
      </c>
      <c r="AH10" s="64">
        <f t="shared" si="7"/>
        <v>4.8</v>
      </c>
      <c r="AI10" s="14">
        <f t="shared" si="8"/>
        <v>16</v>
      </c>
    </row>
    <row r="11" spans="1:35">
      <c r="A11" s="55">
        <f>IF(D11="","",SUBTOTAL(3,$D$4:$D11))</f>
        <v>8</v>
      </c>
      <c r="B11" s="46" t="s">
        <v>320</v>
      </c>
      <c r="C11" s="75" t="s">
        <v>63</v>
      </c>
      <c r="D11" s="31" t="s">
        <v>89</v>
      </c>
      <c r="E11" s="8">
        <f>IF($D11="","",VLOOKUP($D11,'HK1'!$D$4:$AH$259,2,0)+VLOOKUP($D11,'HK2'!$D$4:$AH$258,2,0))</f>
        <v>2</v>
      </c>
      <c r="F11" s="8">
        <f>IF($D11="","",VLOOKUP($D11,'HK1'!$D$4:$AH$259,3,0)+VLOOKUP($D11,'HK2'!$D$4:$AH$258,3,0))</f>
        <v>0</v>
      </c>
      <c r="G11" s="8">
        <f>IF($D11="","",VLOOKUP($D11,'HK1'!$D$4:$AH$259,4,0)+VLOOKUP($D11,'HK2'!$D$4:$AH$258,4,0))</f>
        <v>0</v>
      </c>
      <c r="H11" s="8">
        <f>IF($D11="","",VLOOKUP($D11,'HK1'!$D$4:$AH$259,5,0)+VLOOKUP($D11,'HK2'!$D$4:$AH$258,5,0))</f>
        <v>0</v>
      </c>
      <c r="I11" s="76">
        <f t="shared" si="0"/>
        <v>2</v>
      </c>
      <c r="J11" s="8">
        <f>IF($D11="","",VLOOKUP($D11,'HK1'!$D$4:$AH$259,7,0)+VLOOKUP($D11,'HK2'!$D$4:$AH$258,7,0))</f>
        <v>14.4</v>
      </c>
      <c r="K11" s="8">
        <f>IF($D11="","",VLOOKUP($D11,'HK1'!$D$4:$AH$259,8,0)+VLOOKUP($D11,'HK2'!$D$4:$AH$258,8,0))</f>
        <v>2.4</v>
      </c>
      <c r="L11" s="8">
        <f>IF($D11="","",VLOOKUP($D11,'HK1'!$D$4:$AH$259,9,0)+VLOOKUP($D11,'HK2'!$D$4:$AH$258,9,0))</f>
        <v>0</v>
      </c>
      <c r="M11" s="8">
        <f>IF($D11="","",VLOOKUP($D11,'HK1'!$D$4:$AH$259,10,0)+VLOOKUP($D11,'HK2'!$D$4:$AH$258,10,0))</f>
        <v>0</v>
      </c>
      <c r="N11" s="21">
        <f t="shared" si="1"/>
        <v>16.8</v>
      </c>
      <c r="O11" s="8">
        <f>IF($D11="","",VLOOKUP($D11,'HK1'!$D$4:$AH$259,12,0)+VLOOKUP($D11,'HK2'!$D$4:$AH$258,12,0))</f>
        <v>88</v>
      </c>
      <c r="P11" s="8">
        <f>IF($D11="","",VLOOKUP($D11,'HK1'!$D$4:$AH$259,13,0)+VLOOKUP($D11,'HK2'!$D$4:$AH$258,13,0))</f>
        <v>35</v>
      </c>
      <c r="Q11" s="8">
        <f>IF($D11="","",VLOOKUP($D11,'HK1'!$D$4:$AH$259,14,0)+VLOOKUP($D11,'HK2'!$D$4:$AH$258,14,0))</f>
        <v>86</v>
      </c>
      <c r="R11" s="21">
        <f t="shared" si="2"/>
        <v>1.85</v>
      </c>
      <c r="S11" s="8">
        <f>IF($D11="","",VLOOKUP($D11,'HK1'!$D$4:$AH$259,16,0)+VLOOKUP($D11,'HK2'!$D$4:$AH$258,16,0))</f>
        <v>0</v>
      </c>
      <c r="T11" s="8">
        <f>IF($D11="","",VLOOKUP($D11,'HK1'!$D$4:$AH$259,17,0)+VLOOKUP($D11,'HK2'!$D$4:$AH$258,17,0))</f>
        <v>0</v>
      </c>
      <c r="U11" s="8">
        <f>IF($D11="","",VLOOKUP($D11,'HK1'!$D$4:$AH$259,18,0)+VLOOKUP($D11,'HK2'!$D$4:$AH$258,18,0))</f>
        <v>0</v>
      </c>
      <c r="V11" s="21">
        <f t="shared" si="3"/>
        <v>0</v>
      </c>
      <c r="W11" s="8">
        <f>IF($D11="","",VLOOKUP($D11,'HK1'!$D$4:$AH$259,20,0)+VLOOKUP($D11,'HK2'!$D$4:$AH$258,20,0))</f>
        <v>0</v>
      </c>
      <c r="X11" s="8">
        <f>IF($D11="","",VLOOKUP($D11,'HK1'!$D$4:$AH$259,21,0)+VLOOKUP($D11,'HK2'!$D$4:$AH$258,21,0))</f>
        <v>0</v>
      </c>
      <c r="Y11" s="21">
        <f t="shared" si="4"/>
        <v>0</v>
      </c>
      <c r="Z11" s="8">
        <f>IF($D11="","",VLOOKUP($D11,'HK1'!$D$4:$AH$259,23,0)+VLOOKUP($D11,'HK2'!$D$4:$AH$258,23,0))</f>
        <v>0</v>
      </c>
      <c r="AA11" s="8">
        <f>IF($D11="","",VLOOKUP($D11,'HK1'!$D$4:$AH$259,24,0)+VLOOKUP($D11,'HK2'!$D$4:$AH$258,24,0))</f>
        <v>0</v>
      </c>
      <c r="AB11" s="21">
        <f t="shared" si="5"/>
        <v>0</v>
      </c>
      <c r="AC11" s="8">
        <f>IF($D11="","",VLOOKUP($D11,'HK1'!$D$4:$AH$259,26,0)+VLOOKUP($D11,'HK2'!$D$4:$AH$258,26,0))</f>
        <v>0</v>
      </c>
      <c r="AD11" s="8">
        <f>IF($D11="","",VLOOKUP($D11,'HK1'!$D$4:$AH$259,27,0)+VLOOKUP($D11,'HK2'!$D$4:$AH$258,27,0))</f>
        <v>0</v>
      </c>
      <c r="AE11" s="21">
        <f t="shared" si="6"/>
        <v>0</v>
      </c>
      <c r="AF11" s="8">
        <f>IF($D11="","",VLOOKUP($D11,'HK1'!$D$4:$AH$259,29,0)+VLOOKUP($D11,'HK2'!$D$4:$AH$258,29,0))</f>
        <v>0</v>
      </c>
      <c r="AG11" s="8">
        <f>IF($D11="","",VLOOKUP($D11,'HK1'!$D$4:$AH$259,30,0)+VLOOKUP($D11,'HK2'!$D$4:$AH$258,30,0))</f>
        <v>0</v>
      </c>
      <c r="AH11" s="64">
        <f t="shared" si="7"/>
        <v>20.7</v>
      </c>
      <c r="AI11" s="14">
        <f t="shared" si="8"/>
        <v>68.900000000000006</v>
      </c>
    </row>
    <row r="12" spans="1:35">
      <c r="A12" s="55">
        <f>IF(D12="","",SUBTOTAL(3,$D$4:$D12))</f>
        <v>9</v>
      </c>
      <c r="B12" s="46" t="s">
        <v>321</v>
      </c>
      <c r="C12" s="75" t="s">
        <v>63</v>
      </c>
      <c r="D12" s="31" t="s">
        <v>90</v>
      </c>
      <c r="E12" s="8">
        <f>IF($D12="","",VLOOKUP($D12,'HK1'!$D$4:$AH$259,2,0)+VLOOKUP($D12,'HK2'!$D$4:$AH$258,2,0))</f>
        <v>10</v>
      </c>
      <c r="F12" s="8">
        <f>IF($D12="","",VLOOKUP($D12,'HK1'!$D$4:$AH$259,3,0)+VLOOKUP($D12,'HK2'!$D$4:$AH$258,3,0))</f>
        <v>0</v>
      </c>
      <c r="G12" s="8">
        <f>IF($D12="","",VLOOKUP($D12,'HK1'!$D$4:$AH$259,4,0)+VLOOKUP($D12,'HK2'!$D$4:$AH$258,4,0))</f>
        <v>0</v>
      </c>
      <c r="H12" s="8">
        <f>IF($D12="","",VLOOKUP($D12,'HK1'!$D$4:$AH$259,5,0)+VLOOKUP($D12,'HK2'!$D$4:$AH$258,5,0))</f>
        <v>0</v>
      </c>
      <c r="I12" s="76">
        <f t="shared" si="0"/>
        <v>10</v>
      </c>
      <c r="J12" s="8">
        <f>IF($D12="","",VLOOKUP($D12,'HK1'!$D$4:$AH$259,7,0)+VLOOKUP($D12,'HK2'!$D$4:$AH$258,7,0))</f>
        <v>3.5999999999999996</v>
      </c>
      <c r="K12" s="8">
        <f>IF($D12="","",VLOOKUP($D12,'HK1'!$D$4:$AH$259,8,0)+VLOOKUP($D12,'HK2'!$D$4:$AH$258,8,0))</f>
        <v>14.8</v>
      </c>
      <c r="L12" s="8">
        <f>IF($D12="","",VLOOKUP($D12,'HK1'!$D$4:$AH$259,9,0)+VLOOKUP($D12,'HK2'!$D$4:$AH$258,9,0))</f>
        <v>0</v>
      </c>
      <c r="M12" s="8">
        <f>IF($D12="","",VLOOKUP($D12,'HK1'!$D$4:$AH$259,10,0)+VLOOKUP($D12,'HK2'!$D$4:$AH$258,10,0))</f>
        <v>0</v>
      </c>
      <c r="N12" s="21">
        <f t="shared" si="1"/>
        <v>18.399999999999999</v>
      </c>
      <c r="O12" s="8">
        <f>IF($D12="","",VLOOKUP($D12,'HK1'!$D$4:$AH$259,12,0)+VLOOKUP($D12,'HK2'!$D$4:$AH$258,12,0))</f>
        <v>216</v>
      </c>
      <c r="P12" s="8">
        <f>IF($D12="","",VLOOKUP($D12,'HK1'!$D$4:$AH$259,13,0)+VLOOKUP($D12,'HK2'!$D$4:$AH$258,13,0))</f>
        <v>48</v>
      </c>
      <c r="Q12" s="8">
        <f>IF($D12="","",VLOOKUP($D12,'HK1'!$D$4:$AH$259,14,0)+VLOOKUP($D12,'HK2'!$D$4:$AH$258,14,0))</f>
        <v>267</v>
      </c>
      <c r="R12" s="21">
        <f t="shared" si="2"/>
        <v>-0.15</v>
      </c>
      <c r="S12" s="8">
        <f>IF($D12="","",VLOOKUP($D12,'HK1'!$D$4:$AH$259,16,0)+VLOOKUP($D12,'HK2'!$D$4:$AH$258,16,0))</f>
        <v>55</v>
      </c>
      <c r="T12" s="8">
        <f>IF($D12="","",VLOOKUP($D12,'HK1'!$D$4:$AH$259,17,0)+VLOOKUP($D12,'HK2'!$D$4:$AH$258,17,0))</f>
        <v>0</v>
      </c>
      <c r="U12" s="8">
        <f>IF($D12="","",VLOOKUP($D12,'HK1'!$D$4:$AH$259,18,0)+VLOOKUP($D12,'HK2'!$D$4:$AH$258,18,0))</f>
        <v>55</v>
      </c>
      <c r="V12" s="21">
        <f t="shared" si="3"/>
        <v>0</v>
      </c>
      <c r="W12" s="8">
        <f>IF($D12="","",VLOOKUP($D12,'HK1'!$D$4:$AH$259,20,0)+VLOOKUP($D12,'HK2'!$D$4:$AH$258,20,0))</f>
        <v>0</v>
      </c>
      <c r="X12" s="8">
        <f>IF($D12="","",VLOOKUP($D12,'HK1'!$D$4:$AH$259,21,0)+VLOOKUP($D12,'HK2'!$D$4:$AH$258,21,0))</f>
        <v>0</v>
      </c>
      <c r="Y12" s="21">
        <f t="shared" si="4"/>
        <v>0</v>
      </c>
      <c r="Z12" s="8">
        <f>IF($D12="","",VLOOKUP($D12,'HK1'!$D$4:$AH$259,23,0)+VLOOKUP($D12,'HK2'!$D$4:$AH$258,23,0))</f>
        <v>0</v>
      </c>
      <c r="AA12" s="8">
        <f>IF($D12="","",VLOOKUP($D12,'HK1'!$D$4:$AH$259,24,0)+VLOOKUP($D12,'HK2'!$D$4:$AH$258,24,0))</f>
        <v>0</v>
      </c>
      <c r="AB12" s="21">
        <f t="shared" si="5"/>
        <v>0</v>
      </c>
      <c r="AC12" s="8">
        <f>IF($D12="","",VLOOKUP($D12,'HK1'!$D$4:$AH$259,26,0)+VLOOKUP($D12,'HK2'!$D$4:$AH$258,26,0))</f>
        <v>0</v>
      </c>
      <c r="AD12" s="8">
        <f>IF($D12="","",VLOOKUP($D12,'HK1'!$D$4:$AH$259,27,0)+VLOOKUP($D12,'HK2'!$D$4:$AH$258,27,0))</f>
        <v>0</v>
      </c>
      <c r="AE12" s="21">
        <f t="shared" si="6"/>
        <v>0</v>
      </c>
      <c r="AF12" s="8">
        <f>IF($D12="","",VLOOKUP($D12,'HK1'!$D$4:$AH$259,29,0)+VLOOKUP($D12,'HK2'!$D$4:$AH$258,29,0))</f>
        <v>1.2</v>
      </c>
      <c r="AG12" s="8">
        <f>IF($D12="","",VLOOKUP($D12,'HK1'!$D$4:$AH$259,30,0)+VLOOKUP($D12,'HK2'!$D$4:$AH$258,30,0))</f>
        <v>0</v>
      </c>
      <c r="AH12" s="64">
        <f t="shared" si="7"/>
        <v>29.5</v>
      </c>
      <c r="AI12" s="14">
        <f t="shared" si="8"/>
        <v>98.2</v>
      </c>
    </row>
    <row r="13" spans="1:35">
      <c r="A13" s="55">
        <f>IF(D13="","",SUBTOTAL(3,$D$4:$D13))</f>
        <v>10</v>
      </c>
      <c r="B13" s="46" t="s">
        <v>322</v>
      </c>
      <c r="C13" s="75" t="s">
        <v>63</v>
      </c>
      <c r="D13" s="31" t="s">
        <v>75</v>
      </c>
      <c r="E13" s="8">
        <f>IF($D13="","",VLOOKUP($D13,'HK1'!$D$4:$AH$259,2,0)+VLOOKUP($D13,'HK2'!$D$4:$AH$258,2,0))</f>
        <v>4</v>
      </c>
      <c r="F13" s="8">
        <f>IF($D13="","",VLOOKUP($D13,'HK1'!$D$4:$AH$259,3,0)+VLOOKUP($D13,'HK2'!$D$4:$AH$258,3,0))</f>
        <v>0</v>
      </c>
      <c r="G13" s="8">
        <f>IF($D13="","",VLOOKUP($D13,'HK1'!$D$4:$AH$259,4,0)+VLOOKUP($D13,'HK2'!$D$4:$AH$258,4,0))</f>
        <v>0</v>
      </c>
      <c r="H13" s="8">
        <f>IF($D13="","",VLOOKUP($D13,'HK1'!$D$4:$AH$259,5,0)+VLOOKUP($D13,'HK2'!$D$4:$AH$258,5,0))</f>
        <v>0</v>
      </c>
      <c r="I13" s="76">
        <f t="shared" si="0"/>
        <v>4</v>
      </c>
      <c r="J13" s="8">
        <f>IF($D13="","",VLOOKUP($D13,'HK1'!$D$4:$AH$259,7,0)+VLOOKUP($D13,'HK2'!$D$4:$AH$258,7,0))</f>
        <v>8.4</v>
      </c>
      <c r="K13" s="8">
        <f>IF($D13="","",VLOOKUP($D13,'HK1'!$D$4:$AH$259,8,0)+VLOOKUP($D13,'HK2'!$D$4:$AH$258,8,0))</f>
        <v>5.1999999999999993</v>
      </c>
      <c r="L13" s="8">
        <f>IF($D13="","",VLOOKUP($D13,'HK1'!$D$4:$AH$259,9,0)+VLOOKUP($D13,'HK2'!$D$4:$AH$258,9,0))</f>
        <v>0</v>
      </c>
      <c r="M13" s="8">
        <f>IF($D13="","",VLOOKUP($D13,'HK1'!$D$4:$AH$259,10,0)+VLOOKUP($D13,'HK2'!$D$4:$AH$258,10,0))</f>
        <v>0</v>
      </c>
      <c r="N13" s="21">
        <f t="shared" si="1"/>
        <v>13.6</v>
      </c>
      <c r="O13" s="8">
        <f>IF($D13="","",VLOOKUP($D13,'HK1'!$D$4:$AH$259,12,0)+VLOOKUP($D13,'HK2'!$D$4:$AH$258,12,0))</f>
        <v>234</v>
      </c>
      <c r="P13" s="8">
        <f>IF($D13="","",VLOOKUP($D13,'HK1'!$D$4:$AH$259,13,0)+VLOOKUP($D13,'HK2'!$D$4:$AH$258,13,0))</f>
        <v>98</v>
      </c>
      <c r="Q13" s="8">
        <f>IF($D13="","",VLOOKUP($D13,'HK1'!$D$4:$AH$259,14,0)+VLOOKUP($D13,'HK2'!$D$4:$AH$258,14,0))</f>
        <v>282</v>
      </c>
      <c r="R13" s="21">
        <f t="shared" si="2"/>
        <v>2.5</v>
      </c>
      <c r="S13" s="8">
        <f>IF($D13="","",VLOOKUP($D13,'HK1'!$D$4:$AH$259,16,0)+VLOOKUP($D13,'HK2'!$D$4:$AH$258,16,0))</f>
        <v>0</v>
      </c>
      <c r="T13" s="8">
        <f>IF($D13="","",VLOOKUP($D13,'HK1'!$D$4:$AH$259,17,0)+VLOOKUP($D13,'HK2'!$D$4:$AH$258,17,0))</f>
        <v>0</v>
      </c>
      <c r="U13" s="8">
        <f>IF($D13="","",VLOOKUP($D13,'HK1'!$D$4:$AH$259,18,0)+VLOOKUP($D13,'HK2'!$D$4:$AH$258,18,0))</f>
        <v>0</v>
      </c>
      <c r="V13" s="21">
        <f t="shared" si="3"/>
        <v>0</v>
      </c>
      <c r="W13" s="8">
        <f>IF($D13="","",VLOOKUP($D13,'HK1'!$D$4:$AH$259,20,0)+VLOOKUP($D13,'HK2'!$D$4:$AH$258,20,0))</f>
        <v>0</v>
      </c>
      <c r="X13" s="8">
        <f>IF($D13="","",VLOOKUP($D13,'HK1'!$D$4:$AH$259,21,0)+VLOOKUP($D13,'HK2'!$D$4:$AH$258,21,0))</f>
        <v>0</v>
      </c>
      <c r="Y13" s="21">
        <f t="shared" si="4"/>
        <v>0</v>
      </c>
      <c r="Z13" s="8">
        <f>IF($D13="","",VLOOKUP($D13,'HK1'!$D$4:$AH$259,23,0)+VLOOKUP($D13,'HK2'!$D$4:$AH$258,23,0))</f>
        <v>0</v>
      </c>
      <c r="AA13" s="8">
        <f>IF($D13="","",VLOOKUP($D13,'HK1'!$D$4:$AH$259,24,0)+VLOOKUP($D13,'HK2'!$D$4:$AH$258,24,0))</f>
        <v>0</v>
      </c>
      <c r="AB13" s="21">
        <f t="shared" si="5"/>
        <v>0</v>
      </c>
      <c r="AC13" s="8">
        <f>IF($D13="","",VLOOKUP($D13,'HK1'!$D$4:$AH$259,26,0)+VLOOKUP($D13,'HK2'!$D$4:$AH$258,26,0))</f>
        <v>0</v>
      </c>
      <c r="AD13" s="8">
        <f>IF($D13="","",VLOOKUP($D13,'HK1'!$D$4:$AH$259,27,0)+VLOOKUP($D13,'HK2'!$D$4:$AH$258,27,0))</f>
        <v>0</v>
      </c>
      <c r="AE13" s="21">
        <f t="shared" si="6"/>
        <v>0</v>
      </c>
      <c r="AF13" s="8">
        <f>IF($D13="","",VLOOKUP($D13,'HK1'!$D$4:$AH$259,29,0)+VLOOKUP($D13,'HK2'!$D$4:$AH$258,29,0))</f>
        <v>0</v>
      </c>
      <c r="AG13" s="8">
        <f>IF($D13="","",VLOOKUP($D13,'HK1'!$D$4:$AH$259,30,0)+VLOOKUP($D13,'HK2'!$D$4:$AH$258,30,0))</f>
        <v>0</v>
      </c>
      <c r="AH13" s="64">
        <f t="shared" si="7"/>
        <v>20.100000000000001</v>
      </c>
      <c r="AI13" s="14">
        <f t="shared" si="8"/>
        <v>66.900000000000006</v>
      </c>
    </row>
    <row r="14" spans="1:35">
      <c r="A14" s="55">
        <f>IF(D14="","",SUBTOTAL(3,$D$4:$D14))</f>
        <v>11</v>
      </c>
      <c r="B14" s="46" t="s">
        <v>323</v>
      </c>
      <c r="C14" s="75" t="s">
        <v>63</v>
      </c>
      <c r="D14" s="31" t="s">
        <v>66</v>
      </c>
      <c r="E14" s="8">
        <f>IF($D14="","",VLOOKUP($D14,'HK1'!$D$4:$AH$259,2,0)+VLOOKUP($D14,'HK2'!$D$4:$AH$258,2,0))</f>
        <v>2</v>
      </c>
      <c r="F14" s="8">
        <f>IF($D14="","",VLOOKUP($D14,'HK1'!$D$4:$AH$259,3,0)+VLOOKUP($D14,'HK2'!$D$4:$AH$258,3,0))</f>
        <v>0</v>
      </c>
      <c r="G14" s="8">
        <f>IF($D14="","",VLOOKUP($D14,'HK1'!$D$4:$AH$259,4,0)+VLOOKUP($D14,'HK2'!$D$4:$AH$258,4,0))</f>
        <v>0</v>
      </c>
      <c r="H14" s="8">
        <f>IF($D14="","",VLOOKUP($D14,'HK1'!$D$4:$AH$259,5,0)+VLOOKUP($D14,'HK2'!$D$4:$AH$258,5,0))</f>
        <v>0</v>
      </c>
      <c r="I14" s="76">
        <f t="shared" si="0"/>
        <v>2</v>
      </c>
      <c r="J14" s="8">
        <f>IF($D14="","",VLOOKUP($D14,'HK1'!$D$4:$AH$259,7,0)+VLOOKUP($D14,'HK2'!$D$4:$AH$258,7,0))</f>
        <v>11.6</v>
      </c>
      <c r="K14" s="8">
        <f>IF($D14="","",VLOOKUP($D14,'HK1'!$D$4:$AH$259,8,0)+VLOOKUP($D14,'HK2'!$D$4:$AH$258,8,0))</f>
        <v>3.5999999999999996</v>
      </c>
      <c r="L14" s="8">
        <f>IF($D14="","",VLOOKUP($D14,'HK1'!$D$4:$AH$259,9,0)+VLOOKUP($D14,'HK2'!$D$4:$AH$258,9,0))</f>
        <v>0</v>
      </c>
      <c r="M14" s="8">
        <f>IF($D14="","",VLOOKUP($D14,'HK1'!$D$4:$AH$259,10,0)+VLOOKUP($D14,'HK2'!$D$4:$AH$258,10,0))</f>
        <v>0</v>
      </c>
      <c r="N14" s="21">
        <f t="shared" si="1"/>
        <v>15.2</v>
      </c>
      <c r="O14" s="8">
        <f>IF($D14="","",VLOOKUP($D14,'HK1'!$D$4:$AH$259,12,0)+VLOOKUP($D14,'HK2'!$D$4:$AH$258,12,0))</f>
        <v>129</v>
      </c>
      <c r="P14" s="8">
        <f>IF($D14="","",VLOOKUP($D14,'HK1'!$D$4:$AH$259,13,0)+VLOOKUP($D14,'HK2'!$D$4:$AH$258,13,0))</f>
        <v>36</v>
      </c>
      <c r="Q14" s="8">
        <f>IF($D14="","",VLOOKUP($D14,'HK1'!$D$4:$AH$259,14,0)+VLOOKUP($D14,'HK2'!$D$4:$AH$258,14,0))</f>
        <v>97</v>
      </c>
      <c r="R14" s="21">
        <f t="shared" si="2"/>
        <v>3.4</v>
      </c>
      <c r="S14" s="8">
        <f>IF($D14="","",VLOOKUP($D14,'HK1'!$D$4:$AH$259,16,0)+VLOOKUP($D14,'HK2'!$D$4:$AH$258,16,0))</f>
        <v>0</v>
      </c>
      <c r="T14" s="8">
        <f>IF($D14="","",VLOOKUP($D14,'HK1'!$D$4:$AH$259,17,0)+VLOOKUP($D14,'HK2'!$D$4:$AH$258,17,0))</f>
        <v>0</v>
      </c>
      <c r="U14" s="8">
        <f>IF($D14="","",VLOOKUP($D14,'HK1'!$D$4:$AH$259,18,0)+VLOOKUP($D14,'HK2'!$D$4:$AH$258,18,0))</f>
        <v>0</v>
      </c>
      <c r="V14" s="21">
        <f t="shared" si="3"/>
        <v>0</v>
      </c>
      <c r="W14" s="8">
        <f>IF($D14="","",VLOOKUP($D14,'HK1'!$D$4:$AH$259,20,0)+VLOOKUP($D14,'HK2'!$D$4:$AH$258,20,0))</f>
        <v>0</v>
      </c>
      <c r="X14" s="8">
        <f>IF($D14="","",VLOOKUP($D14,'HK1'!$D$4:$AH$259,21,0)+VLOOKUP($D14,'HK2'!$D$4:$AH$258,21,0))</f>
        <v>0</v>
      </c>
      <c r="Y14" s="21">
        <f t="shared" si="4"/>
        <v>0</v>
      </c>
      <c r="Z14" s="8">
        <f>IF($D14="","",VLOOKUP($D14,'HK1'!$D$4:$AH$259,23,0)+VLOOKUP($D14,'HK2'!$D$4:$AH$258,23,0))</f>
        <v>0</v>
      </c>
      <c r="AA14" s="8">
        <f>IF($D14="","",VLOOKUP($D14,'HK1'!$D$4:$AH$259,24,0)+VLOOKUP($D14,'HK2'!$D$4:$AH$258,24,0))</f>
        <v>0</v>
      </c>
      <c r="AB14" s="21">
        <f t="shared" si="5"/>
        <v>0</v>
      </c>
      <c r="AC14" s="8">
        <f>IF($D14="","",VLOOKUP($D14,'HK1'!$D$4:$AH$259,26,0)+VLOOKUP($D14,'HK2'!$D$4:$AH$258,26,0))</f>
        <v>0</v>
      </c>
      <c r="AD14" s="8">
        <f>IF($D14="","",VLOOKUP($D14,'HK1'!$D$4:$AH$259,27,0)+VLOOKUP($D14,'HK2'!$D$4:$AH$258,27,0))</f>
        <v>0</v>
      </c>
      <c r="AE14" s="21">
        <f t="shared" si="6"/>
        <v>0</v>
      </c>
      <c r="AF14" s="8">
        <f>IF($D14="","",VLOOKUP($D14,'HK1'!$D$4:$AH$259,29,0)+VLOOKUP($D14,'HK2'!$D$4:$AH$258,29,0))</f>
        <v>0</v>
      </c>
      <c r="AG14" s="8">
        <f>IF($D14="","",VLOOKUP($D14,'HK1'!$D$4:$AH$259,30,0)+VLOOKUP($D14,'HK2'!$D$4:$AH$258,30,0))</f>
        <v>0</v>
      </c>
      <c r="AH14" s="64">
        <f t="shared" si="7"/>
        <v>20.6</v>
      </c>
      <c r="AI14" s="14">
        <f t="shared" si="8"/>
        <v>68.599999999999994</v>
      </c>
    </row>
    <row r="15" spans="1:35">
      <c r="A15" s="55">
        <f>IF(D15="","",SUBTOTAL(3,$D$4:$D15))</f>
        <v>12</v>
      </c>
      <c r="B15" s="46" t="s">
        <v>324</v>
      </c>
      <c r="C15" s="75" t="s">
        <v>63</v>
      </c>
      <c r="D15" s="31" t="s">
        <v>67</v>
      </c>
      <c r="E15" s="8">
        <f>IF($D15="","",VLOOKUP($D15,'HK1'!$D$4:$AH$259,2,0)+VLOOKUP($D15,'HK2'!$D$4:$AH$258,2,0))</f>
        <v>6</v>
      </c>
      <c r="F15" s="8">
        <f>IF($D15="","",VLOOKUP($D15,'HK1'!$D$4:$AH$259,3,0)+VLOOKUP($D15,'HK2'!$D$4:$AH$258,3,0))</f>
        <v>0</v>
      </c>
      <c r="G15" s="8">
        <f>IF($D15="","",VLOOKUP($D15,'HK1'!$D$4:$AH$259,4,0)+VLOOKUP($D15,'HK2'!$D$4:$AH$258,4,0))</f>
        <v>0</v>
      </c>
      <c r="H15" s="8">
        <f>IF($D15="","",VLOOKUP($D15,'HK1'!$D$4:$AH$259,5,0)+VLOOKUP($D15,'HK2'!$D$4:$AH$258,5,0))</f>
        <v>0</v>
      </c>
      <c r="I15" s="76">
        <f t="shared" si="0"/>
        <v>6</v>
      </c>
      <c r="J15" s="8">
        <f>IF($D15="","",VLOOKUP($D15,'HK1'!$D$4:$AH$259,7,0)+VLOOKUP($D15,'HK2'!$D$4:$AH$258,7,0))</f>
        <v>10</v>
      </c>
      <c r="K15" s="8">
        <f>IF($D15="","",VLOOKUP($D15,'HK1'!$D$4:$AH$259,8,0)+VLOOKUP($D15,'HK2'!$D$4:$AH$258,8,0))</f>
        <v>3.5999999999999996</v>
      </c>
      <c r="L15" s="8">
        <f>IF($D15="","",VLOOKUP($D15,'HK1'!$D$4:$AH$259,9,0)+VLOOKUP($D15,'HK2'!$D$4:$AH$258,9,0))</f>
        <v>0</v>
      </c>
      <c r="M15" s="8">
        <f>IF($D15="","",VLOOKUP($D15,'HK1'!$D$4:$AH$259,10,0)+VLOOKUP($D15,'HK2'!$D$4:$AH$258,10,0))</f>
        <v>0</v>
      </c>
      <c r="N15" s="21">
        <f t="shared" si="1"/>
        <v>13.6</v>
      </c>
      <c r="O15" s="8">
        <f>IF($D15="","",VLOOKUP($D15,'HK1'!$D$4:$AH$259,12,0)+VLOOKUP($D15,'HK2'!$D$4:$AH$258,12,0))</f>
        <v>106</v>
      </c>
      <c r="P15" s="8">
        <f>IF($D15="","",VLOOKUP($D15,'HK1'!$D$4:$AH$259,13,0)+VLOOKUP($D15,'HK2'!$D$4:$AH$258,13,0))</f>
        <v>0</v>
      </c>
      <c r="Q15" s="8">
        <f>IF($D15="","",VLOOKUP($D15,'HK1'!$D$4:$AH$259,14,0)+VLOOKUP($D15,'HK2'!$D$4:$AH$258,14,0))</f>
        <v>106</v>
      </c>
      <c r="R15" s="21">
        <f t="shared" si="2"/>
        <v>0</v>
      </c>
      <c r="S15" s="8">
        <f>IF($D15="","",VLOOKUP($D15,'HK1'!$D$4:$AH$259,16,0)+VLOOKUP($D15,'HK2'!$D$4:$AH$258,16,0))</f>
        <v>0</v>
      </c>
      <c r="T15" s="8">
        <f>IF($D15="","",VLOOKUP($D15,'HK1'!$D$4:$AH$259,17,0)+VLOOKUP($D15,'HK2'!$D$4:$AH$258,17,0))</f>
        <v>0</v>
      </c>
      <c r="U15" s="8">
        <f>IF($D15="","",VLOOKUP($D15,'HK1'!$D$4:$AH$259,18,0)+VLOOKUP($D15,'HK2'!$D$4:$AH$258,18,0))</f>
        <v>0</v>
      </c>
      <c r="V15" s="21">
        <f t="shared" si="3"/>
        <v>0</v>
      </c>
      <c r="W15" s="8">
        <f>IF($D15="","",VLOOKUP($D15,'HK1'!$D$4:$AH$259,20,0)+VLOOKUP($D15,'HK2'!$D$4:$AH$258,20,0))</f>
        <v>0</v>
      </c>
      <c r="X15" s="8">
        <f>IF($D15="","",VLOOKUP($D15,'HK1'!$D$4:$AH$259,21,0)+VLOOKUP($D15,'HK2'!$D$4:$AH$258,21,0))</f>
        <v>0</v>
      </c>
      <c r="Y15" s="21">
        <f t="shared" si="4"/>
        <v>0</v>
      </c>
      <c r="Z15" s="8">
        <f>IF($D15="","",VLOOKUP($D15,'HK1'!$D$4:$AH$259,23,0)+VLOOKUP($D15,'HK2'!$D$4:$AH$258,23,0))</f>
        <v>0</v>
      </c>
      <c r="AA15" s="8">
        <f>IF($D15="","",VLOOKUP($D15,'HK1'!$D$4:$AH$259,24,0)+VLOOKUP($D15,'HK2'!$D$4:$AH$258,24,0))</f>
        <v>0</v>
      </c>
      <c r="AB15" s="21">
        <f t="shared" si="5"/>
        <v>0</v>
      </c>
      <c r="AC15" s="8">
        <f>IF($D15="","",VLOOKUP($D15,'HK1'!$D$4:$AH$259,26,0)+VLOOKUP($D15,'HK2'!$D$4:$AH$258,26,0))</f>
        <v>0</v>
      </c>
      <c r="AD15" s="8">
        <f>IF($D15="","",VLOOKUP($D15,'HK1'!$D$4:$AH$259,27,0)+VLOOKUP($D15,'HK2'!$D$4:$AH$258,27,0))</f>
        <v>0</v>
      </c>
      <c r="AE15" s="21">
        <f t="shared" si="6"/>
        <v>0</v>
      </c>
      <c r="AF15" s="8">
        <f>IF($D15="","",VLOOKUP($D15,'HK1'!$D$4:$AH$259,29,0)+VLOOKUP($D15,'HK2'!$D$4:$AH$258,29,0))</f>
        <v>0</v>
      </c>
      <c r="AG15" s="8">
        <f>IF($D15="","",VLOOKUP($D15,'HK1'!$D$4:$AH$259,30,0)+VLOOKUP($D15,'HK2'!$D$4:$AH$258,30,0))</f>
        <v>2.4</v>
      </c>
      <c r="AH15" s="64">
        <f t="shared" si="7"/>
        <v>22</v>
      </c>
      <c r="AI15" s="14">
        <f t="shared" si="8"/>
        <v>73.3</v>
      </c>
    </row>
    <row r="16" spans="1:35">
      <c r="A16" s="55">
        <f>IF(D16="","",SUBTOTAL(3,$D$4:$D16))</f>
        <v>13</v>
      </c>
      <c r="B16" s="46" t="s">
        <v>325</v>
      </c>
      <c r="C16" s="75" t="s">
        <v>63</v>
      </c>
      <c r="D16" s="31" t="s">
        <v>68</v>
      </c>
      <c r="E16" s="8">
        <f>IF($D16="","",VLOOKUP($D16,'HK1'!$D$4:$AH$259,2,0)+VLOOKUP($D16,'HK2'!$D$4:$AH$258,2,0))</f>
        <v>0</v>
      </c>
      <c r="F16" s="8">
        <f>IF($D16="","",VLOOKUP($D16,'HK1'!$D$4:$AH$259,3,0)+VLOOKUP($D16,'HK2'!$D$4:$AH$258,3,0))</f>
        <v>0</v>
      </c>
      <c r="G16" s="8">
        <f>IF($D16="","",VLOOKUP($D16,'HK1'!$D$4:$AH$259,4,0)+VLOOKUP($D16,'HK2'!$D$4:$AH$258,4,0))</f>
        <v>0</v>
      </c>
      <c r="H16" s="8">
        <f>IF($D16="","",VLOOKUP($D16,'HK1'!$D$4:$AH$259,5,0)+VLOOKUP($D16,'HK2'!$D$4:$AH$258,5,0))</f>
        <v>0</v>
      </c>
      <c r="I16" s="76">
        <f t="shared" si="0"/>
        <v>0</v>
      </c>
      <c r="J16" s="8">
        <f>IF($D16="","",VLOOKUP($D16,'HK1'!$D$4:$AH$259,7,0)+VLOOKUP($D16,'HK2'!$D$4:$AH$258,7,0))</f>
        <v>14.8</v>
      </c>
      <c r="K16" s="8">
        <f>IF($D16="","",VLOOKUP($D16,'HK1'!$D$4:$AH$259,8,0)+VLOOKUP($D16,'HK2'!$D$4:$AH$258,8,0))</f>
        <v>3.2</v>
      </c>
      <c r="L16" s="8">
        <f>IF($D16="","",VLOOKUP($D16,'HK1'!$D$4:$AH$259,9,0)+VLOOKUP($D16,'HK2'!$D$4:$AH$258,9,0))</f>
        <v>0</v>
      </c>
      <c r="M16" s="8">
        <f>IF($D16="","",VLOOKUP($D16,'HK1'!$D$4:$AH$259,10,0)+VLOOKUP($D16,'HK2'!$D$4:$AH$258,10,0))</f>
        <v>0</v>
      </c>
      <c r="N16" s="21">
        <f t="shared" si="1"/>
        <v>18</v>
      </c>
      <c r="O16" s="8">
        <f>IF($D16="","",VLOOKUP($D16,'HK1'!$D$4:$AH$259,12,0)+VLOOKUP($D16,'HK2'!$D$4:$AH$258,12,0))</f>
        <v>0</v>
      </c>
      <c r="P16" s="8">
        <f>IF($D16="","",VLOOKUP($D16,'HK1'!$D$4:$AH$259,13,0)+VLOOKUP($D16,'HK2'!$D$4:$AH$258,13,0))</f>
        <v>61</v>
      </c>
      <c r="Q16" s="8">
        <f>IF($D16="","",VLOOKUP($D16,'HK1'!$D$4:$AH$259,14,0)+VLOOKUP($D16,'HK2'!$D$4:$AH$258,14,0))</f>
        <v>30</v>
      </c>
      <c r="R16" s="21">
        <f t="shared" si="2"/>
        <v>1.55</v>
      </c>
      <c r="S16" s="8">
        <f>IF($D16="","",VLOOKUP($D16,'HK1'!$D$4:$AH$259,16,0)+VLOOKUP($D16,'HK2'!$D$4:$AH$258,16,0))</f>
        <v>0</v>
      </c>
      <c r="T16" s="8">
        <f>IF($D16="","",VLOOKUP($D16,'HK1'!$D$4:$AH$259,17,0)+VLOOKUP($D16,'HK2'!$D$4:$AH$258,17,0))</f>
        <v>0</v>
      </c>
      <c r="U16" s="8">
        <f>IF($D16="","",VLOOKUP($D16,'HK1'!$D$4:$AH$259,18,0)+VLOOKUP($D16,'HK2'!$D$4:$AH$258,18,0))</f>
        <v>0</v>
      </c>
      <c r="V16" s="21">
        <f t="shared" si="3"/>
        <v>0</v>
      </c>
      <c r="W16" s="8">
        <f>IF($D16="","",VLOOKUP($D16,'HK1'!$D$4:$AH$259,20,0)+VLOOKUP($D16,'HK2'!$D$4:$AH$258,20,0))</f>
        <v>0</v>
      </c>
      <c r="X16" s="8">
        <f>IF($D16="","",VLOOKUP($D16,'HK1'!$D$4:$AH$259,21,0)+VLOOKUP($D16,'HK2'!$D$4:$AH$258,21,0))</f>
        <v>0</v>
      </c>
      <c r="Y16" s="21">
        <f t="shared" si="4"/>
        <v>0</v>
      </c>
      <c r="Z16" s="8">
        <f>IF($D16="","",VLOOKUP($D16,'HK1'!$D$4:$AH$259,23,0)+VLOOKUP($D16,'HK2'!$D$4:$AH$258,23,0))</f>
        <v>0</v>
      </c>
      <c r="AA16" s="8">
        <f>IF($D16="","",VLOOKUP($D16,'HK1'!$D$4:$AH$259,24,0)+VLOOKUP($D16,'HK2'!$D$4:$AH$258,24,0))</f>
        <v>0</v>
      </c>
      <c r="AB16" s="21">
        <f t="shared" si="5"/>
        <v>0</v>
      </c>
      <c r="AC16" s="8">
        <f>IF($D16="","",VLOOKUP($D16,'HK1'!$D$4:$AH$259,26,0)+VLOOKUP($D16,'HK2'!$D$4:$AH$258,26,0))</f>
        <v>0</v>
      </c>
      <c r="AD16" s="8">
        <f>IF($D16="","",VLOOKUP($D16,'HK1'!$D$4:$AH$259,27,0)+VLOOKUP($D16,'HK2'!$D$4:$AH$258,27,0))</f>
        <v>0</v>
      </c>
      <c r="AE16" s="21">
        <f t="shared" si="6"/>
        <v>0</v>
      </c>
      <c r="AF16" s="8">
        <f>IF($D16="","",VLOOKUP($D16,'HK1'!$D$4:$AH$259,29,0)+VLOOKUP($D16,'HK2'!$D$4:$AH$258,29,0))</f>
        <v>0</v>
      </c>
      <c r="AG16" s="8">
        <f>IF($D16="","",VLOOKUP($D16,'HK1'!$D$4:$AH$259,30,0)+VLOOKUP($D16,'HK2'!$D$4:$AH$258,30,0))</f>
        <v>0</v>
      </c>
      <c r="AH16" s="64">
        <f t="shared" si="7"/>
        <v>19.600000000000001</v>
      </c>
      <c r="AI16" s="14">
        <f t="shared" si="8"/>
        <v>65.3</v>
      </c>
    </row>
    <row r="17" spans="1:35">
      <c r="A17" s="55">
        <f>IF(D17="","",SUBTOTAL(3,$D$4:$D17))</f>
        <v>14</v>
      </c>
      <c r="B17" s="46" t="s">
        <v>326</v>
      </c>
      <c r="C17" s="75" t="s">
        <v>63</v>
      </c>
      <c r="D17" s="31" t="s">
        <v>78</v>
      </c>
      <c r="E17" s="8">
        <f>IF($D17="","",VLOOKUP($D17,'HK1'!$D$4:$AH$259,2,0)+VLOOKUP($D17,'HK2'!$D$4:$AH$258,2,0))</f>
        <v>10</v>
      </c>
      <c r="F17" s="8">
        <f>IF($D17="","",VLOOKUP($D17,'HK1'!$D$4:$AH$259,3,0)+VLOOKUP($D17,'HK2'!$D$4:$AH$258,3,0))</f>
        <v>0</v>
      </c>
      <c r="G17" s="8">
        <f>IF($D17="","",VLOOKUP($D17,'HK1'!$D$4:$AH$259,4,0)+VLOOKUP($D17,'HK2'!$D$4:$AH$258,4,0))</f>
        <v>0</v>
      </c>
      <c r="H17" s="8">
        <f>IF($D17="","",VLOOKUP($D17,'HK1'!$D$4:$AH$259,5,0)+VLOOKUP($D17,'HK2'!$D$4:$AH$258,5,0))</f>
        <v>0</v>
      </c>
      <c r="I17" s="76">
        <f t="shared" si="0"/>
        <v>10</v>
      </c>
      <c r="J17" s="8">
        <f>IF($D17="","",VLOOKUP($D17,'HK1'!$D$4:$AH$259,7,0)+VLOOKUP($D17,'HK2'!$D$4:$AH$258,7,0))</f>
        <v>16</v>
      </c>
      <c r="K17" s="8">
        <f>IF($D17="","",VLOOKUP($D17,'HK1'!$D$4:$AH$259,8,0)+VLOOKUP($D17,'HK2'!$D$4:$AH$258,8,0))</f>
        <v>2.4</v>
      </c>
      <c r="L17" s="8">
        <f>IF($D17="","",VLOOKUP($D17,'HK1'!$D$4:$AH$259,9,0)+VLOOKUP($D17,'HK2'!$D$4:$AH$258,9,0))</f>
        <v>0</v>
      </c>
      <c r="M17" s="8">
        <f>IF($D17="","",VLOOKUP($D17,'HK1'!$D$4:$AH$259,10,0)+VLOOKUP($D17,'HK2'!$D$4:$AH$258,10,0))</f>
        <v>0</v>
      </c>
      <c r="N17" s="21">
        <f t="shared" si="1"/>
        <v>18.399999999999999</v>
      </c>
      <c r="O17" s="8">
        <f>IF($D17="","",VLOOKUP($D17,'HK1'!$D$4:$AH$259,12,0)+VLOOKUP($D17,'HK2'!$D$4:$AH$258,12,0))</f>
        <v>139</v>
      </c>
      <c r="P17" s="8">
        <f>IF($D17="","",VLOOKUP($D17,'HK1'!$D$4:$AH$259,13,0)+VLOOKUP($D17,'HK2'!$D$4:$AH$258,13,0))</f>
        <v>220</v>
      </c>
      <c r="Q17" s="8">
        <f>IF($D17="","",VLOOKUP($D17,'HK1'!$D$4:$AH$259,14,0)+VLOOKUP($D17,'HK2'!$D$4:$AH$258,14,0))</f>
        <v>205</v>
      </c>
      <c r="R17" s="21">
        <f t="shared" si="2"/>
        <v>7.7</v>
      </c>
      <c r="S17" s="8">
        <f>IF($D17="","",VLOOKUP($D17,'HK1'!$D$4:$AH$259,16,0)+VLOOKUP($D17,'HK2'!$D$4:$AH$258,16,0))</f>
        <v>0</v>
      </c>
      <c r="T17" s="8">
        <f>IF($D17="","",VLOOKUP($D17,'HK1'!$D$4:$AH$259,17,0)+VLOOKUP($D17,'HK2'!$D$4:$AH$258,17,0))</f>
        <v>0</v>
      </c>
      <c r="U17" s="8">
        <f>IF($D17="","",VLOOKUP($D17,'HK1'!$D$4:$AH$259,18,0)+VLOOKUP($D17,'HK2'!$D$4:$AH$258,18,0))</f>
        <v>0</v>
      </c>
      <c r="V17" s="21">
        <f t="shared" si="3"/>
        <v>0</v>
      </c>
      <c r="W17" s="8">
        <f>IF($D17="","",VLOOKUP($D17,'HK1'!$D$4:$AH$259,20,0)+VLOOKUP($D17,'HK2'!$D$4:$AH$258,20,0))</f>
        <v>0</v>
      </c>
      <c r="X17" s="8">
        <f>IF($D17="","",VLOOKUP($D17,'HK1'!$D$4:$AH$259,21,0)+VLOOKUP($D17,'HK2'!$D$4:$AH$258,21,0))</f>
        <v>0</v>
      </c>
      <c r="Y17" s="21">
        <f t="shared" si="4"/>
        <v>0</v>
      </c>
      <c r="Z17" s="8">
        <f>IF($D17="","",VLOOKUP($D17,'HK1'!$D$4:$AH$259,23,0)+VLOOKUP($D17,'HK2'!$D$4:$AH$258,23,0))</f>
        <v>0</v>
      </c>
      <c r="AA17" s="8">
        <f>IF($D17="","",VLOOKUP($D17,'HK1'!$D$4:$AH$259,24,0)+VLOOKUP($D17,'HK2'!$D$4:$AH$258,24,0))</f>
        <v>0</v>
      </c>
      <c r="AB17" s="21">
        <f t="shared" si="5"/>
        <v>0</v>
      </c>
      <c r="AC17" s="8">
        <f>IF($D17="","",VLOOKUP($D17,'HK1'!$D$4:$AH$259,26,0)+VLOOKUP($D17,'HK2'!$D$4:$AH$258,26,0))</f>
        <v>0</v>
      </c>
      <c r="AD17" s="8">
        <f>IF($D17="","",VLOOKUP($D17,'HK1'!$D$4:$AH$259,27,0)+VLOOKUP($D17,'HK2'!$D$4:$AH$258,27,0))</f>
        <v>0</v>
      </c>
      <c r="AE17" s="21">
        <f t="shared" si="6"/>
        <v>0</v>
      </c>
      <c r="AF17" s="8">
        <f>IF($D17="","",VLOOKUP($D17,'HK1'!$D$4:$AH$259,29,0)+VLOOKUP($D17,'HK2'!$D$4:$AH$258,29,0))</f>
        <v>1.2</v>
      </c>
      <c r="AG17" s="8">
        <f>IF($D17="","",VLOOKUP($D17,'HK1'!$D$4:$AH$259,30,0)+VLOOKUP($D17,'HK2'!$D$4:$AH$258,30,0))</f>
        <v>0</v>
      </c>
      <c r="AH17" s="64">
        <f t="shared" si="7"/>
        <v>37.299999999999997</v>
      </c>
      <c r="AI17" s="14">
        <f t="shared" si="8"/>
        <v>124.2</v>
      </c>
    </row>
    <row r="18" spans="1:35">
      <c r="A18" s="55">
        <f>IF(D18="","",SUBTOTAL(3,$D$4:$D18))</f>
        <v>15</v>
      </c>
      <c r="B18" s="46" t="s">
        <v>327</v>
      </c>
      <c r="C18" s="75" t="s">
        <v>63</v>
      </c>
      <c r="D18" s="31" t="s">
        <v>69</v>
      </c>
      <c r="E18" s="8">
        <f>IF($D18="","",VLOOKUP($D18,'HK1'!$D$4:$AH$259,2,0)+VLOOKUP($D18,'HK2'!$D$4:$AH$258,2,0))</f>
        <v>0</v>
      </c>
      <c r="F18" s="8">
        <f>IF($D18="","",VLOOKUP($D18,'HK1'!$D$4:$AH$259,3,0)+VLOOKUP($D18,'HK2'!$D$4:$AH$258,3,0))</f>
        <v>0</v>
      </c>
      <c r="G18" s="8">
        <f>IF($D18="","",VLOOKUP($D18,'HK1'!$D$4:$AH$259,4,0)+VLOOKUP($D18,'HK2'!$D$4:$AH$258,4,0))</f>
        <v>0</v>
      </c>
      <c r="H18" s="8">
        <f>IF($D18="","",VLOOKUP($D18,'HK1'!$D$4:$AH$259,5,0)+VLOOKUP($D18,'HK2'!$D$4:$AH$258,5,0))</f>
        <v>0</v>
      </c>
      <c r="I18" s="76">
        <f t="shared" si="0"/>
        <v>0</v>
      </c>
      <c r="J18" s="8">
        <f>IF($D18="","",VLOOKUP($D18,'HK1'!$D$4:$AH$259,7,0)+VLOOKUP($D18,'HK2'!$D$4:$AH$258,7,0))</f>
        <v>7.1999999999999993</v>
      </c>
      <c r="K18" s="8">
        <f>IF($D18="","",VLOOKUP($D18,'HK1'!$D$4:$AH$259,8,0)+VLOOKUP($D18,'HK2'!$D$4:$AH$258,8,0))</f>
        <v>3.5999999999999996</v>
      </c>
      <c r="L18" s="8">
        <f>IF($D18="","",VLOOKUP($D18,'HK1'!$D$4:$AH$259,9,0)+VLOOKUP($D18,'HK2'!$D$4:$AH$258,9,0))</f>
        <v>0</v>
      </c>
      <c r="M18" s="8">
        <f>IF($D18="","",VLOOKUP($D18,'HK1'!$D$4:$AH$259,10,0)+VLOOKUP($D18,'HK2'!$D$4:$AH$258,10,0))</f>
        <v>0</v>
      </c>
      <c r="N18" s="21">
        <f t="shared" si="1"/>
        <v>10.799999999999999</v>
      </c>
      <c r="O18" s="8">
        <f>IF($D18="","",VLOOKUP($D18,'HK1'!$D$4:$AH$259,12,0)+VLOOKUP($D18,'HK2'!$D$4:$AH$258,12,0))</f>
        <v>0</v>
      </c>
      <c r="P18" s="8">
        <f>IF($D18="","",VLOOKUP($D18,'HK1'!$D$4:$AH$259,13,0)+VLOOKUP($D18,'HK2'!$D$4:$AH$258,13,0))</f>
        <v>99</v>
      </c>
      <c r="Q18" s="8">
        <f>IF($D18="","",VLOOKUP($D18,'HK1'!$D$4:$AH$259,14,0)+VLOOKUP($D18,'HK2'!$D$4:$AH$258,14,0))</f>
        <v>0</v>
      </c>
      <c r="R18" s="21">
        <f t="shared" si="2"/>
        <v>4.95</v>
      </c>
      <c r="S18" s="8">
        <f>IF($D18="","",VLOOKUP($D18,'HK1'!$D$4:$AH$259,16,0)+VLOOKUP($D18,'HK2'!$D$4:$AH$258,16,0))</f>
        <v>0</v>
      </c>
      <c r="T18" s="8">
        <f>IF($D18="","",VLOOKUP($D18,'HK1'!$D$4:$AH$259,17,0)+VLOOKUP($D18,'HK2'!$D$4:$AH$258,17,0))</f>
        <v>0</v>
      </c>
      <c r="U18" s="8">
        <f>IF($D18="","",VLOOKUP($D18,'HK1'!$D$4:$AH$259,18,0)+VLOOKUP($D18,'HK2'!$D$4:$AH$258,18,0))</f>
        <v>0</v>
      </c>
      <c r="V18" s="21">
        <f t="shared" si="3"/>
        <v>0</v>
      </c>
      <c r="W18" s="8">
        <f>IF($D18="","",VLOOKUP($D18,'HK1'!$D$4:$AH$259,20,0)+VLOOKUP($D18,'HK2'!$D$4:$AH$258,20,0))</f>
        <v>0</v>
      </c>
      <c r="X18" s="8">
        <f>IF($D18="","",VLOOKUP($D18,'HK1'!$D$4:$AH$259,21,0)+VLOOKUP($D18,'HK2'!$D$4:$AH$258,21,0))</f>
        <v>0</v>
      </c>
      <c r="Y18" s="21">
        <f t="shared" si="4"/>
        <v>0</v>
      </c>
      <c r="Z18" s="8">
        <f>IF($D18="","",VLOOKUP($D18,'HK1'!$D$4:$AH$259,23,0)+VLOOKUP($D18,'HK2'!$D$4:$AH$258,23,0))</f>
        <v>0</v>
      </c>
      <c r="AA18" s="8">
        <f>IF($D18="","",VLOOKUP($D18,'HK1'!$D$4:$AH$259,24,0)+VLOOKUP($D18,'HK2'!$D$4:$AH$258,24,0))</f>
        <v>0</v>
      </c>
      <c r="AB18" s="21">
        <f t="shared" si="5"/>
        <v>0</v>
      </c>
      <c r="AC18" s="8">
        <f>IF($D18="","",VLOOKUP($D18,'HK1'!$D$4:$AH$259,26,0)+VLOOKUP($D18,'HK2'!$D$4:$AH$258,26,0))</f>
        <v>0</v>
      </c>
      <c r="AD18" s="8">
        <f>IF($D18="","",VLOOKUP($D18,'HK1'!$D$4:$AH$259,27,0)+VLOOKUP($D18,'HK2'!$D$4:$AH$258,27,0))</f>
        <v>0</v>
      </c>
      <c r="AE18" s="21">
        <f t="shared" si="6"/>
        <v>0</v>
      </c>
      <c r="AF18" s="8">
        <f>IF($D18="","",VLOOKUP($D18,'HK1'!$D$4:$AH$259,29,0)+VLOOKUP($D18,'HK2'!$D$4:$AH$258,29,0))</f>
        <v>0</v>
      </c>
      <c r="AG18" s="8">
        <f>IF($D18="","",VLOOKUP($D18,'HK1'!$D$4:$AH$259,30,0)+VLOOKUP($D18,'HK2'!$D$4:$AH$258,30,0))</f>
        <v>9.6</v>
      </c>
      <c r="AH18" s="64">
        <f t="shared" si="7"/>
        <v>25.4</v>
      </c>
      <c r="AI18" s="14">
        <f t="shared" si="8"/>
        <v>84.6</v>
      </c>
    </row>
    <row r="19" spans="1:35">
      <c r="A19" s="55">
        <f>IF(D19="","",SUBTOTAL(3,$D$4:$D19))</f>
        <v>16</v>
      </c>
      <c r="B19" s="46" t="s">
        <v>328</v>
      </c>
      <c r="C19" s="75" t="s">
        <v>63</v>
      </c>
      <c r="D19" s="31" t="s">
        <v>70</v>
      </c>
      <c r="E19" s="8">
        <f>IF($D19="","",VLOOKUP($D19,'HK1'!$D$4:$AH$259,2,0)+VLOOKUP($D19,'HK2'!$D$4:$AH$258,2,0))</f>
        <v>8</v>
      </c>
      <c r="F19" s="8">
        <f>IF($D19="","",VLOOKUP($D19,'HK1'!$D$4:$AH$259,3,0)+VLOOKUP($D19,'HK2'!$D$4:$AH$258,3,0))</f>
        <v>0</v>
      </c>
      <c r="G19" s="8">
        <f>IF($D19="","",VLOOKUP($D19,'HK1'!$D$4:$AH$259,4,0)+VLOOKUP($D19,'HK2'!$D$4:$AH$258,4,0))</f>
        <v>0</v>
      </c>
      <c r="H19" s="8">
        <f>IF($D19="","",VLOOKUP($D19,'HK1'!$D$4:$AH$259,5,0)+VLOOKUP($D19,'HK2'!$D$4:$AH$258,5,0))</f>
        <v>0</v>
      </c>
      <c r="I19" s="76">
        <f t="shared" si="0"/>
        <v>8</v>
      </c>
      <c r="J19" s="8">
        <f>IF($D19="","",VLOOKUP($D19,'HK1'!$D$4:$AH$259,7,0)+VLOOKUP($D19,'HK2'!$D$4:$AH$258,7,0))</f>
        <v>12</v>
      </c>
      <c r="K19" s="8">
        <f>IF($D19="","",VLOOKUP($D19,'HK1'!$D$4:$AH$259,8,0)+VLOOKUP($D19,'HK2'!$D$4:$AH$258,8,0))</f>
        <v>2.4</v>
      </c>
      <c r="L19" s="8">
        <f>IF($D19="","",VLOOKUP($D19,'HK1'!$D$4:$AH$259,9,0)+VLOOKUP($D19,'HK2'!$D$4:$AH$258,9,0))</f>
        <v>0</v>
      </c>
      <c r="M19" s="8">
        <f>IF($D19="","",VLOOKUP($D19,'HK1'!$D$4:$AH$259,10,0)+VLOOKUP($D19,'HK2'!$D$4:$AH$258,10,0))</f>
        <v>0</v>
      </c>
      <c r="N19" s="21">
        <f t="shared" si="1"/>
        <v>14.4</v>
      </c>
      <c r="O19" s="8">
        <f>IF($D19="","",VLOOKUP($D19,'HK1'!$D$4:$AH$259,12,0)+VLOOKUP($D19,'HK2'!$D$4:$AH$258,12,0))</f>
        <v>433</v>
      </c>
      <c r="P19" s="8">
        <f>IF($D19="","",VLOOKUP($D19,'HK1'!$D$4:$AH$259,13,0)+VLOOKUP($D19,'HK2'!$D$4:$AH$258,13,0))</f>
        <v>519</v>
      </c>
      <c r="Q19" s="8">
        <f>IF($D19="","",VLOOKUP($D19,'HK1'!$D$4:$AH$259,14,0)+VLOOKUP($D19,'HK2'!$D$4:$AH$258,14,0))</f>
        <v>414</v>
      </c>
      <c r="R19" s="21">
        <f t="shared" si="2"/>
        <v>26.9</v>
      </c>
      <c r="S19" s="8">
        <f>IF($D19="","",VLOOKUP($D19,'HK1'!$D$4:$AH$259,16,0)+VLOOKUP($D19,'HK2'!$D$4:$AH$258,16,0))</f>
        <v>0</v>
      </c>
      <c r="T19" s="8">
        <f>IF($D19="","",VLOOKUP($D19,'HK1'!$D$4:$AH$259,17,0)+VLOOKUP($D19,'HK2'!$D$4:$AH$258,17,0))</f>
        <v>0</v>
      </c>
      <c r="U19" s="8">
        <f>IF($D19="","",VLOOKUP($D19,'HK1'!$D$4:$AH$259,18,0)+VLOOKUP($D19,'HK2'!$D$4:$AH$258,18,0))</f>
        <v>0</v>
      </c>
      <c r="V19" s="21">
        <f t="shared" si="3"/>
        <v>0</v>
      </c>
      <c r="W19" s="8">
        <f>IF($D19="","",VLOOKUP($D19,'HK1'!$D$4:$AH$259,20,0)+VLOOKUP($D19,'HK2'!$D$4:$AH$258,20,0))</f>
        <v>0</v>
      </c>
      <c r="X19" s="8">
        <f>IF($D19="","",VLOOKUP($D19,'HK1'!$D$4:$AH$259,21,0)+VLOOKUP($D19,'HK2'!$D$4:$AH$258,21,0))</f>
        <v>0</v>
      </c>
      <c r="Y19" s="21">
        <f t="shared" si="4"/>
        <v>0</v>
      </c>
      <c r="Z19" s="8">
        <f>IF($D19="","",VLOOKUP($D19,'HK1'!$D$4:$AH$259,23,0)+VLOOKUP($D19,'HK2'!$D$4:$AH$258,23,0))</f>
        <v>0</v>
      </c>
      <c r="AA19" s="8">
        <f>IF($D19="","",VLOOKUP($D19,'HK1'!$D$4:$AH$259,24,0)+VLOOKUP($D19,'HK2'!$D$4:$AH$258,24,0))</f>
        <v>0</v>
      </c>
      <c r="AB19" s="21">
        <f t="shared" si="5"/>
        <v>0</v>
      </c>
      <c r="AC19" s="8">
        <f>IF($D19="","",VLOOKUP($D19,'HK1'!$D$4:$AH$259,26,0)+VLOOKUP($D19,'HK2'!$D$4:$AH$258,26,0))</f>
        <v>0</v>
      </c>
      <c r="AD19" s="8">
        <f>IF($D19="","",VLOOKUP($D19,'HK1'!$D$4:$AH$259,27,0)+VLOOKUP($D19,'HK2'!$D$4:$AH$258,27,0))</f>
        <v>0</v>
      </c>
      <c r="AE19" s="21">
        <f t="shared" si="6"/>
        <v>0</v>
      </c>
      <c r="AF19" s="8">
        <f>IF($D19="","",VLOOKUP($D19,'HK1'!$D$4:$AH$259,29,0)+VLOOKUP($D19,'HK2'!$D$4:$AH$258,29,0))</f>
        <v>0</v>
      </c>
      <c r="AG19" s="8">
        <f>IF($D19="","",VLOOKUP($D19,'HK1'!$D$4:$AH$259,30,0)+VLOOKUP($D19,'HK2'!$D$4:$AH$258,30,0))</f>
        <v>0</v>
      </c>
      <c r="AH19" s="64">
        <f t="shared" si="7"/>
        <v>49.3</v>
      </c>
      <c r="AI19" s="14">
        <f t="shared" si="8"/>
        <v>164.2</v>
      </c>
    </row>
    <row r="20" spans="1:35">
      <c r="A20" s="55">
        <f>IF(D20="","",SUBTOTAL(3,$D$4:$D20))</f>
        <v>17</v>
      </c>
      <c r="B20" s="46" t="s">
        <v>329</v>
      </c>
      <c r="C20" s="75" t="s">
        <v>63</v>
      </c>
      <c r="D20" s="31" t="s">
        <v>545</v>
      </c>
      <c r="E20" s="8">
        <f>IF($D20="","",VLOOKUP($D20,'HK1'!$D$4:$AH$259,2,0)+VLOOKUP($D20,'HK2'!$D$4:$AH$258,2,0))</f>
        <v>0</v>
      </c>
      <c r="F20" s="8">
        <f>IF($D20="","",VLOOKUP($D20,'HK1'!$D$4:$AH$259,3,0)+VLOOKUP($D20,'HK2'!$D$4:$AH$258,3,0))</f>
        <v>0</v>
      </c>
      <c r="G20" s="8">
        <f>IF($D20="","",VLOOKUP($D20,'HK1'!$D$4:$AH$259,4,0)+VLOOKUP($D20,'HK2'!$D$4:$AH$258,4,0))</f>
        <v>0</v>
      </c>
      <c r="H20" s="8">
        <f>IF($D20="","",VLOOKUP($D20,'HK1'!$D$4:$AH$259,5,0)+VLOOKUP($D20,'HK2'!$D$4:$AH$258,5,0))</f>
        <v>0</v>
      </c>
      <c r="I20" s="76">
        <f t="shared" si="0"/>
        <v>0</v>
      </c>
      <c r="J20" s="8">
        <f>IF($D20="","",VLOOKUP($D20,'HK1'!$D$4:$AH$259,7,0)+VLOOKUP($D20,'HK2'!$D$4:$AH$258,7,0))</f>
        <v>0</v>
      </c>
      <c r="K20" s="8">
        <f>IF($D20="","",VLOOKUP($D20,'HK1'!$D$4:$AH$259,8,0)+VLOOKUP($D20,'HK2'!$D$4:$AH$258,8,0))</f>
        <v>0</v>
      </c>
      <c r="L20" s="8">
        <f>IF($D20="","",VLOOKUP($D20,'HK1'!$D$4:$AH$259,9,0)+VLOOKUP($D20,'HK2'!$D$4:$AH$258,9,0))</f>
        <v>0</v>
      </c>
      <c r="M20" s="8">
        <f>IF($D20="","",VLOOKUP($D20,'HK1'!$D$4:$AH$259,10,0)+VLOOKUP($D20,'HK2'!$D$4:$AH$258,10,0))</f>
        <v>0</v>
      </c>
      <c r="N20" s="21">
        <f t="shared" si="1"/>
        <v>0</v>
      </c>
      <c r="O20" s="8">
        <f>IF($D20="","",VLOOKUP($D20,'HK1'!$D$4:$AH$259,12,0)+VLOOKUP($D20,'HK2'!$D$4:$AH$258,12,0))</f>
        <v>131</v>
      </c>
      <c r="P20" s="8">
        <f>IF($D20="","",VLOOKUP($D20,'HK1'!$D$4:$AH$259,13,0)+VLOOKUP($D20,'HK2'!$D$4:$AH$258,13,0))</f>
        <v>70</v>
      </c>
      <c r="Q20" s="8">
        <f>IF($D20="","",VLOOKUP($D20,'HK1'!$D$4:$AH$259,14,0)+VLOOKUP($D20,'HK2'!$D$4:$AH$258,14,0))</f>
        <v>151</v>
      </c>
      <c r="R20" s="21">
        <f t="shared" si="2"/>
        <v>2.5</v>
      </c>
      <c r="S20" s="8">
        <f>IF($D20="","",VLOOKUP($D20,'HK1'!$D$4:$AH$259,16,0)+VLOOKUP($D20,'HK2'!$D$4:$AH$258,16,0))</f>
        <v>0</v>
      </c>
      <c r="T20" s="8">
        <f>IF($D20="","",VLOOKUP($D20,'HK1'!$D$4:$AH$259,17,0)+VLOOKUP($D20,'HK2'!$D$4:$AH$258,17,0))</f>
        <v>0</v>
      </c>
      <c r="U20" s="8">
        <f>IF($D20="","",VLOOKUP($D20,'HK1'!$D$4:$AH$259,18,0)+VLOOKUP($D20,'HK2'!$D$4:$AH$258,18,0))</f>
        <v>0</v>
      </c>
      <c r="V20" s="21">
        <f t="shared" si="3"/>
        <v>0</v>
      </c>
      <c r="W20" s="8">
        <f>IF($D20="","",VLOOKUP($D20,'HK1'!$D$4:$AH$259,20,0)+VLOOKUP($D20,'HK2'!$D$4:$AH$258,20,0))</f>
        <v>0</v>
      </c>
      <c r="X20" s="8">
        <f>IF($D20="","",VLOOKUP($D20,'HK1'!$D$4:$AH$259,21,0)+VLOOKUP($D20,'HK2'!$D$4:$AH$258,21,0))</f>
        <v>0</v>
      </c>
      <c r="Y20" s="21">
        <f t="shared" si="4"/>
        <v>0</v>
      </c>
      <c r="Z20" s="8">
        <f>IF($D20="","",VLOOKUP($D20,'HK1'!$D$4:$AH$259,23,0)+VLOOKUP($D20,'HK2'!$D$4:$AH$258,23,0))</f>
        <v>0</v>
      </c>
      <c r="AA20" s="8">
        <f>IF($D20="","",VLOOKUP($D20,'HK1'!$D$4:$AH$259,24,0)+VLOOKUP($D20,'HK2'!$D$4:$AH$258,24,0))</f>
        <v>0</v>
      </c>
      <c r="AB20" s="21">
        <f t="shared" si="5"/>
        <v>0</v>
      </c>
      <c r="AC20" s="8">
        <f>IF($D20="","",VLOOKUP($D20,'HK1'!$D$4:$AH$259,26,0)+VLOOKUP($D20,'HK2'!$D$4:$AH$258,26,0))</f>
        <v>0</v>
      </c>
      <c r="AD20" s="8">
        <f>IF($D20="","",VLOOKUP($D20,'HK1'!$D$4:$AH$259,27,0)+VLOOKUP($D20,'HK2'!$D$4:$AH$258,27,0))</f>
        <v>0</v>
      </c>
      <c r="AE20" s="21">
        <f t="shared" si="6"/>
        <v>0</v>
      </c>
      <c r="AF20" s="8">
        <f>IF($D20="","",VLOOKUP($D20,'HK1'!$D$4:$AH$259,29,0)+VLOOKUP($D20,'HK2'!$D$4:$AH$258,29,0))</f>
        <v>0</v>
      </c>
      <c r="AG20" s="8">
        <f>IF($D20="","",VLOOKUP($D20,'HK1'!$D$4:$AH$259,30,0)+VLOOKUP($D20,'HK2'!$D$4:$AH$258,30,0))</f>
        <v>0</v>
      </c>
      <c r="AH20" s="64">
        <f t="shared" si="7"/>
        <v>2.5</v>
      </c>
      <c r="AI20" s="14">
        <f t="shared" si="8"/>
        <v>8.3000000000000007</v>
      </c>
    </row>
    <row r="21" spans="1:35">
      <c r="A21" s="55">
        <f>IF(D21="","",SUBTOTAL(3,$D$4:$D21))</f>
        <v>18</v>
      </c>
      <c r="B21" s="46" t="s">
        <v>330</v>
      </c>
      <c r="C21" s="75" t="s">
        <v>63</v>
      </c>
      <c r="D21" s="31" t="s">
        <v>71</v>
      </c>
      <c r="E21" s="8">
        <f>IF($D21="","",VLOOKUP($D21,'HK1'!$D$4:$AH$259,2,0)+VLOOKUP($D21,'HK2'!$D$4:$AH$258,2,0))</f>
        <v>0</v>
      </c>
      <c r="F21" s="8">
        <f>IF($D21="","",VLOOKUP($D21,'HK1'!$D$4:$AH$259,3,0)+VLOOKUP($D21,'HK2'!$D$4:$AH$258,3,0))</f>
        <v>2</v>
      </c>
      <c r="G21" s="8">
        <f>IF($D21="","",VLOOKUP($D21,'HK1'!$D$4:$AH$259,4,0)+VLOOKUP($D21,'HK2'!$D$4:$AH$258,4,0))</f>
        <v>0</v>
      </c>
      <c r="H21" s="8">
        <f>IF($D21="","",VLOOKUP($D21,'HK1'!$D$4:$AH$259,5,0)+VLOOKUP($D21,'HK2'!$D$4:$AH$258,5,0))</f>
        <v>0</v>
      </c>
      <c r="I21" s="76">
        <f t="shared" si="0"/>
        <v>4</v>
      </c>
      <c r="J21" s="8">
        <f>IF($D21="","",VLOOKUP($D21,'HK1'!$D$4:$AH$259,7,0)+VLOOKUP($D21,'HK2'!$D$4:$AH$258,7,0))</f>
        <v>23.599999999999998</v>
      </c>
      <c r="K21" s="8">
        <f>IF($D21="","",VLOOKUP($D21,'HK1'!$D$4:$AH$259,8,0)+VLOOKUP($D21,'HK2'!$D$4:$AH$258,8,0))</f>
        <v>0</v>
      </c>
      <c r="L21" s="8">
        <f>IF($D21="","",VLOOKUP($D21,'HK1'!$D$4:$AH$259,9,0)+VLOOKUP($D21,'HK2'!$D$4:$AH$258,9,0))</f>
        <v>0</v>
      </c>
      <c r="M21" s="8">
        <f>IF($D21="","",VLOOKUP($D21,'HK1'!$D$4:$AH$259,10,0)+VLOOKUP($D21,'HK2'!$D$4:$AH$258,10,0))</f>
        <v>0</v>
      </c>
      <c r="N21" s="21">
        <f t="shared" si="1"/>
        <v>23.599999999999998</v>
      </c>
      <c r="O21" s="8">
        <f>IF($D21="","",VLOOKUP($D21,'HK1'!$D$4:$AH$259,12,0)+VLOOKUP($D21,'HK2'!$D$4:$AH$258,12,0))</f>
        <v>75</v>
      </c>
      <c r="P21" s="8">
        <f>IF($D21="","",VLOOKUP($D21,'HK1'!$D$4:$AH$259,13,0)+VLOOKUP($D21,'HK2'!$D$4:$AH$258,13,0))</f>
        <v>202</v>
      </c>
      <c r="Q21" s="8">
        <f>IF($D21="","",VLOOKUP($D21,'HK1'!$D$4:$AH$259,14,0)+VLOOKUP($D21,'HK2'!$D$4:$AH$258,14,0))</f>
        <v>89</v>
      </c>
      <c r="R21" s="21">
        <f t="shared" si="2"/>
        <v>9.4</v>
      </c>
      <c r="S21" s="8">
        <f>IF($D21="","",VLOOKUP($D21,'HK1'!$D$4:$AH$259,16,0)+VLOOKUP($D21,'HK2'!$D$4:$AH$258,16,0))</f>
        <v>0</v>
      </c>
      <c r="T21" s="8">
        <f>IF($D21="","",VLOOKUP($D21,'HK1'!$D$4:$AH$259,17,0)+VLOOKUP($D21,'HK2'!$D$4:$AH$258,17,0))</f>
        <v>0</v>
      </c>
      <c r="U21" s="8">
        <f>IF($D21="","",VLOOKUP($D21,'HK1'!$D$4:$AH$259,18,0)+VLOOKUP($D21,'HK2'!$D$4:$AH$258,18,0))</f>
        <v>0</v>
      </c>
      <c r="V21" s="21">
        <f t="shared" si="3"/>
        <v>0</v>
      </c>
      <c r="W21" s="8">
        <f>IF($D21="","",VLOOKUP($D21,'HK1'!$D$4:$AH$259,20,0)+VLOOKUP($D21,'HK2'!$D$4:$AH$258,20,0))</f>
        <v>0</v>
      </c>
      <c r="X21" s="8">
        <f>IF($D21="","",VLOOKUP($D21,'HK1'!$D$4:$AH$259,21,0)+VLOOKUP($D21,'HK2'!$D$4:$AH$258,21,0))</f>
        <v>0</v>
      </c>
      <c r="Y21" s="21">
        <f t="shared" si="4"/>
        <v>0</v>
      </c>
      <c r="Z21" s="8">
        <f>IF($D21="","",VLOOKUP($D21,'HK1'!$D$4:$AH$259,23,0)+VLOOKUP($D21,'HK2'!$D$4:$AH$258,23,0))</f>
        <v>0</v>
      </c>
      <c r="AA21" s="8">
        <f>IF($D21="","",VLOOKUP($D21,'HK1'!$D$4:$AH$259,24,0)+VLOOKUP($D21,'HK2'!$D$4:$AH$258,24,0))</f>
        <v>0</v>
      </c>
      <c r="AB21" s="21">
        <f t="shared" si="5"/>
        <v>0</v>
      </c>
      <c r="AC21" s="8">
        <f>IF($D21="","",VLOOKUP($D21,'HK1'!$D$4:$AH$259,26,0)+VLOOKUP($D21,'HK2'!$D$4:$AH$258,26,0))</f>
        <v>0</v>
      </c>
      <c r="AD21" s="8">
        <f>IF($D21="","",VLOOKUP($D21,'HK1'!$D$4:$AH$259,27,0)+VLOOKUP($D21,'HK2'!$D$4:$AH$258,27,0))</f>
        <v>0</v>
      </c>
      <c r="AE21" s="21">
        <f t="shared" si="6"/>
        <v>0</v>
      </c>
      <c r="AF21" s="8">
        <f>IF($D21="","",VLOOKUP($D21,'HK1'!$D$4:$AH$259,29,0)+VLOOKUP($D21,'HK2'!$D$4:$AH$258,29,0))</f>
        <v>0</v>
      </c>
      <c r="AG21" s="8">
        <f>IF($D21="","",VLOOKUP($D21,'HK1'!$D$4:$AH$259,30,0)+VLOOKUP($D21,'HK2'!$D$4:$AH$258,30,0))</f>
        <v>0</v>
      </c>
      <c r="AH21" s="64">
        <f t="shared" si="7"/>
        <v>37</v>
      </c>
      <c r="AI21" s="14">
        <f t="shared" si="8"/>
        <v>123.2</v>
      </c>
    </row>
    <row r="22" spans="1:35">
      <c r="A22" s="55">
        <f>IF(D22="","",SUBTOTAL(3,$D$4:$D22))</f>
        <v>19</v>
      </c>
      <c r="B22" s="46" t="s">
        <v>331</v>
      </c>
      <c r="C22" s="75" t="s">
        <v>63</v>
      </c>
      <c r="D22" s="31" t="s">
        <v>91</v>
      </c>
      <c r="E22" s="8">
        <f>IF($D22="","",VLOOKUP($D22,'HK1'!$D$4:$AH$259,2,0)+VLOOKUP($D22,'HK2'!$D$4:$AH$258,2,0))</f>
        <v>4</v>
      </c>
      <c r="F22" s="8">
        <f>IF($D22="","",VLOOKUP($D22,'HK1'!$D$4:$AH$259,3,0)+VLOOKUP($D22,'HK2'!$D$4:$AH$258,3,0))</f>
        <v>0</v>
      </c>
      <c r="G22" s="8">
        <f>IF($D22="","",VLOOKUP($D22,'HK1'!$D$4:$AH$259,4,0)+VLOOKUP($D22,'HK2'!$D$4:$AH$258,4,0))</f>
        <v>0</v>
      </c>
      <c r="H22" s="8">
        <f>IF($D22="","",VLOOKUP($D22,'HK1'!$D$4:$AH$259,5,0)+VLOOKUP($D22,'HK2'!$D$4:$AH$258,5,0))</f>
        <v>0</v>
      </c>
      <c r="I22" s="76">
        <f t="shared" si="0"/>
        <v>4</v>
      </c>
      <c r="J22" s="8">
        <f>IF($D22="","",VLOOKUP($D22,'HK1'!$D$4:$AH$259,7,0)+VLOOKUP($D22,'HK2'!$D$4:$AH$258,7,0))</f>
        <v>7.2</v>
      </c>
      <c r="K22" s="8">
        <f>IF($D22="","",VLOOKUP($D22,'HK1'!$D$4:$AH$259,8,0)+VLOOKUP($D22,'HK2'!$D$4:$AH$258,8,0))</f>
        <v>2.4</v>
      </c>
      <c r="L22" s="8">
        <f>IF($D22="","",VLOOKUP($D22,'HK1'!$D$4:$AH$259,9,0)+VLOOKUP($D22,'HK2'!$D$4:$AH$258,9,0))</f>
        <v>0</v>
      </c>
      <c r="M22" s="8">
        <f>IF($D22="","",VLOOKUP($D22,'HK1'!$D$4:$AH$259,10,0)+VLOOKUP($D22,'HK2'!$D$4:$AH$258,10,0))</f>
        <v>0</v>
      </c>
      <c r="N22" s="21">
        <f t="shared" si="1"/>
        <v>9.6</v>
      </c>
      <c r="O22" s="8">
        <f>IF($D22="","",VLOOKUP($D22,'HK1'!$D$4:$AH$259,12,0)+VLOOKUP($D22,'HK2'!$D$4:$AH$258,12,0))</f>
        <v>224</v>
      </c>
      <c r="P22" s="8">
        <f>IF($D22="","",VLOOKUP($D22,'HK1'!$D$4:$AH$259,13,0)+VLOOKUP($D22,'HK2'!$D$4:$AH$258,13,0))</f>
        <v>179</v>
      </c>
      <c r="Q22" s="8">
        <f>IF($D22="","",VLOOKUP($D22,'HK1'!$D$4:$AH$259,14,0)+VLOOKUP($D22,'HK2'!$D$4:$AH$258,14,0))</f>
        <v>247</v>
      </c>
      <c r="R22" s="21">
        <f t="shared" si="2"/>
        <v>7.8</v>
      </c>
      <c r="S22" s="8">
        <f>IF($D22="","",VLOOKUP($D22,'HK1'!$D$4:$AH$259,16,0)+VLOOKUP($D22,'HK2'!$D$4:$AH$258,16,0))</f>
        <v>0</v>
      </c>
      <c r="T22" s="8">
        <f>IF($D22="","",VLOOKUP($D22,'HK1'!$D$4:$AH$259,17,0)+VLOOKUP($D22,'HK2'!$D$4:$AH$258,17,0))</f>
        <v>0</v>
      </c>
      <c r="U22" s="8">
        <f>IF($D22="","",VLOOKUP($D22,'HK1'!$D$4:$AH$259,18,0)+VLOOKUP($D22,'HK2'!$D$4:$AH$258,18,0))</f>
        <v>0</v>
      </c>
      <c r="V22" s="21">
        <f t="shared" si="3"/>
        <v>0</v>
      </c>
      <c r="W22" s="8">
        <f>IF($D22="","",VLOOKUP($D22,'HK1'!$D$4:$AH$259,20,0)+VLOOKUP($D22,'HK2'!$D$4:$AH$258,20,0))</f>
        <v>0</v>
      </c>
      <c r="X22" s="8">
        <f>IF($D22="","",VLOOKUP($D22,'HK1'!$D$4:$AH$259,21,0)+VLOOKUP($D22,'HK2'!$D$4:$AH$258,21,0))</f>
        <v>0</v>
      </c>
      <c r="Y22" s="21">
        <f t="shared" si="4"/>
        <v>0</v>
      </c>
      <c r="Z22" s="8">
        <f>IF($D22="","",VLOOKUP($D22,'HK1'!$D$4:$AH$259,23,0)+VLOOKUP($D22,'HK2'!$D$4:$AH$258,23,0))</f>
        <v>0</v>
      </c>
      <c r="AA22" s="8">
        <f>IF($D22="","",VLOOKUP($D22,'HK1'!$D$4:$AH$259,24,0)+VLOOKUP($D22,'HK2'!$D$4:$AH$258,24,0))</f>
        <v>0</v>
      </c>
      <c r="AB22" s="21">
        <f t="shared" si="5"/>
        <v>0</v>
      </c>
      <c r="AC22" s="8">
        <f>IF($D22="","",VLOOKUP($D22,'HK1'!$D$4:$AH$259,26,0)+VLOOKUP($D22,'HK2'!$D$4:$AH$258,26,0))</f>
        <v>0</v>
      </c>
      <c r="AD22" s="8">
        <f>IF($D22="","",VLOOKUP($D22,'HK1'!$D$4:$AH$259,27,0)+VLOOKUP($D22,'HK2'!$D$4:$AH$258,27,0))</f>
        <v>0</v>
      </c>
      <c r="AE22" s="21">
        <f t="shared" si="6"/>
        <v>0</v>
      </c>
      <c r="AF22" s="8">
        <f>IF($D22="","",VLOOKUP($D22,'HK1'!$D$4:$AH$259,29,0)+VLOOKUP($D22,'HK2'!$D$4:$AH$258,29,0))</f>
        <v>0</v>
      </c>
      <c r="AG22" s="8">
        <f>IF($D22="","",VLOOKUP($D22,'HK1'!$D$4:$AH$259,30,0)+VLOOKUP($D22,'HK2'!$D$4:$AH$258,30,0))</f>
        <v>0</v>
      </c>
      <c r="AH22" s="64">
        <f t="shared" si="7"/>
        <v>21.4</v>
      </c>
      <c r="AI22" s="14">
        <f t="shared" si="8"/>
        <v>71.3</v>
      </c>
    </row>
    <row r="23" spans="1:35">
      <c r="A23" s="55">
        <f>IF(D23="","",SUBTOTAL(3,$D$4:$D23))</f>
        <v>20</v>
      </c>
      <c r="B23" s="46" t="s">
        <v>332</v>
      </c>
      <c r="C23" s="75" t="s">
        <v>63</v>
      </c>
      <c r="D23" s="31" t="s">
        <v>93</v>
      </c>
      <c r="E23" s="8">
        <f>IF($D23="","",VLOOKUP($D23,'HK1'!$D$4:$AH$259,2,0)+VLOOKUP($D23,'HK2'!$D$4:$AH$258,2,0))</f>
        <v>8</v>
      </c>
      <c r="F23" s="8">
        <f>IF($D23="","",VLOOKUP($D23,'HK1'!$D$4:$AH$259,3,0)+VLOOKUP($D23,'HK2'!$D$4:$AH$258,3,0))</f>
        <v>0</v>
      </c>
      <c r="G23" s="8">
        <f>IF($D23="","",VLOOKUP($D23,'HK1'!$D$4:$AH$259,4,0)+VLOOKUP($D23,'HK2'!$D$4:$AH$258,4,0))</f>
        <v>0</v>
      </c>
      <c r="H23" s="8">
        <f>IF($D23="","",VLOOKUP($D23,'HK1'!$D$4:$AH$259,5,0)+VLOOKUP($D23,'HK2'!$D$4:$AH$258,5,0))</f>
        <v>0</v>
      </c>
      <c r="I23" s="76">
        <f t="shared" si="0"/>
        <v>8</v>
      </c>
      <c r="J23" s="8">
        <f>IF($D23="","",VLOOKUP($D23,'HK1'!$D$4:$AH$259,7,0)+VLOOKUP($D23,'HK2'!$D$4:$AH$258,7,0))</f>
        <v>6</v>
      </c>
      <c r="K23" s="8">
        <f>IF($D23="","",VLOOKUP($D23,'HK1'!$D$4:$AH$259,8,0)+VLOOKUP($D23,'HK2'!$D$4:$AH$258,8,0))</f>
        <v>16.8</v>
      </c>
      <c r="L23" s="8">
        <f>IF($D23="","",VLOOKUP($D23,'HK1'!$D$4:$AH$259,9,0)+VLOOKUP($D23,'HK2'!$D$4:$AH$258,9,0))</f>
        <v>0</v>
      </c>
      <c r="M23" s="8">
        <f>IF($D23="","",VLOOKUP($D23,'HK1'!$D$4:$AH$259,10,0)+VLOOKUP($D23,'HK2'!$D$4:$AH$258,10,0))</f>
        <v>0</v>
      </c>
      <c r="N23" s="21">
        <f t="shared" si="1"/>
        <v>22.8</v>
      </c>
      <c r="O23" s="8">
        <f>IF($D23="","",VLOOKUP($D23,'HK1'!$D$4:$AH$259,12,0)+VLOOKUP($D23,'HK2'!$D$4:$AH$258,12,0))</f>
        <v>341</v>
      </c>
      <c r="P23" s="8">
        <f>IF($D23="","",VLOOKUP($D23,'HK1'!$D$4:$AH$259,13,0)+VLOOKUP($D23,'HK2'!$D$4:$AH$258,13,0))</f>
        <v>184</v>
      </c>
      <c r="Q23" s="8">
        <f>IF($D23="","",VLOOKUP($D23,'HK1'!$D$4:$AH$259,14,0)+VLOOKUP($D23,'HK2'!$D$4:$AH$258,14,0))</f>
        <v>340</v>
      </c>
      <c r="R23" s="21">
        <f t="shared" si="2"/>
        <v>9.25</v>
      </c>
      <c r="S23" s="8">
        <f>IF($D23="","",VLOOKUP($D23,'HK1'!$D$4:$AH$259,16,0)+VLOOKUP($D23,'HK2'!$D$4:$AH$258,16,0))</f>
        <v>0</v>
      </c>
      <c r="T23" s="8">
        <f>IF($D23="","",VLOOKUP($D23,'HK1'!$D$4:$AH$259,17,0)+VLOOKUP($D23,'HK2'!$D$4:$AH$258,17,0))</f>
        <v>0</v>
      </c>
      <c r="U23" s="8">
        <f>IF($D23="","",VLOOKUP($D23,'HK1'!$D$4:$AH$259,18,0)+VLOOKUP($D23,'HK2'!$D$4:$AH$258,18,0))</f>
        <v>0</v>
      </c>
      <c r="V23" s="21">
        <f t="shared" si="3"/>
        <v>0</v>
      </c>
      <c r="W23" s="8">
        <f>IF($D23="","",VLOOKUP($D23,'HK1'!$D$4:$AH$259,20,0)+VLOOKUP($D23,'HK2'!$D$4:$AH$258,20,0))</f>
        <v>0</v>
      </c>
      <c r="X23" s="8">
        <f>IF($D23="","",VLOOKUP($D23,'HK1'!$D$4:$AH$259,21,0)+VLOOKUP($D23,'HK2'!$D$4:$AH$258,21,0))</f>
        <v>0</v>
      </c>
      <c r="Y23" s="21">
        <f t="shared" si="4"/>
        <v>0</v>
      </c>
      <c r="Z23" s="8">
        <f>IF($D23="","",VLOOKUP($D23,'HK1'!$D$4:$AH$259,23,0)+VLOOKUP($D23,'HK2'!$D$4:$AH$258,23,0))</f>
        <v>0</v>
      </c>
      <c r="AA23" s="8">
        <f>IF($D23="","",VLOOKUP($D23,'HK1'!$D$4:$AH$259,24,0)+VLOOKUP($D23,'HK2'!$D$4:$AH$258,24,0))</f>
        <v>0</v>
      </c>
      <c r="AB23" s="21">
        <f t="shared" si="5"/>
        <v>0</v>
      </c>
      <c r="AC23" s="8">
        <f>IF($D23="","",VLOOKUP($D23,'HK1'!$D$4:$AH$259,26,0)+VLOOKUP($D23,'HK2'!$D$4:$AH$258,26,0))</f>
        <v>0</v>
      </c>
      <c r="AD23" s="8">
        <f>IF($D23="","",VLOOKUP($D23,'HK1'!$D$4:$AH$259,27,0)+VLOOKUP($D23,'HK2'!$D$4:$AH$258,27,0))</f>
        <v>0</v>
      </c>
      <c r="AE23" s="21">
        <f t="shared" si="6"/>
        <v>0</v>
      </c>
      <c r="AF23" s="8">
        <f>IF($D23="","",VLOOKUP($D23,'HK1'!$D$4:$AH$259,29,0)+VLOOKUP($D23,'HK2'!$D$4:$AH$258,29,0))</f>
        <v>1.2</v>
      </c>
      <c r="AG23" s="8">
        <f>IF($D23="","",VLOOKUP($D23,'HK1'!$D$4:$AH$259,30,0)+VLOOKUP($D23,'HK2'!$D$4:$AH$258,30,0))</f>
        <v>0</v>
      </c>
      <c r="AH23" s="64">
        <f t="shared" si="7"/>
        <v>41.3</v>
      </c>
      <c r="AI23" s="14">
        <f t="shared" si="8"/>
        <v>137.5</v>
      </c>
    </row>
    <row r="24" spans="1:35">
      <c r="A24" s="55">
        <f>IF(D24="","",SUBTOTAL(3,$D$4:$D24))</f>
        <v>21</v>
      </c>
      <c r="B24" s="46" t="s">
        <v>333</v>
      </c>
      <c r="C24" s="75" t="s">
        <v>63</v>
      </c>
      <c r="D24" s="31" t="s">
        <v>82</v>
      </c>
      <c r="E24" s="8">
        <f>IF($D24="","",VLOOKUP($D24,'HK1'!$D$4:$AH$259,2,0)+VLOOKUP($D24,'HK2'!$D$4:$AH$258,2,0))</f>
        <v>2</v>
      </c>
      <c r="F24" s="8">
        <f>IF($D24="","",VLOOKUP($D24,'HK1'!$D$4:$AH$259,3,0)+VLOOKUP($D24,'HK2'!$D$4:$AH$258,3,0))</f>
        <v>0</v>
      </c>
      <c r="G24" s="8">
        <f>IF($D24="","",VLOOKUP($D24,'HK1'!$D$4:$AH$259,4,0)+VLOOKUP($D24,'HK2'!$D$4:$AH$258,4,0))</f>
        <v>0</v>
      </c>
      <c r="H24" s="8">
        <f>IF($D24="","",VLOOKUP($D24,'HK1'!$D$4:$AH$259,5,0)+VLOOKUP($D24,'HK2'!$D$4:$AH$258,5,0))</f>
        <v>0</v>
      </c>
      <c r="I24" s="76">
        <f t="shared" si="0"/>
        <v>2</v>
      </c>
      <c r="J24" s="8">
        <f>IF($D24="","",VLOOKUP($D24,'HK1'!$D$4:$AH$259,7,0)+VLOOKUP($D24,'HK2'!$D$4:$AH$258,7,0))</f>
        <v>13.6</v>
      </c>
      <c r="K24" s="8">
        <f>IF($D24="","",VLOOKUP($D24,'HK1'!$D$4:$AH$259,8,0)+VLOOKUP($D24,'HK2'!$D$4:$AH$258,8,0))</f>
        <v>2.4</v>
      </c>
      <c r="L24" s="8">
        <f>IF($D24="","",VLOOKUP($D24,'HK1'!$D$4:$AH$259,9,0)+VLOOKUP($D24,'HK2'!$D$4:$AH$258,9,0))</f>
        <v>0</v>
      </c>
      <c r="M24" s="8">
        <f>IF($D24="","",VLOOKUP($D24,'HK1'!$D$4:$AH$259,10,0)+VLOOKUP($D24,'HK2'!$D$4:$AH$258,10,0))</f>
        <v>0</v>
      </c>
      <c r="N24" s="21">
        <f t="shared" si="1"/>
        <v>16</v>
      </c>
      <c r="O24" s="8">
        <f>IF($D24="","",VLOOKUP($D24,'HK1'!$D$4:$AH$259,12,0)+VLOOKUP($D24,'HK2'!$D$4:$AH$258,12,0))</f>
        <v>26</v>
      </c>
      <c r="P24" s="8">
        <f>IF($D24="","",VLOOKUP($D24,'HK1'!$D$4:$AH$259,13,0)+VLOOKUP($D24,'HK2'!$D$4:$AH$258,13,0))</f>
        <v>80</v>
      </c>
      <c r="Q24" s="8">
        <f>IF($D24="","",VLOOKUP($D24,'HK1'!$D$4:$AH$259,14,0)+VLOOKUP($D24,'HK2'!$D$4:$AH$258,14,0))</f>
        <v>26</v>
      </c>
      <c r="R24" s="21">
        <f t="shared" si="2"/>
        <v>4</v>
      </c>
      <c r="S24" s="8">
        <f>IF($D24="","",VLOOKUP($D24,'HK1'!$D$4:$AH$259,16,0)+VLOOKUP($D24,'HK2'!$D$4:$AH$258,16,0))</f>
        <v>0</v>
      </c>
      <c r="T24" s="8">
        <f>IF($D24="","",VLOOKUP($D24,'HK1'!$D$4:$AH$259,17,0)+VLOOKUP($D24,'HK2'!$D$4:$AH$258,17,0))</f>
        <v>0</v>
      </c>
      <c r="U24" s="8">
        <f>IF($D24="","",VLOOKUP($D24,'HK1'!$D$4:$AH$259,18,0)+VLOOKUP($D24,'HK2'!$D$4:$AH$258,18,0))</f>
        <v>0</v>
      </c>
      <c r="V24" s="21">
        <f t="shared" si="3"/>
        <v>0</v>
      </c>
      <c r="W24" s="8">
        <f>IF($D24="","",VLOOKUP($D24,'HK1'!$D$4:$AH$259,20,0)+VLOOKUP($D24,'HK2'!$D$4:$AH$258,20,0))</f>
        <v>0</v>
      </c>
      <c r="X24" s="8">
        <f>IF($D24="","",VLOOKUP($D24,'HK1'!$D$4:$AH$259,21,0)+VLOOKUP($D24,'HK2'!$D$4:$AH$258,21,0))</f>
        <v>0</v>
      </c>
      <c r="Y24" s="21">
        <f t="shared" si="4"/>
        <v>0</v>
      </c>
      <c r="Z24" s="8">
        <f>IF($D24="","",VLOOKUP($D24,'HK1'!$D$4:$AH$259,23,0)+VLOOKUP($D24,'HK2'!$D$4:$AH$258,23,0))</f>
        <v>0</v>
      </c>
      <c r="AA24" s="8">
        <f>IF($D24="","",VLOOKUP($D24,'HK1'!$D$4:$AH$259,24,0)+VLOOKUP($D24,'HK2'!$D$4:$AH$258,24,0))</f>
        <v>0</v>
      </c>
      <c r="AB24" s="21">
        <f t="shared" si="5"/>
        <v>0</v>
      </c>
      <c r="AC24" s="8">
        <f>IF($D24="","",VLOOKUP($D24,'HK1'!$D$4:$AH$259,26,0)+VLOOKUP($D24,'HK2'!$D$4:$AH$258,26,0))</f>
        <v>0</v>
      </c>
      <c r="AD24" s="8">
        <f>IF($D24="","",VLOOKUP($D24,'HK1'!$D$4:$AH$259,27,0)+VLOOKUP($D24,'HK2'!$D$4:$AH$258,27,0))</f>
        <v>0</v>
      </c>
      <c r="AE24" s="21">
        <f t="shared" si="6"/>
        <v>0</v>
      </c>
      <c r="AF24" s="8">
        <f>IF($D24="","",VLOOKUP($D24,'HK1'!$D$4:$AH$259,29,0)+VLOOKUP($D24,'HK2'!$D$4:$AH$258,29,0))</f>
        <v>1.2</v>
      </c>
      <c r="AG24" s="8">
        <f>IF($D24="","",VLOOKUP($D24,'HK1'!$D$4:$AH$259,30,0)+VLOOKUP($D24,'HK2'!$D$4:$AH$258,30,0))</f>
        <v>0</v>
      </c>
      <c r="AH24" s="64">
        <f t="shared" si="7"/>
        <v>23.2</v>
      </c>
      <c r="AI24" s="14">
        <f t="shared" si="8"/>
        <v>77.3</v>
      </c>
    </row>
    <row r="25" spans="1:35">
      <c r="A25" s="55">
        <f>IF(D25="","",SUBTOTAL(3,$D$4:$D25))</f>
        <v>22</v>
      </c>
      <c r="B25" s="46" t="s">
        <v>334</v>
      </c>
      <c r="C25" s="75" t="s">
        <v>63</v>
      </c>
      <c r="D25" s="31" t="s">
        <v>72</v>
      </c>
      <c r="E25" s="8">
        <f>IF($D25="","",VLOOKUP($D25,'HK1'!$D$4:$AH$259,2,0)+VLOOKUP($D25,'HK2'!$D$4:$AH$258,2,0))</f>
        <v>8</v>
      </c>
      <c r="F25" s="8">
        <f>IF($D25="","",VLOOKUP($D25,'HK1'!$D$4:$AH$259,3,0)+VLOOKUP($D25,'HK2'!$D$4:$AH$258,3,0))</f>
        <v>0</v>
      </c>
      <c r="G25" s="8">
        <f>IF($D25="","",VLOOKUP($D25,'HK1'!$D$4:$AH$259,4,0)+VLOOKUP($D25,'HK2'!$D$4:$AH$258,4,0))</f>
        <v>0</v>
      </c>
      <c r="H25" s="8">
        <f>IF($D25="","",VLOOKUP($D25,'HK1'!$D$4:$AH$259,5,0)+VLOOKUP($D25,'HK2'!$D$4:$AH$258,5,0))</f>
        <v>0</v>
      </c>
      <c r="I25" s="76">
        <f t="shared" si="0"/>
        <v>8</v>
      </c>
      <c r="J25" s="8">
        <f>IF($D25="","",VLOOKUP($D25,'HK1'!$D$4:$AH$259,7,0)+VLOOKUP($D25,'HK2'!$D$4:$AH$258,7,0))</f>
        <v>2.4</v>
      </c>
      <c r="K25" s="8">
        <f>IF($D25="","",VLOOKUP($D25,'HK1'!$D$4:$AH$259,8,0)+VLOOKUP($D25,'HK2'!$D$4:$AH$258,8,0))</f>
        <v>7.6000000000000005</v>
      </c>
      <c r="L25" s="8">
        <f>IF($D25="","",VLOOKUP($D25,'HK1'!$D$4:$AH$259,9,0)+VLOOKUP($D25,'HK2'!$D$4:$AH$258,9,0))</f>
        <v>0</v>
      </c>
      <c r="M25" s="8">
        <f>IF($D25="","",VLOOKUP($D25,'HK1'!$D$4:$AH$259,10,0)+VLOOKUP($D25,'HK2'!$D$4:$AH$258,10,0))</f>
        <v>0</v>
      </c>
      <c r="N25" s="21">
        <f t="shared" si="1"/>
        <v>10</v>
      </c>
      <c r="O25" s="8">
        <f>IF($D25="","",VLOOKUP($D25,'HK1'!$D$4:$AH$259,12,0)+VLOOKUP($D25,'HK2'!$D$4:$AH$258,12,0))</f>
        <v>383</v>
      </c>
      <c r="P25" s="8">
        <f>IF($D25="","",VLOOKUP($D25,'HK1'!$D$4:$AH$259,13,0)+VLOOKUP($D25,'HK2'!$D$4:$AH$258,13,0))</f>
        <v>129</v>
      </c>
      <c r="Q25" s="8">
        <f>IF($D25="","",VLOOKUP($D25,'HK1'!$D$4:$AH$259,14,0)+VLOOKUP($D25,'HK2'!$D$4:$AH$258,14,0))</f>
        <v>332</v>
      </c>
      <c r="R25" s="21">
        <f t="shared" si="2"/>
        <v>9</v>
      </c>
      <c r="S25" s="8">
        <f>IF($D25="","",VLOOKUP($D25,'HK1'!$D$4:$AH$259,16,0)+VLOOKUP($D25,'HK2'!$D$4:$AH$258,16,0))</f>
        <v>0</v>
      </c>
      <c r="T25" s="8">
        <f>IF($D25="","",VLOOKUP($D25,'HK1'!$D$4:$AH$259,17,0)+VLOOKUP($D25,'HK2'!$D$4:$AH$258,17,0))</f>
        <v>0</v>
      </c>
      <c r="U25" s="8">
        <f>IF($D25="","",VLOOKUP($D25,'HK1'!$D$4:$AH$259,18,0)+VLOOKUP($D25,'HK2'!$D$4:$AH$258,18,0))</f>
        <v>0</v>
      </c>
      <c r="V25" s="21">
        <f t="shared" si="3"/>
        <v>0</v>
      </c>
      <c r="W25" s="8">
        <f>IF($D25="","",VLOOKUP($D25,'HK1'!$D$4:$AH$259,20,0)+VLOOKUP($D25,'HK2'!$D$4:$AH$258,20,0))</f>
        <v>0</v>
      </c>
      <c r="X25" s="8">
        <f>IF($D25="","",VLOOKUP($D25,'HK1'!$D$4:$AH$259,21,0)+VLOOKUP($D25,'HK2'!$D$4:$AH$258,21,0))</f>
        <v>0</v>
      </c>
      <c r="Y25" s="21">
        <f t="shared" si="4"/>
        <v>0</v>
      </c>
      <c r="Z25" s="8">
        <f>IF($D25="","",VLOOKUP($D25,'HK1'!$D$4:$AH$259,23,0)+VLOOKUP($D25,'HK2'!$D$4:$AH$258,23,0))</f>
        <v>0</v>
      </c>
      <c r="AA25" s="8">
        <f>IF($D25="","",VLOOKUP($D25,'HK1'!$D$4:$AH$259,24,0)+VLOOKUP($D25,'HK2'!$D$4:$AH$258,24,0))</f>
        <v>0</v>
      </c>
      <c r="AB25" s="21">
        <f t="shared" si="5"/>
        <v>0</v>
      </c>
      <c r="AC25" s="8">
        <f>IF($D25="","",VLOOKUP($D25,'HK1'!$D$4:$AH$259,26,0)+VLOOKUP($D25,'HK2'!$D$4:$AH$258,26,0))</f>
        <v>0</v>
      </c>
      <c r="AD25" s="8">
        <f>IF($D25="","",VLOOKUP($D25,'HK1'!$D$4:$AH$259,27,0)+VLOOKUP($D25,'HK2'!$D$4:$AH$258,27,0))</f>
        <v>0</v>
      </c>
      <c r="AE25" s="21">
        <f t="shared" si="6"/>
        <v>0</v>
      </c>
      <c r="AF25" s="8">
        <f>IF($D25="","",VLOOKUP($D25,'HK1'!$D$4:$AH$259,29,0)+VLOOKUP($D25,'HK2'!$D$4:$AH$258,29,0))</f>
        <v>1.2</v>
      </c>
      <c r="AG25" s="8">
        <f>IF($D25="","",VLOOKUP($D25,'HK1'!$D$4:$AH$259,30,0)+VLOOKUP($D25,'HK2'!$D$4:$AH$258,30,0))</f>
        <v>0</v>
      </c>
      <c r="AH25" s="64">
        <f t="shared" si="7"/>
        <v>28.2</v>
      </c>
      <c r="AI25" s="14">
        <f t="shared" si="8"/>
        <v>93.9</v>
      </c>
    </row>
    <row r="26" spans="1:35">
      <c r="A26" s="55">
        <f>IF(D26="","",SUBTOTAL(3,$D$4:$D26))</f>
        <v>23</v>
      </c>
      <c r="B26" s="80" t="s">
        <v>560</v>
      </c>
      <c r="C26" s="81" t="s">
        <v>63</v>
      </c>
      <c r="D26" s="82" t="s">
        <v>92</v>
      </c>
      <c r="E26" s="8">
        <f>IF($D26="","",VLOOKUP($D26,'HK1'!$D$4:$AH$259,2,0)+VLOOKUP($D26,'HK2'!$D$4:$AH$258,2,0))</f>
        <v>0</v>
      </c>
      <c r="F26" s="8">
        <f>IF($D26="","",VLOOKUP($D26,'HK1'!$D$4:$AH$259,3,0)+VLOOKUP($D26,'HK2'!$D$4:$AH$258,3,0))</f>
        <v>0</v>
      </c>
      <c r="G26" s="8">
        <f>IF($D26="","",VLOOKUP($D26,'HK1'!$D$4:$AH$259,4,0)+VLOOKUP($D26,'HK2'!$D$4:$AH$258,4,0))</f>
        <v>0</v>
      </c>
      <c r="H26" s="8">
        <f>IF($D26="","",VLOOKUP($D26,'HK1'!$D$4:$AH$259,5,0)+VLOOKUP($D26,'HK2'!$D$4:$AH$258,5,0))</f>
        <v>0</v>
      </c>
      <c r="I26" s="76">
        <f t="shared" si="0"/>
        <v>0</v>
      </c>
      <c r="J26" s="8">
        <f>IF($D26="","",VLOOKUP($D26,'HK1'!$D$4:$AH$259,7,0)+VLOOKUP($D26,'HK2'!$D$4:$AH$258,7,0))</f>
        <v>0</v>
      </c>
      <c r="K26" s="8">
        <f>IF($D26="","",VLOOKUP($D26,'HK1'!$D$4:$AH$259,8,0)+VLOOKUP($D26,'HK2'!$D$4:$AH$258,8,0))</f>
        <v>0</v>
      </c>
      <c r="L26" s="8">
        <f>IF($D26="","",VLOOKUP($D26,'HK1'!$D$4:$AH$259,9,0)+VLOOKUP($D26,'HK2'!$D$4:$AH$258,9,0))</f>
        <v>0</v>
      </c>
      <c r="M26" s="8">
        <f>IF($D26="","",VLOOKUP($D26,'HK1'!$D$4:$AH$259,10,0)+VLOOKUP($D26,'HK2'!$D$4:$AH$258,10,0))</f>
        <v>0</v>
      </c>
      <c r="N26" s="21">
        <f t="shared" si="1"/>
        <v>0</v>
      </c>
      <c r="O26" s="8">
        <f>IF($D26="","",VLOOKUP($D26,'HK1'!$D$4:$AH$259,12,0)+VLOOKUP($D26,'HK2'!$D$4:$AH$258,12,0))</f>
        <v>67</v>
      </c>
      <c r="P26" s="8">
        <f>IF($D26="","",VLOOKUP($D26,'HK1'!$D$4:$AH$259,13,0)+VLOOKUP($D26,'HK2'!$D$4:$AH$258,13,0))</f>
        <v>80</v>
      </c>
      <c r="Q26" s="8">
        <f>IF($D26="","",VLOOKUP($D26,'HK1'!$D$4:$AH$259,14,0)+VLOOKUP($D26,'HK2'!$D$4:$AH$258,14,0))</f>
        <v>67</v>
      </c>
      <c r="R26" s="21">
        <f t="shared" si="2"/>
        <v>4</v>
      </c>
      <c r="S26" s="8">
        <f>IF($D26="","",VLOOKUP($D26,'HK1'!$D$4:$AH$259,16,0)+VLOOKUP($D26,'HK2'!$D$4:$AH$258,16,0))</f>
        <v>0</v>
      </c>
      <c r="T26" s="8">
        <f>IF($D26="","",VLOOKUP($D26,'HK1'!$D$4:$AH$259,17,0)+VLOOKUP($D26,'HK2'!$D$4:$AH$258,17,0))</f>
        <v>0</v>
      </c>
      <c r="U26" s="8">
        <f>IF($D26="","",VLOOKUP($D26,'HK1'!$D$4:$AH$259,18,0)+VLOOKUP($D26,'HK2'!$D$4:$AH$258,18,0))</f>
        <v>0</v>
      </c>
      <c r="V26" s="21">
        <f t="shared" si="3"/>
        <v>0</v>
      </c>
      <c r="W26" s="8">
        <f>IF($D26="","",VLOOKUP($D26,'HK1'!$D$4:$AH$259,20,0)+VLOOKUP($D26,'HK2'!$D$4:$AH$258,20,0))</f>
        <v>0</v>
      </c>
      <c r="X26" s="8">
        <f>IF($D26="","",VLOOKUP($D26,'HK1'!$D$4:$AH$259,21,0)+VLOOKUP($D26,'HK2'!$D$4:$AH$258,21,0))</f>
        <v>0</v>
      </c>
      <c r="Y26" s="21">
        <f t="shared" si="4"/>
        <v>0</v>
      </c>
      <c r="Z26" s="8">
        <f>IF($D26="","",VLOOKUP($D26,'HK1'!$D$4:$AH$259,23,0)+VLOOKUP($D26,'HK2'!$D$4:$AH$258,23,0))</f>
        <v>0</v>
      </c>
      <c r="AA26" s="8">
        <f>IF($D26="","",VLOOKUP($D26,'HK1'!$D$4:$AH$259,24,0)+VLOOKUP($D26,'HK2'!$D$4:$AH$258,24,0))</f>
        <v>0</v>
      </c>
      <c r="AB26" s="21">
        <f t="shared" si="5"/>
        <v>0</v>
      </c>
      <c r="AC26" s="8">
        <f>IF($D26="","",VLOOKUP($D26,'HK1'!$D$4:$AH$259,26,0)+VLOOKUP($D26,'HK2'!$D$4:$AH$258,26,0))</f>
        <v>0</v>
      </c>
      <c r="AD26" s="8">
        <f>IF($D26="","",VLOOKUP($D26,'HK1'!$D$4:$AH$259,27,0)+VLOOKUP($D26,'HK2'!$D$4:$AH$258,27,0))</f>
        <v>0</v>
      </c>
      <c r="AE26" s="21">
        <f t="shared" si="6"/>
        <v>0</v>
      </c>
      <c r="AF26" s="8">
        <f>IF($D26="","",VLOOKUP($D26,'HK1'!$D$4:$AH$259,29,0)+VLOOKUP($D26,'HK2'!$D$4:$AH$258,29,0))</f>
        <v>0</v>
      </c>
      <c r="AG26" s="8">
        <f>IF($D26="","",VLOOKUP($D26,'HK1'!$D$4:$AH$259,30,0)+VLOOKUP($D26,'HK2'!$D$4:$AH$258,30,0))</f>
        <v>0</v>
      </c>
      <c r="AH26" s="64">
        <f t="shared" si="7"/>
        <v>4</v>
      </c>
      <c r="AI26" s="14">
        <f t="shared" si="8"/>
        <v>13.3</v>
      </c>
    </row>
    <row r="27" spans="1:35">
      <c r="A27" s="55">
        <f>IF(D27="","",SUBTOTAL(3,$D$4:$D27))</f>
        <v>24</v>
      </c>
      <c r="B27" s="46" t="s">
        <v>335</v>
      </c>
      <c r="C27" s="75" t="s">
        <v>63</v>
      </c>
      <c r="D27" s="31" t="s">
        <v>83</v>
      </c>
      <c r="E27" s="8">
        <f>IF($D27="","",VLOOKUP($D27,'HK1'!$D$4:$AH$259,2,0)+VLOOKUP($D27,'HK2'!$D$4:$AH$258,2,0))</f>
        <v>8</v>
      </c>
      <c r="F27" s="8">
        <f>IF($D27="","",VLOOKUP($D27,'HK1'!$D$4:$AH$259,3,0)+VLOOKUP($D27,'HK2'!$D$4:$AH$258,3,0))</f>
        <v>0</v>
      </c>
      <c r="G27" s="8">
        <f>IF($D27="","",VLOOKUP($D27,'HK1'!$D$4:$AH$259,4,0)+VLOOKUP($D27,'HK2'!$D$4:$AH$258,4,0))</f>
        <v>0</v>
      </c>
      <c r="H27" s="8">
        <f>IF($D27="","",VLOOKUP($D27,'HK1'!$D$4:$AH$259,5,0)+VLOOKUP($D27,'HK2'!$D$4:$AH$258,5,0))</f>
        <v>0</v>
      </c>
      <c r="I27" s="76">
        <f t="shared" si="0"/>
        <v>8</v>
      </c>
      <c r="J27" s="8">
        <f>IF($D27="","",VLOOKUP($D27,'HK1'!$D$4:$AH$259,7,0)+VLOOKUP($D27,'HK2'!$D$4:$AH$258,7,0))</f>
        <v>9.6</v>
      </c>
      <c r="K27" s="8">
        <f>IF($D27="","",VLOOKUP($D27,'HK1'!$D$4:$AH$259,8,0)+VLOOKUP($D27,'HK2'!$D$4:$AH$258,8,0))</f>
        <v>2.4</v>
      </c>
      <c r="L27" s="8">
        <f>IF($D27="","",VLOOKUP($D27,'HK1'!$D$4:$AH$259,9,0)+VLOOKUP($D27,'HK2'!$D$4:$AH$258,9,0))</f>
        <v>0</v>
      </c>
      <c r="M27" s="8">
        <f>IF($D27="","",VLOOKUP($D27,'HK1'!$D$4:$AH$259,10,0)+VLOOKUP($D27,'HK2'!$D$4:$AH$258,10,0))</f>
        <v>0</v>
      </c>
      <c r="N27" s="21">
        <f t="shared" si="1"/>
        <v>12</v>
      </c>
      <c r="O27" s="8">
        <f>IF($D27="","",VLOOKUP($D27,'HK1'!$D$4:$AH$259,12,0)+VLOOKUP($D27,'HK2'!$D$4:$AH$258,12,0))</f>
        <v>343</v>
      </c>
      <c r="P27" s="8">
        <f>IF($D27="","",VLOOKUP($D27,'HK1'!$D$4:$AH$259,13,0)+VLOOKUP($D27,'HK2'!$D$4:$AH$258,13,0))</f>
        <v>257</v>
      </c>
      <c r="Q27" s="8">
        <f>IF($D27="","",VLOOKUP($D27,'HK1'!$D$4:$AH$259,14,0)+VLOOKUP($D27,'HK2'!$D$4:$AH$258,14,0))</f>
        <v>327</v>
      </c>
      <c r="R27" s="21">
        <f t="shared" si="2"/>
        <v>13.65</v>
      </c>
      <c r="S27" s="8">
        <f>IF($D27="","",VLOOKUP($D27,'HK1'!$D$4:$AH$259,16,0)+VLOOKUP($D27,'HK2'!$D$4:$AH$258,16,0))</f>
        <v>40</v>
      </c>
      <c r="T27" s="8">
        <f>IF($D27="","",VLOOKUP($D27,'HK1'!$D$4:$AH$259,17,0)+VLOOKUP($D27,'HK2'!$D$4:$AH$258,17,0))</f>
        <v>0</v>
      </c>
      <c r="U27" s="8">
        <f>IF($D27="","",VLOOKUP($D27,'HK1'!$D$4:$AH$259,18,0)+VLOOKUP($D27,'HK2'!$D$4:$AH$258,18,0))</f>
        <v>40</v>
      </c>
      <c r="V27" s="21">
        <f t="shared" si="3"/>
        <v>0</v>
      </c>
      <c r="W27" s="8">
        <f>IF($D27="","",VLOOKUP($D27,'HK1'!$D$4:$AH$259,20,0)+VLOOKUP($D27,'HK2'!$D$4:$AH$258,20,0))</f>
        <v>0</v>
      </c>
      <c r="X27" s="8">
        <f>IF($D27="","",VLOOKUP($D27,'HK1'!$D$4:$AH$259,21,0)+VLOOKUP($D27,'HK2'!$D$4:$AH$258,21,0))</f>
        <v>0</v>
      </c>
      <c r="Y27" s="21">
        <f t="shared" si="4"/>
        <v>0</v>
      </c>
      <c r="Z27" s="8">
        <f>IF($D27="","",VLOOKUP($D27,'HK1'!$D$4:$AH$259,23,0)+VLOOKUP($D27,'HK2'!$D$4:$AH$258,23,0))</f>
        <v>0</v>
      </c>
      <c r="AA27" s="8">
        <f>IF($D27="","",VLOOKUP($D27,'HK1'!$D$4:$AH$259,24,0)+VLOOKUP($D27,'HK2'!$D$4:$AH$258,24,0))</f>
        <v>0</v>
      </c>
      <c r="AB27" s="21">
        <f t="shared" si="5"/>
        <v>0</v>
      </c>
      <c r="AC27" s="8">
        <f>IF($D27="","",VLOOKUP($D27,'HK1'!$D$4:$AH$259,26,0)+VLOOKUP($D27,'HK2'!$D$4:$AH$258,26,0))</f>
        <v>0</v>
      </c>
      <c r="AD27" s="8">
        <f>IF($D27="","",VLOOKUP($D27,'HK1'!$D$4:$AH$259,27,0)+VLOOKUP($D27,'HK2'!$D$4:$AH$258,27,0))</f>
        <v>0</v>
      </c>
      <c r="AE27" s="21">
        <f t="shared" si="6"/>
        <v>0</v>
      </c>
      <c r="AF27" s="8">
        <f>IF($D27="","",VLOOKUP($D27,'HK1'!$D$4:$AH$259,29,0)+VLOOKUP($D27,'HK2'!$D$4:$AH$258,29,0))</f>
        <v>0</v>
      </c>
      <c r="AG27" s="8">
        <f>IF($D27="","",VLOOKUP($D27,'HK1'!$D$4:$AH$259,30,0)+VLOOKUP($D27,'HK2'!$D$4:$AH$258,30,0))</f>
        <v>0</v>
      </c>
      <c r="AH27" s="64">
        <f t="shared" si="7"/>
        <v>33.700000000000003</v>
      </c>
      <c r="AI27" s="14">
        <f t="shared" si="8"/>
        <v>112.2</v>
      </c>
    </row>
    <row r="28" spans="1:35">
      <c r="A28" s="55">
        <f>IF(D28="","",SUBTOTAL(3,$D$4:$D28))</f>
        <v>25</v>
      </c>
      <c r="B28" s="46" t="s">
        <v>336</v>
      </c>
      <c r="C28" s="75" t="s">
        <v>63</v>
      </c>
      <c r="D28" s="31" t="s">
        <v>546</v>
      </c>
      <c r="E28" s="8">
        <f>IF($D28="","",VLOOKUP($D28,'HK1'!$D$4:$AH$259,2,0)+VLOOKUP($D28,'HK2'!$D$4:$AH$258,2,0))</f>
        <v>2</v>
      </c>
      <c r="F28" s="8">
        <f>IF($D28="","",VLOOKUP($D28,'HK1'!$D$4:$AH$259,3,0)+VLOOKUP($D28,'HK2'!$D$4:$AH$258,3,0))</f>
        <v>0</v>
      </c>
      <c r="G28" s="8">
        <f>IF($D28="","",VLOOKUP($D28,'HK1'!$D$4:$AH$259,4,0)+VLOOKUP($D28,'HK2'!$D$4:$AH$258,4,0))</f>
        <v>0</v>
      </c>
      <c r="H28" s="8">
        <f>IF($D28="","",VLOOKUP($D28,'HK1'!$D$4:$AH$259,5,0)+VLOOKUP($D28,'HK2'!$D$4:$AH$258,5,0))</f>
        <v>0</v>
      </c>
      <c r="I28" s="76">
        <f t="shared" si="0"/>
        <v>2</v>
      </c>
      <c r="J28" s="8">
        <f>IF($D28="","",VLOOKUP($D28,'HK1'!$D$4:$AH$259,7,0)+VLOOKUP($D28,'HK2'!$D$4:$AH$258,7,0))</f>
        <v>0</v>
      </c>
      <c r="K28" s="8">
        <f>IF($D28="","",VLOOKUP($D28,'HK1'!$D$4:$AH$259,8,0)+VLOOKUP($D28,'HK2'!$D$4:$AH$258,8,0))</f>
        <v>0</v>
      </c>
      <c r="L28" s="8">
        <f>IF($D28="","",VLOOKUP($D28,'HK1'!$D$4:$AH$259,9,0)+VLOOKUP($D28,'HK2'!$D$4:$AH$258,9,0))</f>
        <v>0</v>
      </c>
      <c r="M28" s="8">
        <f>IF($D28="","",VLOOKUP($D28,'HK1'!$D$4:$AH$259,10,0)+VLOOKUP($D28,'HK2'!$D$4:$AH$258,10,0))</f>
        <v>0</v>
      </c>
      <c r="N28" s="21">
        <f t="shared" si="1"/>
        <v>0</v>
      </c>
      <c r="O28" s="8">
        <f>IF($D28="","",VLOOKUP($D28,'HK1'!$D$4:$AH$259,12,0)+VLOOKUP($D28,'HK2'!$D$4:$AH$258,12,0))</f>
        <v>45</v>
      </c>
      <c r="P28" s="8">
        <f>IF($D28="","",VLOOKUP($D28,'HK1'!$D$4:$AH$259,13,0)+VLOOKUP($D28,'HK2'!$D$4:$AH$258,13,0))</f>
        <v>0</v>
      </c>
      <c r="Q28" s="8">
        <f>IF($D28="","",VLOOKUP($D28,'HK1'!$D$4:$AH$259,14,0)+VLOOKUP($D28,'HK2'!$D$4:$AH$258,14,0))</f>
        <v>45</v>
      </c>
      <c r="R28" s="21">
        <f t="shared" si="2"/>
        <v>0</v>
      </c>
      <c r="S28" s="8">
        <f>IF($D28="","",VLOOKUP($D28,'HK1'!$D$4:$AH$259,16,0)+VLOOKUP($D28,'HK2'!$D$4:$AH$258,16,0))</f>
        <v>0</v>
      </c>
      <c r="T28" s="8">
        <f>IF($D28="","",VLOOKUP($D28,'HK1'!$D$4:$AH$259,17,0)+VLOOKUP($D28,'HK2'!$D$4:$AH$258,17,0))</f>
        <v>0</v>
      </c>
      <c r="U28" s="8">
        <f>IF($D28="","",VLOOKUP($D28,'HK1'!$D$4:$AH$259,18,0)+VLOOKUP($D28,'HK2'!$D$4:$AH$258,18,0))</f>
        <v>0</v>
      </c>
      <c r="V28" s="21">
        <f t="shared" si="3"/>
        <v>0</v>
      </c>
      <c r="W28" s="8">
        <f>IF($D28="","",VLOOKUP($D28,'HK1'!$D$4:$AH$259,20,0)+VLOOKUP($D28,'HK2'!$D$4:$AH$258,20,0))</f>
        <v>0</v>
      </c>
      <c r="X28" s="8">
        <f>IF($D28="","",VLOOKUP($D28,'HK1'!$D$4:$AH$259,21,0)+VLOOKUP($D28,'HK2'!$D$4:$AH$258,21,0))</f>
        <v>0</v>
      </c>
      <c r="Y28" s="21">
        <f t="shared" si="4"/>
        <v>0</v>
      </c>
      <c r="Z28" s="8">
        <f>IF($D28="","",VLOOKUP($D28,'HK1'!$D$4:$AH$259,23,0)+VLOOKUP($D28,'HK2'!$D$4:$AH$258,23,0))</f>
        <v>0</v>
      </c>
      <c r="AA28" s="8">
        <f>IF($D28="","",VLOOKUP($D28,'HK1'!$D$4:$AH$259,24,0)+VLOOKUP($D28,'HK2'!$D$4:$AH$258,24,0))</f>
        <v>0</v>
      </c>
      <c r="AB28" s="21">
        <f t="shared" si="5"/>
        <v>0</v>
      </c>
      <c r="AC28" s="8">
        <f>IF($D28="","",VLOOKUP($D28,'HK1'!$D$4:$AH$259,26,0)+VLOOKUP($D28,'HK2'!$D$4:$AH$258,26,0))</f>
        <v>0</v>
      </c>
      <c r="AD28" s="8">
        <f>IF($D28="","",VLOOKUP($D28,'HK1'!$D$4:$AH$259,27,0)+VLOOKUP($D28,'HK2'!$D$4:$AH$258,27,0))</f>
        <v>0</v>
      </c>
      <c r="AE28" s="21">
        <f t="shared" si="6"/>
        <v>0</v>
      </c>
      <c r="AF28" s="8">
        <f>IF($D28="","",VLOOKUP($D28,'HK1'!$D$4:$AH$259,29,0)+VLOOKUP($D28,'HK2'!$D$4:$AH$258,29,0))</f>
        <v>0</v>
      </c>
      <c r="AG28" s="8">
        <f>IF($D28="","",VLOOKUP($D28,'HK1'!$D$4:$AH$259,30,0)+VLOOKUP($D28,'HK2'!$D$4:$AH$258,30,0))</f>
        <v>0</v>
      </c>
      <c r="AH28" s="64">
        <f t="shared" si="7"/>
        <v>2</v>
      </c>
      <c r="AI28" s="14">
        <f t="shared" si="8"/>
        <v>6.7</v>
      </c>
    </row>
    <row r="29" spans="1:35">
      <c r="A29" s="55">
        <f>IF(D29="","",SUBTOTAL(3,$D$4:$D29))</f>
        <v>26</v>
      </c>
      <c r="B29" s="46" t="s">
        <v>348</v>
      </c>
      <c r="C29" s="75" t="s">
        <v>63</v>
      </c>
      <c r="D29" s="31" t="s">
        <v>84</v>
      </c>
      <c r="E29" s="8">
        <f>IF($D29="","",VLOOKUP($D29,'HK1'!$D$4:$AH$259,2,0)+VLOOKUP($D29,'HK2'!$D$4:$AH$258,2,0))</f>
        <v>12</v>
      </c>
      <c r="F29" s="8">
        <f>IF($D29="","",VLOOKUP($D29,'HK1'!$D$4:$AH$259,3,0)+VLOOKUP($D29,'HK2'!$D$4:$AH$258,3,0))</f>
        <v>0</v>
      </c>
      <c r="G29" s="8">
        <f>IF($D29="","",VLOOKUP($D29,'HK1'!$D$4:$AH$259,4,0)+VLOOKUP($D29,'HK2'!$D$4:$AH$258,4,0))</f>
        <v>0</v>
      </c>
      <c r="H29" s="8">
        <f>IF($D29="","",VLOOKUP($D29,'HK1'!$D$4:$AH$259,5,0)+VLOOKUP($D29,'HK2'!$D$4:$AH$258,5,0))</f>
        <v>0</v>
      </c>
      <c r="I29" s="76">
        <f t="shared" si="0"/>
        <v>12</v>
      </c>
      <c r="J29" s="8">
        <f>IF($D29="","",VLOOKUP($D29,'HK1'!$D$4:$AH$259,7,0)+VLOOKUP($D29,'HK2'!$D$4:$AH$258,7,0))</f>
        <v>4.8</v>
      </c>
      <c r="K29" s="8">
        <f>IF($D29="","",VLOOKUP($D29,'HK1'!$D$4:$AH$259,8,0)+VLOOKUP($D29,'HK2'!$D$4:$AH$258,8,0))</f>
        <v>1.2</v>
      </c>
      <c r="L29" s="8">
        <f>IF($D29="","",VLOOKUP($D29,'HK1'!$D$4:$AH$259,9,0)+VLOOKUP($D29,'HK2'!$D$4:$AH$258,9,0))</f>
        <v>0</v>
      </c>
      <c r="M29" s="8">
        <f>IF($D29="","",VLOOKUP($D29,'HK1'!$D$4:$AH$259,10,0)+VLOOKUP($D29,'HK2'!$D$4:$AH$258,10,0))</f>
        <v>0</v>
      </c>
      <c r="N29" s="21">
        <f t="shared" si="1"/>
        <v>6</v>
      </c>
      <c r="O29" s="8">
        <f>IF($D29="","",VLOOKUP($D29,'HK1'!$D$4:$AH$259,12,0)+VLOOKUP($D29,'HK2'!$D$4:$AH$258,12,0))</f>
        <v>244</v>
      </c>
      <c r="P29" s="8">
        <f>IF($D29="","",VLOOKUP($D29,'HK1'!$D$4:$AH$259,13,0)+VLOOKUP($D29,'HK2'!$D$4:$AH$258,13,0))</f>
        <v>315</v>
      </c>
      <c r="Q29" s="8">
        <f>IF($D29="","",VLOOKUP($D29,'HK1'!$D$4:$AH$259,14,0)+VLOOKUP($D29,'HK2'!$D$4:$AH$258,14,0))</f>
        <v>157</v>
      </c>
      <c r="R29" s="21">
        <f t="shared" si="2"/>
        <v>20.100000000000001</v>
      </c>
      <c r="S29" s="8">
        <f>IF($D29="","",VLOOKUP($D29,'HK1'!$D$4:$AH$259,16,0)+VLOOKUP($D29,'HK2'!$D$4:$AH$258,16,0))</f>
        <v>0</v>
      </c>
      <c r="T29" s="8">
        <f>IF($D29="","",VLOOKUP($D29,'HK1'!$D$4:$AH$259,17,0)+VLOOKUP($D29,'HK2'!$D$4:$AH$258,17,0))</f>
        <v>0</v>
      </c>
      <c r="U29" s="8">
        <f>IF($D29="","",VLOOKUP($D29,'HK1'!$D$4:$AH$259,18,0)+VLOOKUP($D29,'HK2'!$D$4:$AH$258,18,0))</f>
        <v>0</v>
      </c>
      <c r="V29" s="21">
        <f t="shared" si="3"/>
        <v>0</v>
      </c>
      <c r="W29" s="8">
        <f>IF($D29="","",VLOOKUP($D29,'HK1'!$D$4:$AH$259,20,0)+VLOOKUP($D29,'HK2'!$D$4:$AH$258,20,0))</f>
        <v>0</v>
      </c>
      <c r="X29" s="8">
        <f>IF($D29="","",VLOOKUP($D29,'HK1'!$D$4:$AH$259,21,0)+VLOOKUP($D29,'HK2'!$D$4:$AH$258,21,0))</f>
        <v>0</v>
      </c>
      <c r="Y29" s="21">
        <f t="shared" si="4"/>
        <v>0</v>
      </c>
      <c r="Z29" s="8">
        <f>IF($D29="","",VLOOKUP($D29,'HK1'!$D$4:$AH$259,23,0)+VLOOKUP($D29,'HK2'!$D$4:$AH$258,23,0))</f>
        <v>0</v>
      </c>
      <c r="AA29" s="8">
        <f>IF($D29="","",VLOOKUP($D29,'HK1'!$D$4:$AH$259,24,0)+VLOOKUP($D29,'HK2'!$D$4:$AH$258,24,0))</f>
        <v>0</v>
      </c>
      <c r="AB29" s="21">
        <f t="shared" si="5"/>
        <v>0</v>
      </c>
      <c r="AC29" s="8">
        <f>IF($D29="","",VLOOKUP($D29,'HK1'!$D$4:$AH$259,26,0)+VLOOKUP($D29,'HK2'!$D$4:$AH$258,26,0))</f>
        <v>0</v>
      </c>
      <c r="AD29" s="8">
        <f>IF($D29="","",VLOOKUP($D29,'HK1'!$D$4:$AH$259,27,0)+VLOOKUP($D29,'HK2'!$D$4:$AH$258,27,0))</f>
        <v>0</v>
      </c>
      <c r="AE29" s="21">
        <f t="shared" si="6"/>
        <v>0</v>
      </c>
      <c r="AF29" s="8">
        <f>IF($D29="","",VLOOKUP($D29,'HK1'!$D$4:$AH$259,29,0)+VLOOKUP($D29,'HK2'!$D$4:$AH$258,29,0))</f>
        <v>1.2</v>
      </c>
      <c r="AG29" s="8">
        <f>IF($D29="","",VLOOKUP($D29,'HK1'!$D$4:$AH$259,30,0)+VLOOKUP($D29,'HK2'!$D$4:$AH$258,30,0))</f>
        <v>9.6</v>
      </c>
      <c r="AH29" s="64">
        <f t="shared" si="7"/>
        <v>48.9</v>
      </c>
      <c r="AI29" s="14">
        <f t="shared" si="8"/>
        <v>162.80000000000001</v>
      </c>
    </row>
    <row r="30" spans="1:35">
      <c r="A30" s="55">
        <f>IF(D30="","",SUBTOTAL(3,$D$4:$D30))</f>
        <v>27</v>
      </c>
      <c r="B30" s="46" t="s">
        <v>345</v>
      </c>
      <c r="C30" s="75" t="s">
        <v>63</v>
      </c>
      <c r="D30" s="31" t="s">
        <v>74</v>
      </c>
      <c r="E30" s="8">
        <f>IF($D30="","",VLOOKUP($D30,'HK1'!$D$4:$AH$259,2,0)+VLOOKUP($D30,'HK2'!$D$4:$AH$258,2,0))</f>
        <v>8</v>
      </c>
      <c r="F30" s="8">
        <f>IF($D30="","",VLOOKUP($D30,'HK1'!$D$4:$AH$259,3,0)+VLOOKUP($D30,'HK2'!$D$4:$AH$258,3,0))</f>
        <v>0</v>
      </c>
      <c r="G30" s="8">
        <f>IF($D30="","",VLOOKUP($D30,'HK1'!$D$4:$AH$259,4,0)+VLOOKUP($D30,'HK2'!$D$4:$AH$258,4,0))</f>
        <v>0</v>
      </c>
      <c r="H30" s="8">
        <f>IF($D30="","",VLOOKUP($D30,'HK1'!$D$4:$AH$259,5,0)+VLOOKUP($D30,'HK2'!$D$4:$AH$258,5,0))</f>
        <v>0</v>
      </c>
      <c r="I30" s="76">
        <f t="shared" si="0"/>
        <v>8</v>
      </c>
      <c r="J30" s="8">
        <f>IF($D30="","",VLOOKUP($D30,'HK1'!$D$4:$AH$259,7,0)+VLOOKUP($D30,'HK2'!$D$4:$AH$258,7,0))</f>
        <v>7.1999999999999993</v>
      </c>
      <c r="K30" s="8">
        <f>IF($D30="","",VLOOKUP($D30,'HK1'!$D$4:$AH$259,8,0)+VLOOKUP($D30,'HK2'!$D$4:$AH$258,8,0))</f>
        <v>3.5999999999999996</v>
      </c>
      <c r="L30" s="8">
        <f>IF($D30="","",VLOOKUP($D30,'HK1'!$D$4:$AH$259,9,0)+VLOOKUP($D30,'HK2'!$D$4:$AH$258,9,0))</f>
        <v>0</v>
      </c>
      <c r="M30" s="8">
        <f>IF($D30="","",VLOOKUP($D30,'HK1'!$D$4:$AH$259,10,0)+VLOOKUP($D30,'HK2'!$D$4:$AH$258,10,0))</f>
        <v>0</v>
      </c>
      <c r="N30" s="21">
        <f t="shared" si="1"/>
        <v>10.799999999999999</v>
      </c>
      <c r="O30" s="8">
        <f>IF($D30="","",VLOOKUP($D30,'HK1'!$D$4:$AH$259,12,0)+VLOOKUP($D30,'HK2'!$D$4:$AH$258,12,0))</f>
        <v>180</v>
      </c>
      <c r="P30" s="8">
        <f>IF($D30="","",VLOOKUP($D30,'HK1'!$D$4:$AH$259,13,0)+VLOOKUP($D30,'HK2'!$D$4:$AH$258,13,0))</f>
        <v>107</v>
      </c>
      <c r="Q30" s="8">
        <f>IF($D30="","",VLOOKUP($D30,'HK1'!$D$4:$AH$259,14,0)+VLOOKUP($D30,'HK2'!$D$4:$AH$258,14,0))</f>
        <v>180</v>
      </c>
      <c r="R30" s="21">
        <f t="shared" si="2"/>
        <v>5.35</v>
      </c>
      <c r="S30" s="8">
        <f>IF($D30="","",VLOOKUP($D30,'HK1'!$D$4:$AH$259,16,0)+VLOOKUP($D30,'HK2'!$D$4:$AH$258,16,0))</f>
        <v>69</v>
      </c>
      <c r="T30" s="8">
        <f>IF($D30="","",VLOOKUP($D30,'HK1'!$D$4:$AH$259,17,0)+VLOOKUP($D30,'HK2'!$D$4:$AH$258,17,0))</f>
        <v>2</v>
      </c>
      <c r="U30" s="8">
        <f>IF($D30="","",VLOOKUP($D30,'HK1'!$D$4:$AH$259,18,0)+VLOOKUP($D30,'HK2'!$D$4:$AH$258,18,0))</f>
        <v>69</v>
      </c>
      <c r="V30" s="21">
        <f t="shared" si="3"/>
        <v>0.2</v>
      </c>
      <c r="W30" s="8">
        <f>IF($D30="","",VLOOKUP($D30,'HK1'!$D$4:$AH$259,20,0)+VLOOKUP($D30,'HK2'!$D$4:$AH$258,20,0))</f>
        <v>0</v>
      </c>
      <c r="X30" s="8">
        <f>IF($D30="","",VLOOKUP($D30,'HK1'!$D$4:$AH$259,21,0)+VLOOKUP($D30,'HK2'!$D$4:$AH$258,21,0))</f>
        <v>0</v>
      </c>
      <c r="Y30" s="21">
        <f t="shared" si="4"/>
        <v>0</v>
      </c>
      <c r="Z30" s="8">
        <f>IF($D30="","",VLOOKUP($D30,'HK1'!$D$4:$AH$259,23,0)+VLOOKUP($D30,'HK2'!$D$4:$AH$258,23,0))</f>
        <v>0</v>
      </c>
      <c r="AA30" s="8">
        <f>IF($D30="","",VLOOKUP($D30,'HK1'!$D$4:$AH$259,24,0)+VLOOKUP($D30,'HK2'!$D$4:$AH$258,24,0))</f>
        <v>0</v>
      </c>
      <c r="AB30" s="21">
        <f t="shared" si="5"/>
        <v>0</v>
      </c>
      <c r="AC30" s="8">
        <f>IF($D30="","",VLOOKUP($D30,'HK1'!$D$4:$AH$259,26,0)+VLOOKUP($D30,'HK2'!$D$4:$AH$258,26,0))</f>
        <v>0</v>
      </c>
      <c r="AD30" s="8">
        <f>IF($D30="","",VLOOKUP($D30,'HK1'!$D$4:$AH$259,27,0)+VLOOKUP($D30,'HK2'!$D$4:$AH$258,27,0))</f>
        <v>0</v>
      </c>
      <c r="AE30" s="21">
        <f t="shared" si="6"/>
        <v>0</v>
      </c>
      <c r="AF30" s="8">
        <f>IF($D30="","",VLOOKUP($D30,'HK1'!$D$4:$AH$259,29,0)+VLOOKUP($D30,'HK2'!$D$4:$AH$258,29,0))</f>
        <v>0</v>
      </c>
      <c r="AG30" s="8">
        <f>IF($D30="","",VLOOKUP($D30,'HK1'!$D$4:$AH$259,30,0)+VLOOKUP($D30,'HK2'!$D$4:$AH$258,30,0))</f>
        <v>3.6</v>
      </c>
      <c r="AH30" s="64">
        <f t="shared" si="7"/>
        <v>28</v>
      </c>
      <c r="AI30" s="14">
        <f t="shared" si="8"/>
        <v>93.2</v>
      </c>
    </row>
    <row r="31" spans="1:35">
      <c r="A31" s="55">
        <f>IF(D31="","",SUBTOTAL(3,$D$4:$D31))</f>
        <v>28</v>
      </c>
      <c r="B31" s="46" t="s">
        <v>337</v>
      </c>
      <c r="C31" s="75" t="s">
        <v>63</v>
      </c>
      <c r="D31" s="31" t="s">
        <v>76</v>
      </c>
      <c r="E31" s="8">
        <f>IF($D31="","",VLOOKUP($D31,'HK1'!$D$4:$AH$259,2,0)+VLOOKUP($D31,'HK2'!$D$4:$AH$258,2,0))</f>
        <v>2</v>
      </c>
      <c r="F31" s="8">
        <f>IF($D31="","",VLOOKUP($D31,'HK1'!$D$4:$AH$259,3,0)+VLOOKUP($D31,'HK2'!$D$4:$AH$258,3,0))</f>
        <v>2</v>
      </c>
      <c r="G31" s="8">
        <f>IF($D31="","",VLOOKUP($D31,'HK1'!$D$4:$AH$259,4,0)+VLOOKUP($D31,'HK2'!$D$4:$AH$258,4,0))</f>
        <v>0</v>
      </c>
      <c r="H31" s="8">
        <f>IF($D31="","",VLOOKUP($D31,'HK1'!$D$4:$AH$259,5,0)+VLOOKUP($D31,'HK2'!$D$4:$AH$258,5,0))</f>
        <v>0</v>
      </c>
      <c r="I31" s="76">
        <f t="shared" si="0"/>
        <v>6</v>
      </c>
      <c r="J31" s="8">
        <f>IF($D31="","",VLOOKUP($D31,'HK1'!$D$4:$AH$259,7,0)+VLOOKUP($D31,'HK2'!$D$4:$AH$258,7,0))</f>
        <v>18</v>
      </c>
      <c r="K31" s="8">
        <f>IF($D31="","",VLOOKUP($D31,'HK1'!$D$4:$AH$259,8,0)+VLOOKUP($D31,'HK2'!$D$4:$AH$258,8,0))</f>
        <v>1.2</v>
      </c>
      <c r="L31" s="8">
        <f>IF($D31="","",VLOOKUP($D31,'HK1'!$D$4:$AH$259,9,0)+VLOOKUP($D31,'HK2'!$D$4:$AH$258,9,0))</f>
        <v>0</v>
      </c>
      <c r="M31" s="8">
        <f>IF($D31="","",VLOOKUP($D31,'HK1'!$D$4:$AH$259,10,0)+VLOOKUP($D31,'HK2'!$D$4:$AH$258,10,0))</f>
        <v>0</v>
      </c>
      <c r="N31" s="21">
        <f t="shared" si="1"/>
        <v>19.2</v>
      </c>
      <c r="O31" s="8">
        <f>IF($D31="","",VLOOKUP($D31,'HK1'!$D$4:$AH$259,12,0)+VLOOKUP($D31,'HK2'!$D$4:$AH$258,12,0))</f>
        <v>143</v>
      </c>
      <c r="P31" s="8">
        <f>IF($D31="","",VLOOKUP($D31,'HK1'!$D$4:$AH$259,13,0)+VLOOKUP($D31,'HK2'!$D$4:$AH$258,13,0))</f>
        <v>181</v>
      </c>
      <c r="Q31" s="8">
        <f>IF($D31="","",VLOOKUP($D31,'HK1'!$D$4:$AH$259,14,0)+VLOOKUP($D31,'HK2'!$D$4:$AH$258,14,0))</f>
        <v>110</v>
      </c>
      <c r="R31" s="21">
        <f t="shared" si="2"/>
        <v>10.7</v>
      </c>
      <c r="S31" s="8">
        <f>IF($D31="","",VLOOKUP($D31,'HK1'!$D$4:$AH$259,16,0)+VLOOKUP($D31,'HK2'!$D$4:$AH$258,16,0))</f>
        <v>0</v>
      </c>
      <c r="T31" s="8">
        <f>IF($D31="","",VLOOKUP($D31,'HK1'!$D$4:$AH$259,17,0)+VLOOKUP($D31,'HK2'!$D$4:$AH$258,17,0))</f>
        <v>0</v>
      </c>
      <c r="U31" s="8">
        <f>IF($D31="","",VLOOKUP($D31,'HK1'!$D$4:$AH$259,18,0)+VLOOKUP($D31,'HK2'!$D$4:$AH$258,18,0))</f>
        <v>0</v>
      </c>
      <c r="V31" s="21">
        <f t="shared" si="3"/>
        <v>0</v>
      </c>
      <c r="W31" s="8">
        <f>IF($D31="","",VLOOKUP($D31,'HK1'!$D$4:$AH$259,20,0)+VLOOKUP($D31,'HK2'!$D$4:$AH$258,20,0))</f>
        <v>0</v>
      </c>
      <c r="X31" s="8">
        <f>IF($D31="","",VLOOKUP($D31,'HK1'!$D$4:$AH$259,21,0)+VLOOKUP($D31,'HK2'!$D$4:$AH$258,21,0))</f>
        <v>0</v>
      </c>
      <c r="Y31" s="21">
        <f t="shared" si="4"/>
        <v>0</v>
      </c>
      <c r="Z31" s="8">
        <f>IF($D31="","",VLOOKUP($D31,'HK1'!$D$4:$AH$259,23,0)+VLOOKUP($D31,'HK2'!$D$4:$AH$258,23,0))</f>
        <v>0</v>
      </c>
      <c r="AA31" s="8">
        <f>IF($D31="","",VLOOKUP($D31,'HK1'!$D$4:$AH$259,24,0)+VLOOKUP($D31,'HK2'!$D$4:$AH$258,24,0))</f>
        <v>0</v>
      </c>
      <c r="AB31" s="21">
        <f t="shared" si="5"/>
        <v>0</v>
      </c>
      <c r="AC31" s="8">
        <f>IF($D31="","",VLOOKUP($D31,'HK1'!$D$4:$AH$259,26,0)+VLOOKUP($D31,'HK2'!$D$4:$AH$258,26,0))</f>
        <v>0</v>
      </c>
      <c r="AD31" s="8">
        <f>IF($D31="","",VLOOKUP($D31,'HK1'!$D$4:$AH$259,27,0)+VLOOKUP($D31,'HK2'!$D$4:$AH$258,27,0))</f>
        <v>0</v>
      </c>
      <c r="AE31" s="21">
        <f t="shared" si="6"/>
        <v>0</v>
      </c>
      <c r="AF31" s="8">
        <f>IF($D31="","",VLOOKUP($D31,'HK1'!$D$4:$AH$259,29,0)+VLOOKUP($D31,'HK2'!$D$4:$AH$258,29,0))</f>
        <v>0</v>
      </c>
      <c r="AG31" s="8">
        <f>IF($D31="","",VLOOKUP($D31,'HK1'!$D$4:$AH$259,30,0)+VLOOKUP($D31,'HK2'!$D$4:$AH$258,30,0))</f>
        <v>0</v>
      </c>
      <c r="AH31" s="64">
        <f t="shared" si="7"/>
        <v>35.9</v>
      </c>
      <c r="AI31" s="14">
        <f t="shared" si="8"/>
        <v>119.5</v>
      </c>
    </row>
    <row r="32" spans="1:35">
      <c r="A32" s="55">
        <f>IF(D32="","",SUBTOTAL(3,$D$4:$D32))</f>
        <v>29</v>
      </c>
      <c r="B32" s="46" t="s">
        <v>338</v>
      </c>
      <c r="C32" s="75" t="s">
        <v>63</v>
      </c>
      <c r="D32" s="31" t="s">
        <v>73</v>
      </c>
      <c r="E32" s="8">
        <f>IF($D32="","",VLOOKUP($D32,'HK1'!$D$4:$AH$259,2,0)+VLOOKUP($D32,'HK2'!$D$4:$AH$258,2,0))</f>
        <v>6</v>
      </c>
      <c r="F32" s="8">
        <f>IF($D32="","",VLOOKUP($D32,'HK1'!$D$4:$AH$259,3,0)+VLOOKUP($D32,'HK2'!$D$4:$AH$258,3,0))</f>
        <v>0</v>
      </c>
      <c r="G32" s="8">
        <f>IF($D32="","",VLOOKUP($D32,'HK1'!$D$4:$AH$259,4,0)+VLOOKUP($D32,'HK2'!$D$4:$AH$258,4,0))</f>
        <v>0</v>
      </c>
      <c r="H32" s="8">
        <f>IF($D32="","",VLOOKUP($D32,'HK1'!$D$4:$AH$259,5,0)+VLOOKUP($D32,'HK2'!$D$4:$AH$258,5,0))</f>
        <v>0</v>
      </c>
      <c r="I32" s="76">
        <f t="shared" si="0"/>
        <v>6</v>
      </c>
      <c r="J32" s="8">
        <f>IF($D32="","",VLOOKUP($D32,'HK1'!$D$4:$AH$259,7,0)+VLOOKUP($D32,'HK2'!$D$4:$AH$258,7,0))</f>
        <v>15.600000000000001</v>
      </c>
      <c r="K32" s="8">
        <f>IF($D32="","",VLOOKUP($D32,'HK1'!$D$4:$AH$259,8,0)+VLOOKUP($D32,'HK2'!$D$4:$AH$258,8,0))</f>
        <v>0</v>
      </c>
      <c r="L32" s="8">
        <f>IF($D32="","",VLOOKUP($D32,'HK1'!$D$4:$AH$259,9,0)+VLOOKUP($D32,'HK2'!$D$4:$AH$258,9,0))</f>
        <v>0</v>
      </c>
      <c r="M32" s="8">
        <f>IF($D32="","",VLOOKUP($D32,'HK1'!$D$4:$AH$259,10,0)+VLOOKUP($D32,'HK2'!$D$4:$AH$258,10,0))</f>
        <v>0</v>
      </c>
      <c r="N32" s="21">
        <f t="shared" si="1"/>
        <v>15.600000000000001</v>
      </c>
      <c r="O32" s="8">
        <f>IF($D32="","",VLOOKUP($D32,'HK1'!$D$4:$AH$259,12,0)+VLOOKUP($D32,'HK2'!$D$4:$AH$258,12,0))</f>
        <v>74</v>
      </c>
      <c r="P32" s="8">
        <f>IF($D32="","",VLOOKUP($D32,'HK1'!$D$4:$AH$259,13,0)+VLOOKUP($D32,'HK2'!$D$4:$AH$258,13,0))</f>
        <v>45</v>
      </c>
      <c r="Q32" s="8">
        <f>IF($D32="","",VLOOKUP($D32,'HK1'!$D$4:$AH$259,14,0)+VLOOKUP($D32,'HK2'!$D$4:$AH$258,14,0))</f>
        <v>74</v>
      </c>
      <c r="R32" s="21">
        <f t="shared" si="2"/>
        <v>2.25</v>
      </c>
      <c r="S32" s="8">
        <f>IF($D32="","",VLOOKUP($D32,'HK1'!$D$4:$AH$259,16,0)+VLOOKUP($D32,'HK2'!$D$4:$AH$258,16,0))</f>
        <v>0</v>
      </c>
      <c r="T32" s="8">
        <f>IF($D32="","",VLOOKUP($D32,'HK1'!$D$4:$AH$259,17,0)+VLOOKUP($D32,'HK2'!$D$4:$AH$258,17,0))</f>
        <v>0</v>
      </c>
      <c r="U32" s="8">
        <f>IF($D32="","",VLOOKUP($D32,'HK1'!$D$4:$AH$259,18,0)+VLOOKUP($D32,'HK2'!$D$4:$AH$258,18,0))</f>
        <v>0</v>
      </c>
      <c r="V32" s="21">
        <f t="shared" si="3"/>
        <v>0</v>
      </c>
      <c r="W32" s="8">
        <f>IF($D32="","",VLOOKUP($D32,'HK1'!$D$4:$AH$259,20,0)+VLOOKUP($D32,'HK2'!$D$4:$AH$258,20,0))</f>
        <v>0</v>
      </c>
      <c r="X32" s="8">
        <f>IF($D32="","",VLOOKUP($D32,'HK1'!$D$4:$AH$259,21,0)+VLOOKUP($D32,'HK2'!$D$4:$AH$258,21,0))</f>
        <v>0</v>
      </c>
      <c r="Y32" s="21">
        <f t="shared" si="4"/>
        <v>0</v>
      </c>
      <c r="Z32" s="8">
        <f>IF($D32="","",VLOOKUP($D32,'HK1'!$D$4:$AH$259,23,0)+VLOOKUP($D32,'HK2'!$D$4:$AH$258,23,0))</f>
        <v>0</v>
      </c>
      <c r="AA32" s="8">
        <f>IF($D32="","",VLOOKUP($D32,'HK1'!$D$4:$AH$259,24,0)+VLOOKUP($D32,'HK2'!$D$4:$AH$258,24,0))</f>
        <v>0</v>
      </c>
      <c r="AB32" s="21">
        <f t="shared" si="5"/>
        <v>0</v>
      </c>
      <c r="AC32" s="8">
        <f>IF($D32="","",VLOOKUP($D32,'HK1'!$D$4:$AH$259,26,0)+VLOOKUP($D32,'HK2'!$D$4:$AH$258,26,0))</f>
        <v>0</v>
      </c>
      <c r="AD32" s="8">
        <f>IF($D32="","",VLOOKUP($D32,'HK1'!$D$4:$AH$259,27,0)+VLOOKUP($D32,'HK2'!$D$4:$AH$258,27,0))</f>
        <v>0</v>
      </c>
      <c r="AE32" s="21">
        <f t="shared" si="6"/>
        <v>0</v>
      </c>
      <c r="AF32" s="8">
        <f>IF($D32="","",VLOOKUP($D32,'HK1'!$D$4:$AH$259,29,0)+VLOOKUP($D32,'HK2'!$D$4:$AH$258,29,0))</f>
        <v>1.2</v>
      </c>
      <c r="AG32" s="8">
        <f>IF($D32="","",VLOOKUP($D32,'HK1'!$D$4:$AH$259,30,0)+VLOOKUP($D32,'HK2'!$D$4:$AH$258,30,0))</f>
        <v>4.8</v>
      </c>
      <c r="AH32" s="64">
        <f t="shared" si="7"/>
        <v>29.9</v>
      </c>
      <c r="AI32" s="14">
        <f t="shared" si="8"/>
        <v>99.6</v>
      </c>
    </row>
    <row r="33" spans="1:35">
      <c r="A33" s="55">
        <f>IF(D33="","",SUBTOTAL(3,$D$4:$D33))</f>
        <v>30</v>
      </c>
      <c r="B33" s="46" t="s">
        <v>339</v>
      </c>
      <c r="C33" s="75" t="s">
        <v>63</v>
      </c>
      <c r="D33" s="31" t="s">
        <v>79</v>
      </c>
      <c r="E33" s="8">
        <f>IF($D33="","",VLOOKUP($D33,'HK1'!$D$4:$AH$259,2,0)+VLOOKUP($D33,'HK2'!$D$4:$AH$258,2,0))</f>
        <v>0</v>
      </c>
      <c r="F33" s="8">
        <f>IF($D33="","",VLOOKUP($D33,'HK1'!$D$4:$AH$259,3,0)+VLOOKUP($D33,'HK2'!$D$4:$AH$258,3,0))</f>
        <v>0</v>
      </c>
      <c r="G33" s="8">
        <f>IF($D33="","",VLOOKUP($D33,'HK1'!$D$4:$AH$259,4,0)+VLOOKUP($D33,'HK2'!$D$4:$AH$258,4,0))</f>
        <v>0</v>
      </c>
      <c r="H33" s="8">
        <f>IF($D33="","",VLOOKUP($D33,'HK1'!$D$4:$AH$259,5,0)+VLOOKUP($D33,'HK2'!$D$4:$AH$258,5,0))</f>
        <v>0</v>
      </c>
      <c r="I33" s="76">
        <f t="shared" si="0"/>
        <v>0</v>
      </c>
      <c r="J33" s="8">
        <f>IF($D33="","",VLOOKUP($D33,'HK1'!$D$4:$AH$259,7,0)+VLOOKUP($D33,'HK2'!$D$4:$AH$258,7,0))</f>
        <v>14.399999999999999</v>
      </c>
      <c r="K33" s="8">
        <f>IF($D33="","",VLOOKUP($D33,'HK1'!$D$4:$AH$259,8,0)+VLOOKUP($D33,'HK2'!$D$4:$AH$258,8,0))</f>
        <v>1.2</v>
      </c>
      <c r="L33" s="8">
        <f>IF($D33="","",VLOOKUP($D33,'HK1'!$D$4:$AH$259,9,0)+VLOOKUP($D33,'HK2'!$D$4:$AH$258,9,0))</f>
        <v>0</v>
      </c>
      <c r="M33" s="8">
        <f>IF($D33="","",VLOOKUP($D33,'HK1'!$D$4:$AH$259,10,0)+VLOOKUP($D33,'HK2'!$D$4:$AH$258,10,0))</f>
        <v>0</v>
      </c>
      <c r="N33" s="21">
        <f t="shared" si="1"/>
        <v>15.599999999999998</v>
      </c>
      <c r="O33" s="8">
        <f>IF($D33="","",VLOOKUP($D33,'HK1'!$D$4:$AH$259,12,0)+VLOOKUP($D33,'HK2'!$D$4:$AH$258,12,0))</f>
        <v>218</v>
      </c>
      <c r="P33" s="8">
        <f>IF($D33="","",VLOOKUP($D33,'HK1'!$D$4:$AH$259,13,0)+VLOOKUP($D33,'HK2'!$D$4:$AH$258,13,0))</f>
        <v>235</v>
      </c>
      <c r="Q33" s="8">
        <f>IF($D33="","",VLOOKUP($D33,'HK1'!$D$4:$AH$259,14,0)+VLOOKUP($D33,'HK2'!$D$4:$AH$258,14,0))</f>
        <v>208</v>
      </c>
      <c r="R33" s="21">
        <f t="shared" si="2"/>
        <v>12.25</v>
      </c>
      <c r="S33" s="8">
        <f>IF($D33="","",VLOOKUP($D33,'HK1'!$D$4:$AH$259,16,0)+VLOOKUP($D33,'HK2'!$D$4:$AH$258,16,0))</f>
        <v>0</v>
      </c>
      <c r="T33" s="8">
        <f>IF($D33="","",VLOOKUP($D33,'HK1'!$D$4:$AH$259,17,0)+VLOOKUP($D33,'HK2'!$D$4:$AH$258,17,0))</f>
        <v>0</v>
      </c>
      <c r="U33" s="8">
        <f>IF($D33="","",VLOOKUP($D33,'HK1'!$D$4:$AH$259,18,0)+VLOOKUP($D33,'HK2'!$D$4:$AH$258,18,0))</f>
        <v>0</v>
      </c>
      <c r="V33" s="21">
        <f t="shared" si="3"/>
        <v>0</v>
      </c>
      <c r="W33" s="8">
        <f>IF($D33="","",VLOOKUP($D33,'HK1'!$D$4:$AH$259,20,0)+VLOOKUP($D33,'HK2'!$D$4:$AH$258,20,0))</f>
        <v>0</v>
      </c>
      <c r="X33" s="8">
        <f>IF($D33="","",VLOOKUP($D33,'HK1'!$D$4:$AH$259,21,0)+VLOOKUP($D33,'HK2'!$D$4:$AH$258,21,0))</f>
        <v>0</v>
      </c>
      <c r="Y33" s="21">
        <f t="shared" si="4"/>
        <v>0</v>
      </c>
      <c r="Z33" s="8">
        <f>IF($D33="","",VLOOKUP($D33,'HK1'!$D$4:$AH$259,23,0)+VLOOKUP($D33,'HK2'!$D$4:$AH$258,23,0))</f>
        <v>0</v>
      </c>
      <c r="AA33" s="8">
        <f>IF($D33="","",VLOOKUP($D33,'HK1'!$D$4:$AH$259,24,0)+VLOOKUP($D33,'HK2'!$D$4:$AH$258,24,0))</f>
        <v>0</v>
      </c>
      <c r="AB33" s="21">
        <f t="shared" si="5"/>
        <v>0</v>
      </c>
      <c r="AC33" s="8">
        <f>IF($D33="","",VLOOKUP($D33,'HK1'!$D$4:$AH$259,26,0)+VLOOKUP($D33,'HK2'!$D$4:$AH$258,26,0))</f>
        <v>0</v>
      </c>
      <c r="AD33" s="8">
        <f>IF($D33="","",VLOOKUP($D33,'HK1'!$D$4:$AH$259,27,0)+VLOOKUP($D33,'HK2'!$D$4:$AH$258,27,0))</f>
        <v>0</v>
      </c>
      <c r="AE33" s="21">
        <f t="shared" si="6"/>
        <v>0</v>
      </c>
      <c r="AF33" s="8">
        <f>IF($D33="","",VLOOKUP($D33,'HK1'!$D$4:$AH$259,29,0)+VLOOKUP($D33,'HK2'!$D$4:$AH$258,29,0))</f>
        <v>0</v>
      </c>
      <c r="AG33" s="8">
        <f>IF($D33="","",VLOOKUP($D33,'HK1'!$D$4:$AH$259,30,0)+VLOOKUP($D33,'HK2'!$D$4:$AH$258,30,0))</f>
        <v>0</v>
      </c>
      <c r="AH33" s="64">
        <f t="shared" si="7"/>
        <v>27.9</v>
      </c>
      <c r="AI33" s="14">
        <f t="shared" si="8"/>
        <v>92.9</v>
      </c>
    </row>
    <row r="34" spans="1:35">
      <c r="A34" s="55">
        <f>IF(D34="","",SUBTOTAL(3,$D$4:$D34))</f>
        <v>31</v>
      </c>
      <c r="B34" s="46" t="s">
        <v>340</v>
      </c>
      <c r="C34" s="75" t="s">
        <v>63</v>
      </c>
      <c r="D34" s="31" t="s">
        <v>94</v>
      </c>
      <c r="E34" s="8">
        <f>IF($D34="","",VLOOKUP($D34,'HK1'!$D$4:$AH$259,2,0)+VLOOKUP($D34,'HK2'!$D$4:$AH$258,2,0))</f>
        <v>4</v>
      </c>
      <c r="F34" s="8">
        <f>IF($D34="","",VLOOKUP($D34,'HK1'!$D$4:$AH$259,3,0)+VLOOKUP($D34,'HK2'!$D$4:$AH$258,3,0))</f>
        <v>0</v>
      </c>
      <c r="G34" s="8">
        <f>IF($D34="","",VLOOKUP($D34,'HK1'!$D$4:$AH$259,4,0)+VLOOKUP($D34,'HK2'!$D$4:$AH$258,4,0))</f>
        <v>0</v>
      </c>
      <c r="H34" s="8">
        <f>IF($D34="","",VLOOKUP($D34,'HK1'!$D$4:$AH$259,5,0)+VLOOKUP($D34,'HK2'!$D$4:$AH$258,5,0))</f>
        <v>0</v>
      </c>
      <c r="I34" s="76">
        <f t="shared" si="0"/>
        <v>4</v>
      </c>
      <c r="J34" s="8">
        <f>IF($D34="","",VLOOKUP($D34,'HK1'!$D$4:$AH$259,7,0)+VLOOKUP($D34,'HK2'!$D$4:$AH$258,7,0))</f>
        <v>0</v>
      </c>
      <c r="K34" s="8">
        <f>IF($D34="","",VLOOKUP($D34,'HK1'!$D$4:$AH$259,8,0)+VLOOKUP($D34,'HK2'!$D$4:$AH$258,8,0))</f>
        <v>15.6</v>
      </c>
      <c r="L34" s="8">
        <f>IF($D34="","",VLOOKUP($D34,'HK1'!$D$4:$AH$259,9,0)+VLOOKUP($D34,'HK2'!$D$4:$AH$258,9,0))</f>
        <v>0</v>
      </c>
      <c r="M34" s="8">
        <f>IF($D34="","",VLOOKUP($D34,'HK1'!$D$4:$AH$259,10,0)+VLOOKUP($D34,'HK2'!$D$4:$AH$258,10,0))</f>
        <v>0</v>
      </c>
      <c r="N34" s="21">
        <f t="shared" si="1"/>
        <v>15.6</v>
      </c>
      <c r="O34" s="8">
        <f>IF($D34="","",VLOOKUP($D34,'HK1'!$D$4:$AH$259,12,0)+VLOOKUP($D34,'HK2'!$D$4:$AH$258,12,0))</f>
        <v>115</v>
      </c>
      <c r="P34" s="8">
        <f>IF($D34="","",VLOOKUP($D34,'HK1'!$D$4:$AH$259,13,0)+VLOOKUP($D34,'HK2'!$D$4:$AH$258,13,0))</f>
        <v>122</v>
      </c>
      <c r="Q34" s="8">
        <f>IF($D34="","",VLOOKUP($D34,'HK1'!$D$4:$AH$259,14,0)+VLOOKUP($D34,'HK2'!$D$4:$AH$258,14,0))</f>
        <v>143</v>
      </c>
      <c r="R34" s="21">
        <f t="shared" si="2"/>
        <v>4.7</v>
      </c>
      <c r="S34" s="8">
        <f>IF($D34="","",VLOOKUP($D34,'HK1'!$D$4:$AH$259,16,0)+VLOOKUP($D34,'HK2'!$D$4:$AH$258,16,0))</f>
        <v>0</v>
      </c>
      <c r="T34" s="8">
        <f>IF($D34="","",VLOOKUP($D34,'HK1'!$D$4:$AH$259,17,0)+VLOOKUP($D34,'HK2'!$D$4:$AH$258,17,0))</f>
        <v>0</v>
      </c>
      <c r="U34" s="8">
        <f>IF($D34="","",VLOOKUP($D34,'HK1'!$D$4:$AH$259,18,0)+VLOOKUP($D34,'HK2'!$D$4:$AH$258,18,0))</f>
        <v>0</v>
      </c>
      <c r="V34" s="21">
        <f t="shared" si="3"/>
        <v>0</v>
      </c>
      <c r="W34" s="8">
        <f>IF($D34="","",VLOOKUP($D34,'HK1'!$D$4:$AH$259,20,0)+VLOOKUP($D34,'HK2'!$D$4:$AH$258,20,0))</f>
        <v>0</v>
      </c>
      <c r="X34" s="8">
        <f>IF($D34="","",VLOOKUP($D34,'HK1'!$D$4:$AH$259,21,0)+VLOOKUP($D34,'HK2'!$D$4:$AH$258,21,0))</f>
        <v>0</v>
      </c>
      <c r="Y34" s="21">
        <f t="shared" si="4"/>
        <v>0</v>
      </c>
      <c r="Z34" s="8">
        <f>IF($D34="","",VLOOKUP($D34,'HK1'!$D$4:$AH$259,23,0)+VLOOKUP($D34,'HK2'!$D$4:$AH$258,23,0))</f>
        <v>0</v>
      </c>
      <c r="AA34" s="8">
        <f>IF($D34="","",VLOOKUP($D34,'HK1'!$D$4:$AH$259,24,0)+VLOOKUP($D34,'HK2'!$D$4:$AH$258,24,0))</f>
        <v>0</v>
      </c>
      <c r="AB34" s="21">
        <f t="shared" si="5"/>
        <v>0</v>
      </c>
      <c r="AC34" s="8">
        <f>IF($D34="","",VLOOKUP($D34,'HK1'!$D$4:$AH$259,26,0)+VLOOKUP($D34,'HK2'!$D$4:$AH$258,26,0))</f>
        <v>0</v>
      </c>
      <c r="AD34" s="8">
        <f>IF($D34="","",VLOOKUP($D34,'HK1'!$D$4:$AH$259,27,0)+VLOOKUP($D34,'HK2'!$D$4:$AH$258,27,0))</f>
        <v>0</v>
      </c>
      <c r="AE34" s="21">
        <f t="shared" si="6"/>
        <v>0</v>
      </c>
      <c r="AF34" s="8">
        <f>IF($D34="","",VLOOKUP($D34,'HK1'!$D$4:$AH$259,29,0)+VLOOKUP($D34,'HK2'!$D$4:$AH$258,29,0))</f>
        <v>3.5999999999999996</v>
      </c>
      <c r="AG34" s="8">
        <f>IF($D34="","",VLOOKUP($D34,'HK1'!$D$4:$AH$259,30,0)+VLOOKUP($D34,'HK2'!$D$4:$AH$258,30,0))</f>
        <v>0</v>
      </c>
      <c r="AH34" s="64">
        <f t="shared" si="7"/>
        <v>27.9</v>
      </c>
      <c r="AI34" s="14">
        <f t="shared" si="8"/>
        <v>92.9</v>
      </c>
    </row>
    <row r="35" spans="1:35">
      <c r="A35" s="55">
        <f>IF(D35="","",SUBTOTAL(3,$D$4:$D35))</f>
        <v>32</v>
      </c>
      <c r="B35" s="46" t="s">
        <v>341</v>
      </c>
      <c r="C35" s="75" t="s">
        <v>63</v>
      </c>
      <c r="D35" s="31" t="s">
        <v>85</v>
      </c>
      <c r="E35" s="8">
        <f>IF($D35="","",VLOOKUP($D35,'HK1'!$D$4:$AH$259,2,0)+VLOOKUP($D35,'HK2'!$D$4:$AH$258,2,0))</f>
        <v>0</v>
      </c>
      <c r="F35" s="8">
        <f>IF($D35="","",VLOOKUP($D35,'HK1'!$D$4:$AH$259,3,0)+VLOOKUP($D35,'HK2'!$D$4:$AH$258,3,0))</f>
        <v>0</v>
      </c>
      <c r="G35" s="8">
        <f>IF($D35="","",VLOOKUP($D35,'HK1'!$D$4:$AH$259,4,0)+VLOOKUP($D35,'HK2'!$D$4:$AH$258,4,0))</f>
        <v>0</v>
      </c>
      <c r="H35" s="8">
        <f>IF($D35="","",VLOOKUP($D35,'HK1'!$D$4:$AH$259,5,0)+VLOOKUP($D35,'HK2'!$D$4:$AH$258,5,0))</f>
        <v>0</v>
      </c>
      <c r="I35" s="76">
        <f t="shared" si="0"/>
        <v>0</v>
      </c>
      <c r="J35" s="8">
        <f>IF($D35="","",VLOOKUP($D35,'HK1'!$D$4:$AH$259,7,0)+VLOOKUP($D35,'HK2'!$D$4:$AH$258,7,0))</f>
        <v>20.399999999999999</v>
      </c>
      <c r="K35" s="8">
        <f>IF($D35="","",VLOOKUP($D35,'HK1'!$D$4:$AH$259,8,0)+VLOOKUP($D35,'HK2'!$D$4:$AH$258,8,0))</f>
        <v>1.2</v>
      </c>
      <c r="L35" s="8">
        <f>IF($D35="","",VLOOKUP($D35,'HK1'!$D$4:$AH$259,9,0)+VLOOKUP($D35,'HK2'!$D$4:$AH$258,9,0))</f>
        <v>0</v>
      </c>
      <c r="M35" s="8">
        <f>IF($D35="","",VLOOKUP($D35,'HK1'!$D$4:$AH$259,10,0)+VLOOKUP($D35,'HK2'!$D$4:$AH$258,10,0))</f>
        <v>0</v>
      </c>
      <c r="N35" s="21">
        <f t="shared" si="1"/>
        <v>21.599999999999998</v>
      </c>
      <c r="O35" s="8">
        <f>IF($D35="","",VLOOKUP($D35,'HK1'!$D$4:$AH$259,12,0)+VLOOKUP($D35,'HK2'!$D$4:$AH$258,12,0))</f>
        <v>0</v>
      </c>
      <c r="P35" s="8">
        <f>IF($D35="","",VLOOKUP($D35,'HK1'!$D$4:$AH$259,13,0)+VLOOKUP($D35,'HK2'!$D$4:$AH$258,13,0))</f>
        <v>52</v>
      </c>
      <c r="Q35" s="8">
        <f>IF($D35="","",VLOOKUP($D35,'HK1'!$D$4:$AH$259,14,0)+VLOOKUP($D35,'HK2'!$D$4:$AH$258,14,0))</f>
        <v>0</v>
      </c>
      <c r="R35" s="21">
        <f t="shared" si="2"/>
        <v>2.6</v>
      </c>
      <c r="S35" s="8">
        <f>IF($D35="","",VLOOKUP($D35,'HK1'!$D$4:$AH$259,16,0)+VLOOKUP($D35,'HK2'!$D$4:$AH$258,16,0))</f>
        <v>0</v>
      </c>
      <c r="T35" s="8">
        <f>IF($D35="","",VLOOKUP($D35,'HK1'!$D$4:$AH$259,17,0)+VLOOKUP($D35,'HK2'!$D$4:$AH$258,17,0))</f>
        <v>0</v>
      </c>
      <c r="U35" s="8">
        <f>IF($D35="","",VLOOKUP($D35,'HK1'!$D$4:$AH$259,18,0)+VLOOKUP($D35,'HK2'!$D$4:$AH$258,18,0))</f>
        <v>0</v>
      </c>
      <c r="V35" s="21">
        <f t="shared" si="3"/>
        <v>0</v>
      </c>
      <c r="W35" s="8">
        <f>IF($D35="","",VLOOKUP($D35,'HK1'!$D$4:$AH$259,20,0)+VLOOKUP($D35,'HK2'!$D$4:$AH$258,20,0))</f>
        <v>0</v>
      </c>
      <c r="X35" s="8">
        <f>IF($D35="","",VLOOKUP($D35,'HK1'!$D$4:$AH$259,21,0)+VLOOKUP($D35,'HK2'!$D$4:$AH$258,21,0))</f>
        <v>0</v>
      </c>
      <c r="Y35" s="21">
        <f t="shared" si="4"/>
        <v>0</v>
      </c>
      <c r="Z35" s="8">
        <f>IF($D35="","",VLOOKUP($D35,'HK1'!$D$4:$AH$259,23,0)+VLOOKUP($D35,'HK2'!$D$4:$AH$258,23,0))</f>
        <v>0</v>
      </c>
      <c r="AA35" s="8">
        <f>IF($D35="","",VLOOKUP($D35,'HK1'!$D$4:$AH$259,24,0)+VLOOKUP($D35,'HK2'!$D$4:$AH$258,24,0))</f>
        <v>0</v>
      </c>
      <c r="AB35" s="21">
        <f t="shared" si="5"/>
        <v>0</v>
      </c>
      <c r="AC35" s="8">
        <f>IF($D35="","",VLOOKUP($D35,'HK1'!$D$4:$AH$259,26,0)+VLOOKUP($D35,'HK2'!$D$4:$AH$258,26,0))</f>
        <v>0</v>
      </c>
      <c r="AD35" s="8">
        <f>IF($D35="","",VLOOKUP($D35,'HK1'!$D$4:$AH$259,27,0)+VLOOKUP($D35,'HK2'!$D$4:$AH$258,27,0))</f>
        <v>0</v>
      </c>
      <c r="AE35" s="21">
        <f t="shared" si="6"/>
        <v>0</v>
      </c>
      <c r="AF35" s="8">
        <f>IF($D35="","",VLOOKUP($D35,'HK1'!$D$4:$AH$259,29,0)+VLOOKUP($D35,'HK2'!$D$4:$AH$258,29,0))</f>
        <v>0</v>
      </c>
      <c r="AG35" s="8">
        <f>IF($D35="","",VLOOKUP($D35,'HK1'!$D$4:$AH$259,30,0)+VLOOKUP($D35,'HK2'!$D$4:$AH$258,30,0))</f>
        <v>0</v>
      </c>
      <c r="AH35" s="64">
        <f t="shared" si="7"/>
        <v>24.2</v>
      </c>
      <c r="AI35" s="14">
        <f t="shared" si="8"/>
        <v>80.599999999999994</v>
      </c>
    </row>
    <row r="36" spans="1:35">
      <c r="A36" s="55">
        <f>IF(D36="","",SUBTOTAL(3,$D$4:$D36))</f>
        <v>33</v>
      </c>
      <c r="B36" s="46" t="s">
        <v>342</v>
      </c>
      <c r="C36" s="75" t="s">
        <v>63</v>
      </c>
      <c r="D36" s="31" t="s">
        <v>80</v>
      </c>
      <c r="E36" s="8">
        <f>IF($D36="","",VLOOKUP($D36,'HK1'!$D$4:$AH$259,2,0)+VLOOKUP($D36,'HK2'!$D$4:$AH$258,2,0))</f>
        <v>6</v>
      </c>
      <c r="F36" s="8">
        <f>IF($D36="","",VLOOKUP($D36,'HK1'!$D$4:$AH$259,3,0)+VLOOKUP($D36,'HK2'!$D$4:$AH$258,3,0))</f>
        <v>0</v>
      </c>
      <c r="G36" s="8">
        <f>IF($D36="","",VLOOKUP($D36,'HK1'!$D$4:$AH$259,4,0)+VLOOKUP($D36,'HK2'!$D$4:$AH$258,4,0))</f>
        <v>0</v>
      </c>
      <c r="H36" s="8">
        <f>IF($D36="","",VLOOKUP($D36,'HK1'!$D$4:$AH$259,5,0)+VLOOKUP($D36,'HK2'!$D$4:$AH$258,5,0))</f>
        <v>0</v>
      </c>
      <c r="I36" s="76">
        <f t="shared" si="0"/>
        <v>6</v>
      </c>
      <c r="J36" s="8">
        <f>IF($D36="","",VLOOKUP($D36,'HK1'!$D$4:$AH$259,7,0)+VLOOKUP($D36,'HK2'!$D$4:$AH$258,7,0))</f>
        <v>3.5999999999999996</v>
      </c>
      <c r="K36" s="8">
        <f>IF($D36="","",VLOOKUP($D36,'HK1'!$D$4:$AH$259,8,0)+VLOOKUP($D36,'HK2'!$D$4:$AH$258,8,0))</f>
        <v>0</v>
      </c>
      <c r="L36" s="8">
        <f>IF($D36="","",VLOOKUP($D36,'HK1'!$D$4:$AH$259,9,0)+VLOOKUP($D36,'HK2'!$D$4:$AH$258,9,0))</f>
        <v>0</v>
      </c>
      <c r="M36" s="8">
        <f>IF($D36="","",VLOOKUP($D36,'HK1'!$D$4:$AH$259,10,0)+VLOOKUP($D36,'HK2'!$D$4:$AH$258,10,0))</f>
        <v>0</v>
      </c>
      <c r="N36" s="21">
        <f t="shared" si="1"/>
        <v>3.5999999999999996</v>
      </c>
      <c r="O36" s="8">
        <f>IF($D36="","",VLOOKUP($D36,'HK1'!$D$4:$AH$259,12,0)+VLOOKUP($D36,'HK2'!$D$4:$AH$258,12,0))</f>
        <v>0</v>
      </c>
      <c r="P36" s="8">
        <f>IF($D36="","",VLOOKUP($D36,'HK1'!$D$4:$AH$259,13,0)+VLOOKUP($D36,'HK2'!$D$4:$AH$258,13,0))</f>
        <v>219</v>
      </c>
      <c r="Q36" s="8">
        <f>IF($D36="","",VLOOKUP($D36,'HK1'!$D$4:$AH$259,14,0)+VLOOKUP($D36,'HK2'!$D$4:$AH$258,14,0))</f>
        <v>0</v>
      </c>
      <c r="R36" s="21">
        <f t="shared" si="2"/>
        <v>10.95</v>
      </c>
      <c r="S36" s="8">
        <f>IF($D36="","",VLOOKUP($D36,'HK1'!$D$4:$AH$259,16,0)+VLOOKUP($D36,'HK2'!$D$4:$AH$258,16,0))</f>
        <v>2</v>
      </c>
      <c r="T36" s="8">
        <f>IF($D36="","",VLOOKUP($D36,'HK1'!$D$4:$AH$259,17,0)+VLOOKUP($D36,'HK2'!$D$4:$AH$258,17,0))</f>
        <v>0</v>
      </c>
      <c r="U36" s="8">
        <f>IF($D36="","",VLOOKUP($D36,'HK1'!$D$4:$AH$259,18,0)+VLOOKUP($D36,'HK2'!$D$4:$AH$258,18,0))</f>
        <v>2</v>
      </c>
      <c r="V36" s="21">
        <f t="shared" si="3"/>
        <v>0</v>
      </c>
      <c r="W36" s="8">
        <f>IF($D36="","",VLOOKUP($D36,'HK1'!$D$4:$AH$259,20,0)+VLOOKUP($D36,'HK2'!$D$4:$AH$258,20,0))</f>
        <v>0</v>
      </c>
      <c r="X36" s="8">
        <f>IF($D36="","",VLOOKUP($D36,'HK1'!$D$4:$AH$259,21,0)+VLOOKUP($D36,'HK2'!$D$4:$AH$258,21,0))</f>
        <v>0</v>
      </c>
      <c r="Y36" s="21">
        <f t="shared" si="4"/>
        <v>0</v>
      </c>
      <c r="Z36" s="8">
        <f>IF($D36="","",VLOOKUP($D36,'HK1'!$D$4:$AH$259,23,0)+VLOOKUP($D36,'HK2'!$D$4:$AH$258,23,0))</f>
        <v>0</v>
      </c>
      <c r="AA36" s="8">
        <f>IF($D36="","",VLOOKUP($D36,'HK1'!$D$4:$AH$259,24,0)+VLOOKUP($D36,'HK2'!$D$4:$AH$258,24,0))</f>
        <v>0</v>
      </c>
      <c r="AB36" s="21">
        <f t="shared" si="5"/>
        <v>0</v>
      </c>
      <c r="AC36" s="8">
        <f>IF($D36="","",VLOOKUP($D36,'HK1'!$D$4:$AH$259,26,0)+VLOOKUP($D36,'HK2'!$D$4:$AH$258,26,0))</f>
        <v>0</v>
      </c>
      <c r="AD36" s="8">
        <f>IF($D36="","",VLOOKUP($D36,'HK1'!$D$4:$AH$259,27,0)+VLOOKUP($D36,'HK2'!$D$4:$AH$258,27,0))</f>
        <v>0</v>
      </c>
      <c r="AE36" s="21">
        <f t="shared" si="6"/>
        <v>0</v>
      </c>
      <c r="AF36" s="8">
        <f>IF($D36="","",VLOOKUP($D36,'HK1'!$D$4:$AH$259,29,0)+VLOOKUP($D36,'HK2'!$D$4:$AH$258,29,0))</f>
        <v>1.2</v>
      </c>
      <c r="AG36" s="8">
        <f>IF($D36="","",VLOOKUP($D36,'HK1'!$D$4:$AH$259,30,0)+VLOOKUP($D36,'HK2'!$D$4:$AH$258,30,0))</f>
        <v>4.8</v>
      </c>
      <c r="AH36" s="64">
        <f t="shared" si="7"/>
        <v>26.6</v>
      </c>
      <c r="AI36" s="14">
        <f t="shared" si="8"/>
        <v>88.6</v>
      </c>
    </row>
    <row r="37" spans="1:35">
      <c r="A37" s="55">
        <f>IF(D37="","",SUBTOTAL(3,$D$4:$D37))</f>
        <v>34</v>
      </c>
      <c r="B37" s="46" t="s">
        <v>343</v>
      </c>
      <c r="C37" s="75" t="s">
        <v>63</v>
      </c>
      <c r="D37" s="31" t="s">
        <v>77</v>
      </c>
      <c r="E37" s="8">
        <f>IF($D37="","",VLOOKUP($D37,'HK1'!$D$4:$AH$259,2,0)+VLOOKUP($D37,'HK2'!$D$4:$AH$258,2,0))</f>
        <v>2</v>
      </c>
      <c r="F37" s="8">
        <f>IF($D37="","",VLOOKUP($D37,'HK1'!$D$4:$AH$259,3,0)+VLOOKUP($D37,'HK2'!$D$4:$AH$258,3,0))</f>
        <v>4</v>
      </c>
      <c r="G37" s="8">
        <f>IF($D37="","",VLOOKUP($D37,'HK1'!$D$4:$AH$259,4,0)+VLOOKUP($D37,'HK2'!$D$4:$AH$258,4,0))</f>
        <v>0</v>
      </c>
      <c r="H37" s="8">
        <f>IF($D37="","",VLOOKUP($D37,'HK1'!$D$4:$AH$259,5,0)+VLOOKUP($D37,'HK2'!$D$4:$AH$258,5,0))</f>
        <v>0</v>
      </c>
      <c r="I37" s="76">
        <f t="shared" si="0"/>
        <v>10</v>
      </c>
      <c r="J37" s="8">
        <f>IF($D37="","",VLOOKUP($D37,'HK1'!$D$4:$AH$259,7,0)+VLOOKUP($D37,'HK2'!$D$4:$AH$258,7,0))</f>
        <v>13.600000000000001</v>
      </c>
      <c r="K37" s="8">
        <f>IF($D37="","",VLOOKUP($D37,'HK1'!$D$4:$AH$259,8,0)+VLOOKUP($D37,'HK2'!$D$4:$AH$258,8,0))</f>
        <v>6</v>
      </c>
      <c r="L37" s="8">
        <f>IF($D37="","",VLOOKUP($D37,'HK1'!$D$4:$AH$259,9,0)+VLOOKUP($D37,'HK2'!$D$4:$AH$258,9,0))</f>
        <v>0</v>
      </c>
      <c r="M37" s="8">
        <f>IF($D37="","",VLOOKUP($D37,'HK1'!$D$4:$AH$259,10,0)+VLOOKUP($D37,'HK2'!$D$4:$AH$258,10,0))</f>
        <v>0</v>
      </c>
      <c r="N37" s="21">
        <f t="shared" si="1"/>
        <v>19.600000000000001</v>
      </c>
      <c r="O37" s="8">
        <f>IF($D37="","",VLOOKUP($D37,'HK1'!$D$4:$AH$259,12,0)+VLOOKUP($D37,'HK2'!$D$4:$AH$258,12,0))</f>
        <v>213</v>
      </c>
      <c r="P37" s="8">
        <f>IF($D37="","",VLOOKUP($D37,'HK1'!$D$4:$AH$259,13,0)+VLOOKUP($D37,'HK2'!$D$4:$AH$258,13,0))</f>
        <v>260</v>
      </c>
      <c r="Q37" s="8">
        <f>IF($D37="","",VLOOKUP($D37,'HK1'!$D$4:$AH$259,14,0)+VLOOKUP($D37,'HK2'!$D$4:$AH$258,14,0))</f>
        <v>185</v>
      </c>
      <c r="R37" s="21">
        <f t="shared" si="2"/>
        <v>14.4</v>
      </c>
      <c r="S37" s="8">
        <f>IF($D37="","",VLOOKUP($D37,'HK1'!$D$4:$AH$259,16,0)+VLOOKUP($D37,'HK2'!$D$4:$AH$258,16,0))</f>
        <v>0</v>
      </c>
      <c r="T37" s="8">
        <f>IF($D37="","",VLOOKUP($D37,'HK1'!$D$4:$AH$259,17,0)+VLOOKUP($D37,'HK2'!$D$4:$AH$258,17,0))</f>
        <v>0</v>
      </c>
      <c r="U37" s="8">
        <f>IF($D37="","",VLOOKUP($D37,'HK1'!$D$4:$AH$259,18,0)+VLOOKUP($D37,'HK2'!$D$4:$AH$258,18,0))</f>
        <v>0</v>
      </c>
      <c r="V37" s="21">
        <f t="shared" si="3"/>
        <v>0</v>
      </c>
      <c r="W37" s="8">
        <f>IF($D37="","",VLOOKUP($D37,'HK1'!$D$4:$AH$259,20,0)+VLOOKUP($D37,'HK2'!$D$4:$AH$258,20,0))</f>
        <v>0</v>
      </c>
      <c r="X37" s="8">
        <f>IF($D37="","",VLOOKUP($D37,'HK1'!$D$4:$AH$259,21,0)+VLOOKUP($D37,'HK2'!$D$4:$AH$258,21,0))</f>
        <v>0</v>
      </c>
      <c r="Y37" s="21">
        <f t="shared" si="4"/>
        <v>0</v>
      </c>
      <c r="Z37" s="8">
        <f>IF($D37="","",VLOOKUP($D37,'HK1'!$D$4:$AH$259,23,0)+VLOOKUP($D37,'HK2'!$D$4:$AH$258,23,0))</f>
        <v>0</v>
      </c>
      <c r="AA37" s="8">
        <f>IF($D37="","",VLOOKUP($D37,'HK1'!$D$4:$AH$259,24,0)+VLOOKUP($D37,'HK2'!$D$4:$AH$258,24,0))</f>
        <v>0</v>
      </c>
      <c r="AB37" s="21">
        <f t="shared" si="5"/>
        <v>0</v>
      </c>
      <c r="AC37" s="8">
        <f>IF($D37="","",VLOOKUP($D37,'HK1'!$D$4:$AH$259,26,0)+VLOOKUP($D37,'HK2'!$D$4:$AH$258,26,0))</f>
        <v>0</v>
      </c>
      <c r="AD37" s="8">
        <f>IF($D37="","",VLOOKUP($D37,'HK1'!$D$4:$AH$259,27,0)+VLOOKUP($D37,'HK2'!$D$4:$AH$258,27,0))</f>
        <v>0</v>
      </c>
      <c r="AE37" s="21">
        <f t="shared" si="6"/>
        <v>0</v>
      </c>
      <c r="AF37" s="8">
        <f>IF($D37="","",VLOOKUP($D37,'HK1'!$D$4:$AH$259,29,0)+VLOOKUP($D37,'HK2'!$D$4:$AH$258,29,0))</f>
        <v>0</v>
      </c>
      <c r="AG37" s="8">
        <f>IF($D37="","",VLOOKUP($D37,'HK1'!$D$4:$AH$259,30,0)+VLOOKUP($D37,'HK2'!$D$4:$AH$258,30,0))</f>
        <v>0</v>
      </c>
      <c r="AH37" s="64">
        <f t="shared" si="7"/>
        <v>44</v>
      </c>
      <c r="AI37" s="14">
        <f t="shared" si="8"/>
        <v>146.5</v>
      </c>
    </row>
    <row r="38" spans="1:35">
      <c r="A38" s="55">
        <f>IF(D38="","",SUBTOTAL(3,$D$4:$D38))</f>
        <v>35</v>
      </c>
      <c r="B38" s="46" t="s">
        <v>524</v>
      </c>
      <c r="C38" s="75" t="s">
        <v>263</v>
      </c>
      <c r="D38" s="31" t="s">
        <v>264</v>
      </c>
      <c r="E38" s="8">
        <f>IF($D38="","",VLOOKUP($D38,'HK1'!$D$4:$AH$259,2,0)+VLOOKUP($D38,'HK2'!$D$4:$AH$258,2,0))</f>
        <v>2</v>
      </c>
      <c r="F38" s="8">
        <f>IF($D38="","",VLOOKUP($D38,'HK1'!$D$4:$AH$259,3,0)+VLOOKUP($D38,'HK2'!$D$4:$AH$258,3,0))</f>
        <v>0</v>
      </c>
      <c r="G38" s="8">
        <f>IF($D38="","",VLOOKUP($D38,'HK1'!$D$4:$AH$259,4,0)+VLOOKUP($D38,'HK2'!$D$4:$AH$258,4,0))</f>
        <v>0</v>
      </c>
      <c r="H38" s="8">
        <f>IF($D38="","",VLOOKUP($D38,'HK1'!$D$4:$AH$259,5,0)+VLOOKUP($D38,'HK2'!$D$4:$AH$258,5,0))</f>
        <v>0</v>
      </c>
      <c r="I38" s="76">
        <f t="shared" si="0"/>
        <v>2</v>
      </c>
      <c r="J38" s="8">
        <f>IF($D38="","",VLOOKUP($D38,'HK1'!$D$4:$AH$259,7,0)+VLOOKUP($D38,'HK2'!$D$4:$AH$258,7,0))</f>
        <v>0</v>
      </c>
      <c r="K38" s="8">
        <f>IF($D38="","",VLOOKUP($D38,'HK1'!$D$4:$AH$259,8,0)+VLOOKUP($D38,'HK2'!$D$4:$AH$258,8,0))</f>
        <v>3.5999999999999996</v>
      </c>
      <c r="L38" s="8">
        <f>IF($D38="","",VLOOKUP($D38,'HK1'!$D$4:$AH$259,9,0)+VLOOKUP($D38,'HK2'!$D$4:$AH$258,9,0))</f>
        <v>0</v>
      </c>
      <c r="M38" s="8">
        <f>IF($D38="","",VLOOKUP($D38,'HK1'!$D$4:$AH$259,10,0)+VLOOKUP($D38,'HK2'!$D$4:$AH$258,10,0))</f>
        <v>0</v>
      </c>
      <c r="N38" s="21">
        <f t="shared" si="1"/>
        <v>3.5999999999999996</v>
      </c>
      <c r="O38" s="8">
        <f>IF($D38="","",VLOOKUP($D38,'HK1'!$D$4:$AH$259,12,0)+VLOOKUP($D38,'HK2'!$D$4:$AH$258,12,0))</f>
        <v>13</v>
      </c>
      <c r="P38" s="8">
        <f>IF($D38="","",VLOOKUP($D38,'HK1'!$D$4:$AH$259,13,0)+VLOOKUP($D38,'HK2'!$D$4:$AH$258,13,0))</f>
        <v>0</v>
      </c>
      <c r="Q38" s="8">
        <f>IF($D38="","",VLOOKUP($D38,'HK1'!$D$4:$AH$259,14,0)+VLOOKUP($D38,'HK2'!$D$4:$AH$258,14,0))</f>
        <v>13</v>
      </c>
      <c r="R38" s="21">
        <f t="shared" si="2"/>
        <v>0</v>
      </c>
      <c r="S38" s="8">
        <v>0</v>
      </c>
      <c r="T38" s="8">
        <f>IF($D38="","",VLOOKUP($D38,'HK1'!$D$4:$AH$259,17,0)+VLOOKUP($D38,'HK2'!$D$4:$AH$258,17,0))</f>
        <v>0</v>
      </c>
      <c r="U38" s="8">
        <v>0</v>
      </c>
      <c r="V38" s="21">
        <f t="shared" si="3"/>
        <v>0</v>
      </c>
      <c r="W38" s="8">
        <f>IF($D38="","",VLOOKUP($D38,'HK1'!$D$4:$AH$259,20,0)+VLOOKUP($D38,'HK2'!$D$4:$AH$258,20,0))</f>
        <v>0</v>
      </c>
      <c r="X38" s="8">
        <f>IF($D38="","",VLOOKUP($D38,'HK1'!$D$4:$AH$259,21,0)+VLOOKUP($D38,'HK2'!$D$4:$AH$258,21,0))</f>
        <v>0</v>
      </c>
      <c r="Y38" s="21">
        <f t="shared" si="4"/>
        <v>0</v>
      </c>
      <c r="Z38" s="8">
        <f>IF($D38="","",VLOOKUP($D38,'HK1'!$D$4:$AH$259,23,0)+VLOOKUP($D38,'HK2'!$D$4:$AH$258,23,0))</f>
        <v>0</v>
      </c>
      <c r="AA38" s="8">
        <f>IF($D38="","",VLOOKUP($D38,'HK1'!$D$4:$AH$259,24,0)+VLOOKUP($D38,'HK2'!$D$4:$AH$258,24,0))</f>
        <v>0</v>
      </c>
      <c r="AB38" s="21">
        <f t="shared" si="5"/>
        <v>0</v>
      </c>
      <c r="AC38" s="8">
        <f>IF($D38="","",VLOOKUP($D38,'HK1'!$D$4:$AH$259,26,0)+VLOOKUP($D38,'HK2'!$D$4:$AH$258,26,0))</f>
        <v>0</v>
      </c>
      <c r="AD38" s="8">
        <f>IF($D38="","",VLOOKUP($D38,'HK1'!$D$4:$AH$259,27,0)+VLOOKUP($D38,'HK2'!$D$4:$AH$258,27,0))</f>
        <v>0</v>
      </c>
      <c r="AE38" s="21">
        <f t="shared" si="6"/>
        <v>0</v>
      </c>
      <c r="AF38" s="8">
        <f>IF($D38="","",VLOOKUP($D38,'HK1'!$D$4:$AH$259,29,0)+VLOOKUP($D38,'HK2'!$D$4:$AH$258,29,0))</f>
        <v>0</v>
      </c>
      <c r="AG38" s="8">
        <f>IF($D38="","",VLOOKUP($D38,'HK1'!$D$4:$AH$259,30,0)+VLOOKUP($D38,'HK2'!$D$4:$AH$258,30,0))</f>
        <v>0</v>
      </c>
      <c r="AH38" s="64">
        <f t="shared" si="7"/>
        <v>5.6</v>
      </c>
      <c r="AI38" s="14">
        <f t="shared" si="8"/>
        <v>18.600000000000001</v>
      </c>
    </row>
    <row r="39" spans="1:35">
      <c r="A39" s="55">
        <f>IF(D39="","",SUBTOTAL(3,$D$4:$D39))</f>
        <v>36</v>
      </c>
      <c r="B39" s="46" t="s">
        <v>526</v>
      </c>
      <c r="C39" s="24" t="s">
        <v>539</v>
      </c>
      <c r="D39" s="31" t="s">
        <v>270</v>
      </c>
      <c r="E39" s="8">
        <f>IF($D39="","",VLOOKUP($D39,'HK1'!$D$4:$AH$259,2,0)+VLOOKUP($D39,'HK2'!$D$4:$AH$258,2,0))</f>
        <v>0</v>
      </c>
      <c r="F39" s="8">
        <f>IF($D39="","",VLOOKUP($D39,'HK1'!$D$4:$AH$259,3,0)+VLOOKUP($D39,'HK2'!$D$4:$AH$258,3,0))</f>
        <v>0</v>
      </c>
      <c r="G39" s="8">
        <f>IF($D39="","",VLOOKUP($D39,'HK1'!$D$4:$AH$259,4,0)+VLOOKUP($D39,'HK2'!$D$4:$AH$258,4,0))</f>
        <v>0</v>
      </c>
      <c r="H39" s="8">
        <f>IF($D39="","",VLOOKUP($D39,'HK1'!$D$4:$AH$259,5,0)+VLOOKUP($D39,'HK2'!$D$4:$AH$258,5,0))</f>
        <v>0</v>
      </c>
      <c r="I39" s="76">
        <f t="shared" si="0"/>
        <v>0</v>
      </c>
      <c r="J39" s="8">
        <f>IF($D39="","",VLOOKUP($D39,'HK1'!$D$4:$AH$259,7,0)+VLOOKUP($D39,'HK2'!$D$4:$AH$258,7,0))</f>
        <v>0</v>
      </c>
      <c r="K39" s="8">
        <f>IF($D39="","",VLOOKUP($D39,'HK1'!$D$4:$AH$259,8,0)+VLOOKUP($D39,'HK2'!$D$4:$AH$258,8,0))</f>
        <v>0</v>
      </c>
      <c r="L39" s="8">
        <f>IF($D39="","",VLOOKUP($D39,'HK1'!$D$4:$AH$259,9,0)+VLOOKUP($D39,'HK2'!$D$4:$AH$258,9,0))</f>
        <v>0</v>
      </c>
      <c r="M39" s="8">
        <f>IF($D39="","",VLOOKUP($D39,'HK1'!$D$4:$AH$259,10,0)+VLOOKUP($D39,'HK2'!$D$4:$AH$258,10,0))</f>
        <v>0</v>
      </c>
      <c r="N39" s="21">
        <f t="shared" si="1"/>
        <v>0</v>
      </c>
      <c r="O39" s="8">
        <f>IF($D39="","",VLOOKUP($D39,'HK1'!$D$4:$AH$259,12,0)+VLOOKUP($D39,'HK2'!$D$4:$AH$258,12,0))</f>
        <v>0</v>
      </c>
      <c r="P39" s="8">
        <f>IF($D39="","",VLOOKUP($D39,'HK1'!$D$4:$AH$259,13,0)+VLOOKUP($D39,'HK2'!$D$4:$AH$258,13,0))</f>
        <v>0</v>
      </c>
      <c r="Q39" s="8">
        <f>IF($D39="","",VLOOKUP($D39,'HK1'!$D$4:$AH$259,14,0)+VLOOKUP($D39,'HK2'!$D$4:$AH$258,14,0))</f>
        <v>0</v>
      </c>
      <c r="R39" s="21">
        <f t="shared" si="2"/>
        <v>0</v>
      </c>
      <c r="S39" s="8">
        <f>IF($D39="","",VLOOKUP($D39,'HK1'!$D$4:$AH$259,16,0)+VLOOKUP($D39,'HK2'!$D$4:$AH$258,16,0))</f>
        <v>0</v>
      </c>
      <c r="T39" s="8">
        <f>IF($D39="","",VLOOKUP($D39,'HK1'!$D$4:$AH$259,17,0)+VLOOKUP($D39,'HK2'!$D$4:$AH$258,17,0))</f>
        <v>0</v>
      </c>
      <c r="U39" s="8">
        <f>IF($D39="","",VLOOKUP($D39,'HK1'!$D$4:$AH$259,18,0)+VLOOKUP($D39,'HK2'!$D$4:$AH$258,18,0))</f>
        <v>0</v>
      </c>
      <c r="V39" s="21">
        <f t="shared" si="3"/>
        <v>0</v>
      </c>
      <c r="W39" s="8">
        <f>IF($D39="","",VLOOKUP($D39,'HK1'!$D$4:$AH$259,20,0)+VLOOKUP($D39,'HK2'!$D$4:$AH$258,20,0))</f>
        <v>0</v>
      </c>
      <c r="X39" s="8">
        <f>IF($D39="","",VLOOKUP($D39,'HK1'!$D$4:$AH$259,21,0)+VLOOKUP($D39,'HK2'!$D$4:$AH$258,21,0))</f>
        <v>0</v>
      </c>
      <c r="Y39" s="21">
        <f t="shared" si="4"/>
        <v>0</v>
      </c>
      <c r="Z39" s="8">
        <f>IF($D39="","",VLOOKUP($D39,'HK1'!$D$4:$AH$259,23,0)+VLOOKUP($D39,'HK2'!$D$4:$AH$258,23,0))</f>
        <v>0</v>
      </c>
      <c r="AA39" s="8">
        <f>IF($D39="","",VLOOKUP($D39,'HK1'!$D$4:$AH$259,24,0)+VLOOKUP($D39,'HK2'!$D$4:$AH$258,24,0))</f>
        <v>0</v>
      </c>
      <c r="AB39" s="21">
        <f t="shared" si="5"/>
        <v>0</v>
      </c>
      <c r="AC39" s="8">
        <f>IF($D39="","",VLOOKUP($D39,'HK1'!$D$4:$AH$259,26,0)+VLOOKUP($D39,'HK2'!$D$4:$AH$258,26,0))</f>
        <v>0</v>
      </c>
      <c r="AD39" s="8">
        <f>IF($D39="","",VLOOKUP($D39,'HK1'!$D$4:$AH$259,27,0)+VLOOKUP($D39,'HK2'!$D$4:$AH$258,27,0))</f>
        <v>0</v>
      </c>
      <c r="AE39" s="21">
        <f t="shared" si="6"/>
        <v>0</v>
      </c>
      <c r="AF39" s="8">
        <f>IF($D39="","",VLOOKUP($D39,'HK1'!$D$4:$AH$259,29,0)+VLOOKUP($D39,'HK2'!$D$4:$AH$258,29,0))</f>
        <v>0</v>
      </c>
      <c r="AG39" s="8">
        <f>IF($D39="","",VLOOKUP($D39,'HK1'!$D$4:$AH$259,30,0)+VLOOKUP($D39,'HK2'!$D$4:$AH$258,30,0))</f>
        <v>0</v>
      </c>
      <c r="AH39" s="64">
        <f t="shared" si="7"/>
        <v>0</v>
      </c>
      <c r="AI39" s="14">
        <f t="shared" si="8"/>
        <v>0</v>
      </c>
    </row>
    <row r="40" spans="1:35">
      <c r="A40" s="55">
        <f>IF(D40="","",SUBTOTAL(3,$D$4:$D40))</f>
        <v>37</v>
      </c>
      <c r="B40" s="46" t="s">
        <v>532</v>
      </c>
      <c r="C40" s="75" t="s">
        <v>541</v>
      </c>
      <c r="D40" s="31" t="s">
        <v>267</v>
      </c>
      <c r="E40" s="8">
        <f>IF($D40="","",VLOOKUP($D40,'HK1'!$D$4:$AH$259,2,0)+VLOOKUP($D40,'HK2'!$D$4:$AH$258,2,0))</f>
        <v>2</v>
      </c>
      <c r="F40" s="8">
        <f>IF($D40="","",VLOOKUP($D40,'HK1'!$D$4:$AH$259,3,0)+VLOOKUP($D40,'HK2'!$D$4:$AH$258,3,0))</f>
        <v>0</v>
      </c>
      <c r="G40" s="8">
        <f>IF($D40="","",VLOOKUP($D40,'HK1'!$D$4:$AH$259,4,0)+VLOOKUP($D40,'HK2'!$D$4:$AH$258,4,0))</f>
        <v>0</v>
      </c>
      <c r="H40" s="8">
        <f>IF($D40="","",VLOOKUP($D40,'HK1'!$D$4:$AH$259,5,0)+VLOOKUP($D40,'HK2'!$D$4:$AH$258,5,0))</f>
        <v>0</v>
      </c>
      <c r="I40" s="76">
        <f t="shared" si="0"/>
        <v>2</v>
      </c>
      <c r="J40" s="8">
        <f>IF($D40="","",VLOOKUP($D40,'HK1'!$D$4:$AH$259,7,0)+VLOOKUP($D40,'HK2'!$D$4:$AH$258,7,0))</f>
        <v>0</v>
      </c>
      <c r="K40" s="8">
        <f>IF($D40="","",VLOOKUP($D40,'HK1'!$D$4:$AH$259,8,0)+VLOOKUP($D40,'HK2'!$D$4:$AH$258,8,0))</f>
        <v>1.2</v>
      </c>
      <c r="L40" s="8">
        <f>IF($D40="","",VLOOKUP($D40,'HK1'!$D$4:$AH$259,9,0)+VLOOKUP($D40,'HK2'!$D$4:$AH$258,9,0))</f>
        <v>0</v>
      </c>
      <c r="M40" s="8">
        <f>IF($D40="","",VLOOKUP($D40,'HK1'!$D$4:$AH$259,10,0)+VLOOKUP($D40,'HK2'!$D$4:$AH$258,10,0))</f>
        <v>0</v>
      </c>
      <c r="N40" s="21">
        <f t="shared" si="1"/>
        <v>1.2</v>
      </c>
      <c r="O40" s="8">
        <f>IF($D40="","",VLOOKUP($D40,'HK1'!$D$4:$AH$259,12,0)+VLOOKUP($D40,'HK2'!$D$4:$AH$258,12,0))</f>
        <v>52</v>
      </c>
      <c r="P40" s="8">
        <f>IF($D40="","",VLOOKUP($D40,'HK1'!$D$4:$AH$259,13,0)+VLOOKUP($D40,'HK2'!$D$4:$AH$258,13,0))</f>
        <v>0</v>
      </c>
      <c r="Q40" s="8">
        <f>IF($D40="","",VLOOKUP($D40,'HK1'!$D$4:$AH$259,14,0)+VLOOKUP($D40,'HK2'!$D$4:$AH$258,14,0))</f>
        <v>52</v>
      </c>
      <c r="R40" s="21">
        <f t="shared" si="2"/>
        <v>0</v>
      </c>
      <c r="S40" s="8">
        <f>IF($D40="","",VLOOKUP($D40,'HK1'!$D$4:$AH$259,16,0)+VLOOKUP($D40,'HK2'!$D$4:$AH$258,16,0))</f>
        <v>0</v>
      </c>
      <c r="T40" s="8">
        <f>IF($D40="","",VLOOKUP($D40,'HK1'!$D$4:$AH$259,17,0)+VLOOKUP($D40,'HK2'!$D$4:$AH$258,17,0))</f>
        <v>0</v>
      </c>
      <c r="U40" s="8">
        <f>IF($D40="","",VLOOKUP($D40,'HK1'!$D$4:$AH$259,18,0)+VLOOKUP($D40,'HK2'!$D$4:$AH$258,18,0))</f>
        <v>0</v>
      </c>
      <c r="V40" s="21">
        <f t="shared" si="3"/>
        <v>0</v>
      </c>
      <c r="W40" s="8">
        <f>IF($D40="","",VLOOKUP($D40,'HK1'!$D$4:$AH$259,20,0)+VLOOKUP($D40,'HK2'!$D$4:$AH$258,20,0))</f>
        <v>0</v>
      </c>
      <c r="X40" s="8">
        <f>IF($D40="","",VLOOKUP($D40,'HK1'!$D$4:$AH$259,21,0)+VLOOKUP($D40,'HK2'!$D$4:$AH$258,21,0))</f>
        <v>0</v>
      </c>
      <c r="Y40" s="21">
        <f t="shared" si="4"/>
        <v>0</v>
      </c>
      <c r="Z40" s="8">
        <f>IF($D40="","",VLOOKUP($D40,'HK1'!$D$4:$AH$259,23,0)+VLOOKUP($D40,'HK2'!$D$4:$AH$258,23,0))</f>
        <v>0</v>
      </c>
      <c r="AA40" s="8">
        <f>IF($D40="","",VLOOKUP($D40,'HK1'!$D$4:$AH$259,24,0)+VLOOKUP($D40,'HK2'!$D$4:$AH$258,24,0))</f>
        <v>0</v>
      </c>
      <c r="AB40" s="21">
        <f t="shared" si="5"/>
        <v>0</v>
      </c>
      <c r="AC40" s="8">
        <f>IF($D40="","",VLOOKUP($D40,'HK1'!$D$4:$AH$259,26,0)+VLOOKUP($D40,'HK2'!$D$4:$AH$258,26,0))</f>
        <v>0</v>
      </c>
      <c r="AD40" s="8">
        <f>IF($D40="","",VLOOKUP($D40,'HK1'!$D$4:$AH$259,27,0)+VLOOKUP($D40,'HK2'!$D$4:$AH$258,27,0))</f>
        <v>0</v>
      </c>
      <c r="AE40" s="21">
        <f t="shared" si="6"/>
        <v>0</v>
      </c>
      <c r="AF40" s="8">
        <f>IF($D40="","",VLOOKUP($D40,'HK1'!$D$4:$AH$259,29,0)+VLOOKUP($D40,'HK2'!$D$4:$AH$258,29,0))</f>
        <v>0</v>
      </c>
      <c r="AG40" s="8">
        <f>IF($D40="","",VLOOKUP($D40,'HK1'!$D$4:$AH$259,30,0)+VLOOKUP($D40,'HK2'!$D$4:$AH$258,30,0))</f>
        <v>0</v>
      </c>
      <c r="AH40" s="64">
        <f t="shared" si="7"/>
        <v>3.2</v>
      </c>
      <c r="AI40" s="14">
        <f t="shared" si="8"/>
        <v>10.7</v>
      </c>
    </row>
    <row r="41" spans="1:35">
      <c r="A41" s="55">
        <f>IF(D41="","",SUBTOTAL(3,$D$4:$D41))</f>
        <v>38</v>
      </c>
      <c r="B41" s="46" t="s">
        <v>534</v>
      </c>
      <c r="C41" s="75" t="s">
        <v>542</v>
      </c>
      <c r="D41" s="31" t="s">
        <v>274</v>
      </c>
      <c r="E41" s="8">
        <f>IF($D41="","",VLOOKUP($D41,'HK1'!$D$4:$AH$259,2,0)+VLOOKUP($D41,'HK2'!$D$4:$AH$258,2,0))</f>
        <v>0</v>
      </c>
      <c r="F41" s="8">
        <f>IF($D41="","",VLOOKUP($D41,'HK1'!$D$4:$AH$259,3,0)+VLOOKUP($D41,'HK2'!$D$4:$AH$258,3,0))</f>
        <v>0</v>
      </c>
      <c r="G41" s="8">
        <f>IF($D41="","",VLOOKUP($D41,'HK1'!$D$4:$AH$259,4,0)+VLOOKUP($D41,'HK2'!$D$4:$AH$258,4,0))</f>
        <v>0</v>
      </c>
      <c r="H41" s="8">
        <f>IF($D41="","",VLOOKUP($D41,'HK1'!$D$4:$AH$259,5,0)+VLOOKUP($D41,'HK2'!$D$4:$AH$258,5,0))</f>
        <v>0</v>
      </c>
      <c r="I41" s="76">
        <f t="shared" si="0"/>
        <v>0</v>
      </c>
      <c r="J41" s="8">
        <f>IF($D41="","",VLOOKUP($D41,'HK1'!$D$4:$AH$259,7,0)+VLOOKUP($D41,'HK2'!$D$4:$AH$258,7,0))</f>
        <v>0</v>
      </c>
      <c r="K41" s="8">
        <f>IF($D41="","",VLOOKUP($D41,'HK1'!$D$4:$AH$259,8,0)+VLOOKUP($D41,'HK2'!$D$4:$AH$258,8,0))</f>
        <v>0</v>
      </c>
      <c r="L41" s="8">
        <f>IF($D41="","",VLOOKUP($D41,'HK1'!$D$4:$AH$259,9,0)+VLOOKUP($D41,'HK2'!$D$4:$AH$258,9,0))</f>
        <v>0</v>
      </c>
      <c r="M41" s="8">
        <f>IF($D41="","",VLOOKUP($D41,'HK1'!$D$4:$AH$259,10,0)+VLOOKUP($D41,'HK2'!$D$4:$AH$258,10,0))</f>
        <v>0</v>
      </c>
      <c r="N41" s="21">
        <f t="shared" si="1"/>
        <v>0</v>
      </c>
      <c r="O41" s="8">
        <f>IF($D41="","",VLOOKUP($D41,'HK1'!$D$4:$AH$259,12,0)+VLOOKUP($D41,'HK2'!$D$4:$AH$258,12,0))</f>
        <v>0</v>
      </c>
      <c r="P41" s="8">
        <f>IF($D41="","",VLOOKUP($D41,'HK1'!$D$4:$AH$259,13,0)+VLOOKUP($D41,'HK2'!$D$4:$AH$258,13,0))</f>
        <v>65</v>
      </c>
      <c r="Q41" s="8">
        <f>IF($D41="","",VLOOKUP($D41,'HK1'!$D$4:$AH$259,14,0)+VLOOKUP($D41,'HK2'!$D$4:$AH$258,14,0))</f>
        <v>32</v>
      </c>
      <c r="R41" s="21">
        <f t="shared" si="2"/>
        <v>1.65</v>
      </c>
      <c r="S41" s="8">
        <f>IF($D41="","",VLOOKUP($D41,'HK1'!$D$4:$AH$259,16,0)+VLOOKUP($D41,'HK2'!$D$4:$AH$258,16,0))</f>
        <v>0</v>
      </c>
      <c r="T41" s="8">
        <f>IF($D41="","",VLOOKUP($D41,'HK1'!$D$4:$AH$259,17,0)+VLOOKUP($D41,'HK2'!$D$4:$AH$258,17,0))</f>
        <v>0</v>
      </c>
      <c r="U41" s="8">
        <f>IF($D41="","",VLOOKUP($D41,'HK1'!$D$4:$AH$259,18,0)+VLOOKUP($D41,'HK2'!$D$4:$AH$258,18,0))</f>
        <v>0</v>
      </c>
      <c r="V41" s="21">
        <f t="shared" si="3"/>
        <v>0</v>
      </c>
      <c r="W41" s="8">
        <f>IF($D41="","",VLOOKUP($D41,'HK1'!$D$4:$AH$259,20,0)+VLOOKUP($D41,'HK2'!$D$4:$AH$258,20,0))</f>
        <v>0</v>
      </c>
      <c r="X41" s="8">
        <f>IF($D41="","",VLOOKUP($D41,'HK1'!$D$4:$AH$259,21,0)+VLOOKUP($D41,'HK2'!$D$4:$AH$258,21,0))</f>
        <v>0</v>
      </c>
      <c r="Y41" s="21">
        <f t="shared" si="4"/>
        <v>0</v>
      </c>
      <c r="Z41" s="8">
        <f>IF($D41="","",VLOOKUP($D41,'HK1'!$D$4:$AH$259,23,0)+VLOOKUP($D41,'HK2'!$D$4:$AH$258,23,0))</f>
        <v>0</v>
      </c>
      <c r="AA41" s="8">
        <f>IF($D41="","",VLOOKUP($D41,'HK1'!$D$4:$AH$259,24,0)+VLOOKUP($D41,'HK2'!$D$4:$AH$258,24,0))</f>
        <v>0</v>
      </c>
      <c r="AB41" s="21">
        <f t="shared" si="5"/>
        <v>0</v>
      </c>
      <c r="AC41" s="8">
        <f>IF($D41="","",VLOOKUP($D41,'HK1'!$D$4:$AH$259,26,0)+VLOOKUP($D41,'HK2'!$D$4:$AH$258,26,0))</f>
        <v>0</v>
      </c>
      <c r="AD41" s="8">
        <f>IF($D41="","",VLOOKUP($D41,'HK1'!$D$4:$AH$259,27,0)+VLOOKUP($D41,'HK2'!$D$4:$AH$258,27,0))</f>
        <v>0</v>
      </c>
      <c r="AE41" s="21">
        <f t="shared" si="6"/>
        <v>0</v>
      </c>
      <c r="AF41" s="8">
        <f>IF($D41="","",VLOOKUP($D41,'HK1'!$D$4:$AH$259,29,0)+VLOOKUP($D41,'HK2'!$D$4:$AH$258,29,0))</f>
        <v>0</v>
      </c>
      <c r="AG41" s="8">
        <f>IF($D41="","",VLOOKUP($D41,'HK1'!$D$4:$AH$259,30,0)+VLOOKUP($D41,'HK2'!$D$4:$AH$258,30,0))</f>
        <v>0</v>
      </c>
      <c r="AH41" s="64">
        <f t="shared" si="7"/>
        <v>1.7</v>
      </c>
      <c r="AI41" s="14">
        <f t="shared" si="8"/>
        <v>5.7</v>
      </c>
    </row>
    <row r="42" spans="1:35">
      <c r="A42" s="55" t="str">
        <f>IF(D42="","",SUBTOTAL(3,$D$4:$D42))</f>
        <v/>
      </c>
      <c r="B42" s="77"/>
      <c r="C42" s="78"/>
      <c r="D42" s="78"/>
      <c r="E42" s="8" t="str">
        <f>IF($D42="","",VLOOKUP($D42,'HK1'!$D$4:$AH$259,2,0)+VLOOKUP($D42,'HK2'!$D$4:$AH$258,2,0))</f>
        <v/>
      </c>
      <c r="F42" s="8" t="str">
        <f>IF($D42="","",VLOOKUP($D42,'HK1'!$D$4:$AH$259,3,0)+VLOOKUP($D42,'HK2'!$D$4:$AH$258,3,0))</f>
        <v/>
      </c>
      <c r="G42" s="8" t="str">
        <f>IF($D42="","",VLOOKUP($D42,'HK1'!$D$4:$AH$259,4,0)+VLOOKUP($D42,'HK2'!$D$4:$AH$258,4,0))</f>
        <v/>
      </c>
      <c r="H42" s="8" t="str">
        <f>IF($D42="","",VLOOKUP($D42,'HK1'!$D$4:$AH$259,5,0)+VLOOKUP($D42,'HK2'!$D$4:$AH$258,5,0))</f>
        <v/>
      </c>
      <c r="I42" s="76" t="str">
        <f t="shared" si="0"/>
        <v/>
      </c>
      <c r="J42" s="8" t="str">
        <f>IF($D42="","",VLOOKUP($D42,'HK1'!$D$4:$AH$259,7,0)+VLOOKUP($D42,'HK2'!$D$4:$AH$258,7,0))</f>
        <v/>
      </c>
      <c r="K42" s="8" t="str">
        <f>IF($D42="","",VLOOKUP($D42,'HK1'!$D$4:$AH$259,8,0)+VLOOKUP($D42,'HK2'!$D$4:$AH$258,8,0))</f>
        <v/>
      </c>
      <c r="L42" s="8" t="str">
        <f>IF($D42="","",VLOOKUP($D42,'HK1'!$D$4:$AH$259,9,0)+VLOOKUP($D42,'HK2'!$D$4:$AH$258,9,0))</f>
        <v/>
      </c>
      <c r="M42" s="8" t="str">
        <f>IF($D42="","",VLOOKUP($D42,'HK1'!$D$4:$AH$259,10,0)+VLOOKUP($D42,'HK2'!$D$4:$AH$258,10,0))</f>
        <v/>
      </c>
      <c r="N42" s="21" t="str">
        <f t="shared" si="1"/>
        <v/>
      </c>
      <c r="O42" s="8" t="str">
        <f>IF($D42="","",VLOOKUP($D42,'HK1'!$D$4:$AH$259,12,0)+VLOOKUP($D42,'HK2'!$D$4:$AH$258,12,0))</f>
        <v/>
      </c>
      <c r="P42" s="8" t="str">
        <f>IF($D42="","",VLOOKUP($D42,'HK1'!$D$4:$AH$259,13,0)+VLOOKUP($D42,'HK2'!$D$4:$AH$258,13,0))</f>
        <v/>
      </c>
      <c r="Q42" s="8" t="str">
        <f>IF($D42="","",VLOOKUP($D42,'HK1'!$D$4:$AH$259,14,0)+VLOOKUP($D42,'HK2'!$D$4:$AH$258,14,0))</f>
        <v/>
      </c>
      <c r="R42" s="21" t="str">
        <f t="shared" si="2"/>
        <v/>
      </c>
      <c r="S42" s="8" t="str">
        <f>IF($D42="","",VLOOKUP($D42,'HK1'!$D$4:$AH$259,16,0)+VLOOKUP($D42,'HK2'!$D$4:$AH$258,16,0))</f>
        <v/>
      </c>
      <c r="T42" s="8" t="str">
        <f>IF($D42="","",VLOOKUP($D42,'HK1'!$D$4:$AH$259,17,0)+VLOOKUP($D42,'HK2'!$D$4:$AH$258,17,0))</f>
        <v/>
      </c>
      <c r="U42" s="8" t="str">
        <f>IF($D42="","",VLOOKUP($D42,'HK1'!$D$4:$AH$259,18,0)+VLOOKUP($D42,'HK2'!$D$4:$AH$258,18,0))</f>
        <v/>
      </c>
      <c r="V42" s="21" t="str">
        <f t="shared" si="3"/>
        <v/>
      </c>
      <c r="W42" s="8" t="str">
        <f>IF($D42="","",VLOOKUP($D42,'HK1'!$D$4:$AH$259,20,0)+VLOOKUP($D42,'HK2'!$D$4:$AH$258,20,0))</f>
        <v/>
      </c>
      <c r="X42" s="8" t="str">
        <f>IF($D42="","",VLOOKUP($D42,'HK1'!$D$4:$AH$259,21,0)+VLOOKUP($D42,'HK2'!$D$4:$AH$258,21,0))</f>
        <v/>
      </c>
      <c r="Y42" s="21" t="str">
        <f t="shared" si="4"/>
        <v/>
      </c>
      <c r="Z42" s="8" t="str">
        <f>IF($D42="","",VLOOKUP($D42,'HK1'!$D$4:$AH$259,23,0)+VLOOKUP($D42,'HK2'!$D$4:$AH$258,23,0))</f>
        <v/>
      </c>
      <c r="AA42" s="8" t="str">
        <f>IF($D42="","",VLOOKUP($D42,'HK1'!$D$4:$AH$259,24,0)+VLOOKUP($D42,'HK2'!$D$4:$AH$258,24,0))</f>
        <v/>
      </c>
      <c r="AB42" s="21" t="str">
        <f t="shared" si="5"/>
        <v/>
      </c>
      <c r="AC42" s="8" t="str">
        <f>IF($D42="","",VLOOKUP($D42,'HK1'!$D$4:$AH$259,26,0)+VLOOKUP($D42,'HK2'!$D$4:$AH$258,26,0))</f>
        <v/>
      </c>
      <c r="AD42" s="8" t="str">
        <f>IF($D42="","",VLOOKUP($D42,'HK1'!$D$4:$AH$259,27,0)+VLOOKUP($D42,'HK2'!$D$4:$AH$258,27,0))</f>
        <v/>
      </c>
      <c r="AE42" s="21" t="str">
        <f t="shared" si="6"/>
        <v/>
      </c>
      <c r="AF42" s="8" t="str">
        <f>IF($D42="","",VLOOKUP($D42,'HK1'!$D$4:$AH$259,29,0)+VLOOKUP($D42,'HK2'!$D$4:$AH$258,29,0))</f>
        <v/>
      </c>
      <c r="AG42" s="8" t="str">
        <f>IF($D42="","",VLOOKUP($D42,'HK1'!$D$4:$AH$259,30,0)+VLOOKUP($D42,'HK2'!$D$4:$AH$258,30,0))</f>
        <v/>
      </c>
      <c r="AH42" s="64" t="str">
        <f t="shared" si="7"/>
        <v/>
      </c>
      <c r="AI42" s="14" t="str">
        <f t="shared" si="8"/>
        <v/>
      </c>
    </row>
    <row r="43" spans="1:35">
      <c r="E43" s="14">
        <f t="shared" ref="E43:AH43" si="9">SUBTOTAL(9,E2:E42)</f>
        <v>146</v>
      </c>
      <c r="F43" s="14">
        <f t="shared" si="9"/>
        <v>8</v>
      </c>
      <c r="G43" s="14">
        <f t="shared" si="9"/>
        <v>0</v>
      </c>
      <c r="H43" s="14">
        <f t="shared" si="9"/>
        <v>0</v>
      </c>
      <c r="I43" s="37">
        <f t="shared" si="9"/>
        <v>162</v>
      </c>
      <c r="J43" s="14">
        <f t="shared" si="9"/>
        <v>341.2</v>
      </c>
      <c r="K43" s="14">
        <f t="shared" si="9"/>
        <v>123.2</v>
      </c>
      <c r="L43" s="14">
        <f t="shared" si="9"/>
        <v>0</v>
      </c>
      <c r="M43" s="14">
        <f t="shared" si="9"/>
        <v>0</v>
      </c>
      <c r="N43" s="37">
        <f t="shared" si="9"/>
        <v>464.40000000000015</v>
      </c>
      <c r="O43" s="14">
        <f t="shared" si="9"/>
        <v>5099</v>
      </c>
      <c r="P43" s="14">
        <f t="shared" si="9"/>
        <v>5099</v>
      </c>
      <c r="Q43" s="14">
        <f t="shared" si="9"/>
        <v>5099</v>
      </c>
      <c r="R43" s="37">
        <f t="shared" si="9"/>
        <v>254.95</v>
      </c>
      <c r="S43" s="14">
        <f t="shared" si="9"/>
        <v>329</v>
      </c>
      <c r="T43" s="14">
        <f t="shared" si="9"/>
        <v>2</v>
      </c>
      <c r="U43" s="14">
        <f t="shared" si="9"/>
        <v>329</v>
      </c>
      <c r="V43" s="37">
        <f t="shared" si="9"/>
        <v>0.2</v>
      </c>
      <c r="W43" s="14">
        <f t="shared" si="9"/>
        <v>0</v>
      </c>
      <c r="X43" s="14">
        <f t="shared" si="9"/>
        <v>0</v>
      </c>
      <c r="Y43" s="37">
        <f t="shared" si="9"/>
        <v>0</v>
      </c>
      <c r="Z43" s="14">
        <f t="shared" si="9"/>
        <v>0</v>
      </c>
      <c r="AA43" s="14">
        <f t="shared" si="9"/>
        <v>0</v>
      </c>
      <c r="AB43" s="37">
        <f t="shared" si="9"/>
        <v>0</v>
      </c>
      <c r="AC43" s="14">
        <f t="shared" si="9"/>
        <v>0</v>
      </c>
      <c r="AD43" s="14">
        <f t="shared" si="9"/>
        <v>0</v>
      </c>
      <c r="AE43" s="37">
        <f t="shared" si="9"/>
        <v>0</v>
      </c>
      <c r="AF43" s="14">
        <f t="shared" si="9"/>
        <v>14.399999999999999</v>
      </c>
      <c r="AG43" s="14">
        <f t="shared" si="9"/>
        <v>52.8</v>
      </c>
      <c r="AH43" s="37">
        <f t="shared" si="9"/>
        <v>949.50000000000023</v>
      </c>
    </row>
  </sheetData>
  <sheetProtection formatCells="0" formatColumns="0" formatRows="0" autoFilter="0"/>
  <autoFilter ref="A3:AI42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3:AH1048576 E4:H42 J4:M42 O4:Q42 S4:U42 W4:X42 Z4:AA42 AC4:AD42 AF4:AG42">
    <cfRule type="cellIs" dxfId="35" priority="12" stopIfTrue="1" operator="lessThan">
      <formula>0</formula>
    </cfRule>
  </conditionalFormatting>
  <conditionalFormatting sqref="Q3">
    <cfRule type="cellIs" dxfId="34" priority="10" stopIfTrue="1" operator="lessThan">
      <formula>0</formula>
    </cfRule>
  </conditionalFormatting>
  <conditionalFormatting sqref="U3">
    <cfRule type="cellIs" dxfId="33" priority="9" stopIfTrue="1" operator="lessThan">
      <formula>0</formula>
    </cfRule>
  </conditionalFormatting>
  <conditionalFormatting sqref="I4:I42">
    <cfRule type="cellIs" dxfId="32" priority="8" stopIfTrue="1" operator="lessThan">
      <formula>0</formula>
    </cfRule>
  </conditionalFormatting>
  <conditionalFormatting sqref="N4:N42">
    <cfRule type="cellIs" dxfId="31" priority="7" stopIfTrue="1" operator="lessThan">
      <formula>0</formula>
    </cfRule>
  </conditionalFormatting>
  <conditionalFormatting sqref="R4:R42">
    <cfRule type="cellIs" dxfId="30" priority="6" stopIfTrue="1" operator="lessThan">
      <formula>0</formula>
    </cfRule>
  </conditionalFormatting>
  <conditionalFormatting sqref="V4:V42">
    <cfRule type="cellIs" dxfId="29" priority="5" stopIfTrue="1" operator="lessThan">
      <formula>0</formula>
    </cfRule>
  </conditionalFormatting>
  <conditionalFormatting sqref="Y4:Y42">
    <cfRule type="cellIs" dxfId="28" priority="4" stopIfTrue="1" operator="lessThan">
      <formula>0</formula>
    </cfRule>
  </conditionalFormatting>
  <conditionalFormatting sqref="AB4:AB42">
    <cfRule type="cellIs" dxfId="27" priority="3" stopIfTrue="1" operator="lessThan">
      <formula>0</formula>
    </cfRule>
  </conditionalFormatting>
  <conditionalFormatting sqref="AE4:AE42">
    <cfRule type="cellIs" dxfId="26" priority="2" stopIfTrue="1" operator="lessThan">
      <formula>0</formula>
    </cfRule>
  </conditionalFormatting>
  <conditionalFormatting sqref="AH4:AH42">
    <cfRule type="cellIs" dxfId="25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="70" zoomScaleNormal="70" workbookViewId="0">
      <pane xSplit="4" ySplit="3" topLeftCell="Q19" activePane="bottomRight" state="frozen"/>
      <selection pane="topRight" activeCell="E1" sqref="E1"/>
      <selection pane="bottomLeft" activeCell="A4" sqref="A4"/>
      <selection pane="bottomRight" activeCell="D32" sqref="D32"/>
    </sheetView>
  </sheetViews>
  <sheetFormatPr defaultRowHeight="18.75"/>
  <cols>
    <col min="1" max="1" width="5.75" style="79" bestFit="1" customWidth="1"/>
    <col min="2" max="2" width="11.75" style="79" bestFit="1" customWidth="1"/>
    <col min="3" max="3" width="29" style="47" bestFit="1" customWidth="1"/>
    <col min="4" max="4" width="36" style="47" bestFit="1" customWidth="1"/>
    <col min="5" max="8" width="6.625" style="47" customWidth="1"/>
    <col min="9" max="9" width="6.625" style="53" customWidth="1"/>
    <col min="10" max="13" width="6.625" style="47" customWidth="1"/>
    <col min="14" max="14" width="8.25" style="53" customWidth="1"/>
    <col min="15" max="15" width="8" style="47" customWidth="1"/>
    <col min="16" max="17" width="8.25" style="47" customWidth="1"/>
    <col min="18" max="18" width="9.375" style="53" customWidth="1"/>
    <col min="19" max="21" width="6.625" style="47" customWidth="1"/>
    <col min="22" max="22" width="6.625" style="53" customWidth="1"/>
    <col min="23" max="24" width="6.625" style="47" customWidth="1"/>
    <col min="25" max="25" width="6.625" style="53" customWidth="1"/>
    <col min="26" max="27" width="6.625" style="47" customWidth="1"/>
    <col min="28" max="28" width="6.625" style="53" customWidth="1"/>
    <col min="29" max="30" width="6.625" style="47" customWidth="1"/>
    <col min="31" max="31" width="6.625" style="53" customWidth="1"/>
    <col min="32" max="33" width="6.625" style="47" customWidth="1"/>
    <col min="34" max="34" width="9.25" style="53" customWidth="1"/>
    <col min="35" max="35" width="9.5" style="47" customWidth="1"/>
    <col min="36" max="36" width="11.75" style="47" customWidth="1"/>
    <col min="37" max="16384" width="9" style="47"/>
  </cols>
  <sheetData>
    <row r="1" spans="1:35" s="38" customFormat="1">
      <c r="A1" s="118" t="s">
        <v>0</v>
      </c>
      <c r="B1" s="117" t="s">
        <v>1</v>
      </c>
      <c r="C1" s="119" t="s">
        <v>2</v>
      </c>
      <c r="D1" s="118" t="s">
        <v>3</v>
      </c>
      <c r="E1" s="117" t="s">
        <v>4</v>
      </c>
      <c r="F1" s="117"/>
      <c r="G1" s="117"/>
      <c r="H1" s="117"/>
      <c r="I1" s="117"/>
      <c r="J1" s="117" t="s">
        <v>5</v>
      </c>
      <c r="K1" s="117"/>
      <c r="L1" s="117"/>
      <c r="M1" s="117"/>
      <c r="N1" s="117"/>
      <c r="O1" s="117" t="s">
        <v>6</v>
      </c>
      <c r="P1" s="117"/>
      <c r="Q1" s="117"/>
      <c r="R1" s="117"/>
      <c r="S1" s="117"/>
      <c r="T1" s="117"/>
      <c r="U1" s="117"/>
      <c r="V1" s="117"/>
      <c r="W1" s="117" t="s">
        <v>7</v>
      </c>
      <c r="X1" s="117"/>
      <c r="Y1" s="117"/>
      <c r="Z1" s="117"/>
      <c r="AA1" s="117"/>
      <c r="AB1" s="117"/>
      <c r="AC1" s="117"/>
      <c r="AD1" s="117"/>
      <c r="AE1" s="117"/>
      <c r="AF1" s="114" t="s">
        <v>8</v>
      </c>
      <c r="AG1" s="114" t="s">
        <v>9</v>
      </c>
      <c r="AH1" s="114" t="s">
        <v>10</v>
      </c>
      <c r="AI1" s="1">
        <f>SUBTOTAL(9,AH:AH)</f>
        <v>1195.4000000000001</v>
      </c>
    </row>
    <row r="2" spans="1:35" s="38" customFormat="1">
      <c r="A2" s="118"/>
      <c r="B2" s="118"/>
      <c r="C2" s="119"/>
      <c r="D2" s="11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 t="s">
        <v>11</v>
      </c>
      <c r="P2" s="117"/>
      <c r="Q2" s="117"/>
      <c r="R2" s="117"/>
      <c r="S2" s="117" t="s">
        <v>12</v>
      </c>
      <c r="T2" s="117"/>
      <c r="U2" s="117"/>
      <c r="V2" s="117"/>
      <c r="W2" s="117" t="s">
        <v>11</v>
      </c>
      <c r="X2" s="117"/>
      <c r="Y2" s="117"/>
      <c r="Z2" s="117" t="s">
        <v>13</v>
      </c>
      <c r="AA2" s="117"/>
      <c r="AB2" s="117"/>
      <c r="AC2" s="117" t="s">
        <v>14</v>
      </c>
      <c r="AD2" s="117"/>
      <c r="AE2" s="117"/>
      <c r="AF2" s="114"/>
      <c r="AG2" s="114"/>
      <c r="AH2" s="114"/>
    </row>
    <row r="3" spans="1:35" s="44" customFormat="1" ht="99">
      <c r="A3" s="118"/>
      <c r="B3" s="118"/>
      <c r="C3" s="119"/>
      <c r="D3" s="118"/>
      <c r="E3" s="71" t="s">
        <v>15</v>
      </c>
      <c r="F3" s="71" t="s">
        <v>16</v>
      </c>
      <c r="G3" s="71" t="s">
        <v>17</v>
      </c>
      <c r="H3" s="71" t="s">
        <v>18</v>
      </c>
      <c r="I3" s="72" t="s">
        <v>19</v>
      </c>
      <c r="J3" s="71" t="s">
        <v>20</v>
      </c>
      <c r="K3" s="71" t="s">
        <v>21</v>
      </c>
      <c r="L3" s="71" t="s">
        <v>22</v>
      </c>
      <c r="M3" s="71" t="s">
        <v>23</v>
      </c>
      <c r="N3" s="73" t="s">
        <v>24</v>
      </c>
      <c r="O3" s="71" t="s">
        <v>25</v>
      </c>
      <c r="P3" s="71" t="s">
        <v>26</v>
      </c>
      <c r="Q3" s="74" t="s">
        <v>283</v>
      </c>
      <c r="R3" s="72" t="s">
        <v>27</v>
      </c>
      <c r="S3" s="71" t="s">
        <v>28</v>
      </c>
      <c r="T3" s="71" t="s">
        <v>29</v>
      </c>
      <c r="U3" s="74" t="s">
        <v>284</v>
      </c>
      <c r="V3" s="72" t="s">
        <v>30</v>
      </c>
      <c r="W3" s="71" t="s">
        <v>25</v>
      </c>
      <c r="X3" s="71" t="s">
        <v>26</v>
      </c>
      <c r="Y3" s="72" t="s">
        <v>27</v>
      </c>
      <c r="Z3" s="71" t="s">
        <v>28</v>
      </c>
      <c r="AA3" s="71" t="s">
        <v>29</v>
      </c>
      <c r="AB3" s="72" t="s">
        <v>30</v>
      </c>
      <c r="AC3" s="71" t="s">
        <v>28</v>
      </c>
      <c r="AD3" s="71" t="s">
        <v>29</v>
      </c>
      <c r="AE3" s="72" t="s">
        <v>30</v>
      </c>
      <c r="AF3" s="114"/>
      <c r="AG3" s="114"/>
      <c r="AH3" s="114"/>
    </row>
    <row r="4" spans="1:35">
      <c r="A4" s="55">
        <f>IF(D4="","",SUBTOTAL(3,$D$4:$D4))</f>
        <v>1</v>
      </c>
      <c r="B4" s="46" t="s">
        <v>287</v>
      </c>
      <c r="C4" s="75" t="s">
        <v>31</v>
      </c>
      <c r="D4" s="31" t="s">
        <v>33</v>
      </c>
      <c r="E4" s="8">
        <f>IF($D4="","",VLOOKUP($D4,'HK1'!$D$4:$AH$259,2,0)+VLOOKUP($D4,'HK2'!$D$4:$AH$258,2,0))</f>
        <v>0</v>
      </c>
      <c r="F4" s="8">
        <f>IF($D4="","",VLOOKUP($D4,'HK1'!$D$4:$AH$259,3,0)+VLOOKUP($D4,'HK2'!$D$4:$AH$258,3,0))</f>
        <v>0</v>
      </c>
      <c r="G4" s="8">
        <f>IF($D4="","",VLOOKUP($D4,'HK1'!$D$4:$AH$259,4,0)+VLOOKUP($D4,'HK2'!$D$4:$AH$258,4,0))</f>
        <v>0</v>
      </c>
      <c r="H4" s="8">
        <f>IF($D4="","",VLOOKUP($D4,'HK1'!$D$4:$AH$259,5,0)+VLOOKUP($D4,'HK2'!$D$4:$AH$258,5,0))</f>
        <v>0</v>
      </c>
      <c r="I4" s="76">
        <f t="shared" ref="I4:I40" si="0">IF(D4="","",(E4+F4*2+G4*3+H4*2))</f>
        <v>0</v>
      </c>
      <c r="J4" s="8">
        <f>IF($D4="","",VLOOKUP($D4,'HK1'!$D$4:$AH$259,7,0)+VLOOKUP($D4,'HK2'!$D$4:$AH$258,7,0))</f>
        <v>0</v>
      </c>
      <c r="K4" s="8">
        <f>IF($D4="","",VLOOKUP($D4,'HK1'!$D$4:$AH$259,8,0)+VLOOKUP($D4,'HK2'!$D$4:$AH$258,8,0))</f>
        <v>0</v>
      </c>
      <c r="L4" s="8">
        <f>IF($D4="","",VLOOKUP($D4,'HK1'!$D$4:$AH$259,9,0)+VLOOKUP($D4,'HK2'!$D$4:$AH$258,9,0))</f>
        <v>0</v>
      </c>
      <c r="M4" s="8">
        <f>IF($D4="","",VLOOKUP($D4,'HK1'!$D$4:$AH$259,10,0)+VLOOKUP($D4,'HK2'!$D$4:$AH$258,10,0))</f>
        <v>0</v>
      </c>
      <c r="N4" s="21">
        <f t="shared" ref="N4:N40" si="1">IF(D4="","",SUM(J4:M4))</f>
        <v>0</v>
      </c>
      <c r="O4" s="8">
        <f>IF($D4="","",VLOOKUP($D4,'HK1'!$D$4:$AH$259,12,0)+VLOOKUP($D4,'HK2'!$D$4:$AH$258,12,0))</f>
        <v>54</v>
      </c>
      <c r="P4" s="8">
        <f>IF($D4="","",VLOOKUP($D4,'HK1'!$D$4:$AH$259,13,0)+VLOOKUP($D4,'HK2'!$D$4:$AH$258,13,0))</f>
        <v>0</v>
      </c>
      <c r="Q4" s="8">
        <f>IF($D4="","",VLOOKUP($D4,'HK1'!$D$4:$AH$259,14,0)+VLOOKUP($D4,'HK2'!$D$4:$AH$258,14,0))</f>
        <v>294</v>
      </c>
      <c r="R4" s="21">
        <f t="shared" ref="R4:R40" si="2">IF(D4="","",(SUM(O4:P4)-Q4)/20)</f>
        <v>-12</v>
      </c>
      <c r="S4" s="8">
        <f>IF($D4="","",VLOOKUP($D4,'HK1'!$D$4:$AH$259,16,0)+VLOOKUP($D4,'HK2'!$D$4:$AH$258,16,0))</f>
        <v>0</v>
      </c>
      <c r="T4" s="8">
        <f>IF($D4="","",VLOOKUP($D4,'HK1'!$D$4:$AH$259,17,0)+VLOOKUP($D4,'HK2'!$D$4:$AH$258,17,0))</f>
        <v>0</v>
      </c>
      <c r="U4" s="8">
        <f>IF($D4="","",VLOOKUP($D4,'HK1'!$D$4:$AH$259,18,0)+VLOOKUP($D4,'HK2'!$D$4:$AH$258,18,0))</f>
        <v>0</v>
      </c>
      <c r="V4" s="21">
        <f t="shared" ref="V4:V40" si="3">IF(D4="","",(SUM(S4:T4)-U4)/10)</f>
        <v>0</v>
      </c>
      <c r="W4" s="8">
        <f>IF($D4="","",VLOOKUP($D4,'HK1'!$D$4:$AH$259,20,0)+VLOOKUP($D4,'HK2'!$D$4:$AH$258,20,0))</f>
        <v>0</v>
      </c>
      <c r="X4" s="8">
        <f>IF($D4="","",VLOOKUP($D4,'HK1'!$D$4:$AH$259,21,0)+VLOOKUP($D4,'HK2'!$D$4:$AH$258,21,0))</f>
        <v>0</v>
      </c>
      <c r="Y4" s="21">
        <f t="shared" ref="Y4:Y40" si="4">IF(D4="","",SUM(W4:X4)/14)</f>
        <v>0</v>
      </c>
      <c r="Z4" s="8">
        <f>IF($D4="","",VLOOKUP($D4,'HK1'!$D$4:$AH$259,23,0)+VLOOKUP($D4,'HK2'!$D$4:$AH$258,23,0))</f>
        <v>0</v>
      </c>
      <c r="AA4" s="8">
        <f>IF($D4="","",VLOOKUP($D4,'HK1'!$D$4:$AH$259,24,0)+VLOOKUP($D4,'HK2'!$D$4:$AH$258,24,0))</f>
        <v>0</v>
      </c>
      <c r="AB4" s="21">
        <f t="shared" ref="AB4:AB40" si="5">IF(D4="","",SUM(Z4:AA4)/10)</f>
        <v>0</v>
      </c>
      <c r="AC4" s="8">
        <f>IF($D4="","",VLOOKUP($D4,'HK1'!$D$4:$AH$259,26,0)+VLOOKUP($D4,'HK2'!$D$4:$AH$258,26,0))</f>
        <v>0</v>
      </c>
      <c r="AD4" s="8">
        <f>IF($D4="","",VLOOKUP($D4,'HK1'!$D$4:$AH$259,27,0)+VLOOKUP($D4,'HK2'!$D$4:$AH$258,27,0))</f>
        <v>0</v>
      </c>
      <c r="AE4" s="21">
        <f t="shared" ref="AE4:AE40" si="6">IF(D4="","",SUM(AC4:AD4)/20)</f>
        <v>0</v>
      </c>
      <c r="AF4" s="8">
        <f>IF($D4="","",VLOOKUP($D4,'HK1'!$D$4:$AH$259,29,0)+VLOOKUP($D4,'HK2'!$D$4:$AH$258,29,0))</f>
        <v>0</v>
      </c>
      <c r="AG4" s="8">
        <f>IF($D4="","",VLOOKUP($D4,'HK1'!$D$4:$AH$259,30,0)+VLOOKUP($D4,'HK2'!$D$4:$AH$258,30,0))</f>
        <v>0</v>
      </c>
      <c r="AH4" s="64">
        <f t="shared" ref="AH4:AH40" si="7">IF(D4="","",ROUND(I4+N4+R4+V4+Y4+AB4+AE4+SUM(AF4:AG4),1))</f>
        <v>-12</v>
      </c>
      <c r="AI4" s="14">
        <f>IF(AH4="","",ROUND(AH4*3.33,1))</f>
        <v>-40</v>
      </c>
    </row>
    <row r="5" spans="1:35">
      <c r="A5" s="55">
        <f>IF(D5="","",SUBTOTAL(3,$D$4:$D5))</f>
        <v>2</v>
      </c>
      <c r="B5" s="46" t="s">
        <v>313</v>
      </c>
      <c r="C5" s="75" t="s">
        <v>35</v>
      </c>
      <c r="D5" s="31" t="s">
        <v>53</v>
      </c>
      <c r="E5" s="8">
        <f>IF($D5="","",VLOOKUP($D5,'HK1'!$D$4:$AH$259,2,0)+VLOOKUP($D5,'HK2'!$D$4:$AH$258,2,0))</f>
        <v>18</v>
      </c>
      <c r="F5" s="8">
        <f>IF($D5="","",VLOOKUP($D5,'HK1'!$D$4:$AH$259,3,0)+VLOOKUP($D5,'HK2'!$D$4:$AH$258,3,0))</f>
        <v>0</v>
      </c>
      <c r="G5" s="8">
        <f>IF($D5="","",VLOOKUP($D5,'HK1'!$D$4:$AH$259,4,0)+VLOOKUP($D5,'HK2'!$D$4:$AH$258,4,0))</f>
        <v>0</v>
      </c>
      <c r="H5" s="8">
        <f>IF($D5="","",VLOOKUP($D5,'HK1'!$D$4:$AH$259,5,0)+VLOOKUP($D5,'HK2'!$D$4:$AH$258,5,0))</f>
        <v>0</v>
      </c>
      <c r="I5" s="76">
        <f t="shared" si="0"/>
        <v>18</v>
      </c>
      <c r="J5" s="8">
        <f>IF($D5="","",VLOOKUP($D5,'HK1'!$D$4:$AH$259,7,0)+VLOOKUP($D5,'HK2'!$D$4:$AH$258,7,0))</f>
        <v>12.8</v>
      </c>
      <c r="K5" s="8">
        <f>IF($D5="","",VLOOKUP($D5,'HK1'!$D$4:$AH$259,8,0)+VLOOKUP($D5,'HK2'!$D$4:$AH$258,8,0))</f>
        <v>16.8</v>
      </c>
      <c r="L5" s="8">
        <f>IF($D5="","",VLOOKUP($D5,'HK1'!$D$4:$AH$259,9,0)+VLOOKUP($D5,'HK2'!$D$4:$AH$258,9,0))</f>
        <v>0</v>
      </c>
      <c r="M5" s="8">
        <f>IF($D5="","",VLOOKUP($D5,'HK1'!$D$4:$AH$259,10,0)+VLOOKUP($D5,'HK2'!$D$4:$AH$258,10,0))</f>
        <v>0</v>
      </c>
      <c r="N5" s="21">
        <f t="shared" si="1"/>
        <v>29.6</v>
      </c>
      <c r="O5" s="8">
        <f>IF($D5="","",VLOOKUP($D5,'HK1'!$D$4:$AH$259,12,0)+VLOOKUP($D5,'HK2'!$D$4:$AH$258,12,0))</f>
        <v>292</v>
      </c>
      <c r="P5" s="8">
        <f>IF($D5="","",VLOOKUP($D5,'HK1'!$D$4:$AH$259,13,0)+VLOOKUP($D5,'HK2'!$D$4:$AH$258,13,0))</f>
        <v>147</v>
      </c>
      <c r="Q5" s="8">
        <f>IF($D5="","",VLOOKUP($D5,'HK1'!$D$4:$AH$259,14,0)+VLOOKUP($D5,'HK2'!$D$4:$AH$258,14,0))</f>
        <v>300</v>
      </c>
      <c r="R5" s="21">
        <f t="shared" si="2"/>
        <v>6.95</v>
      </c>
      <c r="S5" s="8">
        <f>IF($D5="","",VLOOKUP($D5,'HK1'!$D$4:$AH$259,16,0)+VLOOKUP($D5,'HK2'!$D$4:$AH$258,16,0))</f>
        <v>7</v>
      </c>
      <c r="T5" s="8">
        <f>IF($D5="","",VLOOKUP($D5,'HK1'!$D$4:$AH$259,17,0)+VLOOKUP($D5,'HK2'!$D$4:$AH$258,17,0))</f>
        <v>52</v>
      </c>
      <c r="U5" s="8">
        <f>IF($D5="","",VLOOKUP($D5,'HK1'!$D$4:$AH$259,18,0)+VLOOKUP($D5,'HK2'!$D$4:$AH$258,18,0))</f>
        <v>7</v>
      </c>
      <c r="V5" s="21">
        <f t="shared" si="3"/>
        <v>5.2</v>
      </c>
      <c r="W5" s="8">
        <f>IF($D5="","",VLOOKUP($D5,'HK1'!$D$4:$AH$259,20,0)+VLOOKUP($D5,'HK2'!$D$4:$AH$258,20,0))</f>
        <v>0</v>
      </c>
      <c r="X5" s="8">
        <f>IF($D5="","",VLOOKUP($D5,'HK1'!$D$4:$AH$259,21,0)+VLOOKUP($D5,'HK2'!$D$4:$AH$258,21,0))</f>
        <v>0</v>
      </c>
      <c r="Y5" s="21">
        <f t="shared" si="4"/>
        <v>0</v>
      </c>
      <c r="Z5" s="8">
        <f>IF($D5="","",VLOOKUP($D5,'HK1'!$D$4:$AH$259,23,0)+VLOOKUP($D5,'HK2'!$D$4:$AH$258,23,0))</f>
        <v>0</v>
      </c>
      <c r="AA5" s="8">
        <f>IF($D5="","",VLOOKUP($D5,'HK1'!$D$4:$AH$259,24,0)+VLOOKUP($D5,'HK2'!$D$4:$AH$258,24,0))</f>
        <v>0</v>
      </c>
      <c r="AB5" s="21">
        <f t="shared" si="5"/>
        <v>0</v>
      </c>
      <c r="AC5" s="8">
        <f>IF($D5="","",VLOOKUP($D5,'HK1'!$D$4:$AH$259,26,0)+VLOOKUP($D5,'HK2'!$D$4:$AH$258,26,0))</f>
        <v>0</v>
      </c>
      <c r="AD5" s="8">
        <f>IF($D5="","",VLOOKUP($D5,'HK1'!$D$4:$AH$259,27,0)+VLOOKUP($D5,'HK2'!$D$4:$AH$258,27,0))</f>
        <v>0</v>
      </c>
      <c r="AE5" s="21">
        <f t="shared" si="6"/>
        <v>0</v>
      </c>
      <c r="AF5" s="8">
        <f>IF($D5="","",VLOOKUP($D5,'HK1'!$D$4:$AH$259,29,0)+VLOOKUP($D5,'HK2'!$D$4:$AH$258,29,0))</f>
        <v>0</v>
      </c>
      <c r="AG5" s="8">
        <f>IF($D5="","",VLOOKUP($D5,'HK1'!$D$4:$AH$259,30,0)+VLOOKUP($D5,'HK2'!$D$4:$AH$258,30,0))</f>
        <v>2.4</v>
      </c>
      <c r="AH5" s="64">
        <f t="shared" si="7"/>
        <v>62.2</v>
      </c>
      <c r="AI5" s="14">
        <f t="shared" ref="AI5:AI38" si="8">IF(AH5="","",ROUND(AH5*3.33,1))</f>
        <v>207.1</v>
      </c>
    </row>
    <row r="6" spans="1:35">
      <c r="A6" s="55">
        <f>IF(D6="","",SUBTOTAL(3,$D$4:$D6))</f>
        <v>3</v>
      </c>
      <c r="B6" s="46" t="s">
        <v>316</v>
      </c>
      <c r="C6" s="75" t="s">
        <v>35</v>
      </c>
      <c r="D6" s="31" t="s">
        <v>38</v>
      </c>
      <c r="E6" s="8">
        <f>IF($D6="","",VLOOKUP($D6,'HK1'!$D$4:$AH$259,2,0)+VLOOKUP($D6,'HK2'!$D$4:$AH$258,2,0))</f>
        <v>6</v>
      </c>
      <c r="F6" s="8">
        <f>IF($D6="","",VLOOKUP($D6,'HK1'!$D$4:$AH$259,3,0)+VLOOKUP($D6,'HK2'!$D$4:$AH$258,3,0))</f>
        <v>0</v>
      </c>
      <c r="G6" s="8">
        <f>IF($D6="","",VLOOKUP($D6,'HK1'!$D$4:$AH$259,4,0)+VLOOKUP($D6,'HK2'!$D$4:$AH$258,4,0))</f>
        <v>0</v>
      </c>
      <c r="H6" s="8">
        <f>IF($D6="","",VLOOKUP($D6,'HK1'!$D$4:$AH$259,5,0)+VLOOKUP($D6,'HK2'!$D$4:$AH$258,5,0))</f>
        <v>0</v>
      </c>
      <c r="I6" s="76">
        <f t="shared" si="0"/>
        <v>6</v>
      </c>
      <c r="J6" s="8">
        <f>IF($D6="","",VLOOKUP($D6,'HK1'!$D$4:$AH$259,7,0)+VLOOKUP($D6,'HK2'!$D$4:$AH$258,7,0))</f>
        <v>2.8</v>
      </c>
      <c r="K6" s="8">
        <f>IF($D6="","",VLOOKUP($D6,'HK1'!$D$4:$AH$259,8,0)+VLOOKUP($D6,'HK2'!$D$4:$AH$258,8,0))</f>
        <v>0</v>
      </c>
      <c r="L6" s="8">
        <f>IF($D6="","",VLOOKUP($D6,'HK1'!$D$4:$AH$259,9,0)+VLOOKUP($D6,'HK2'!$D$4:$AH$258,9,0))</f>
        <v>0</v>
      </c>
      <c r="M6" s="8">
        <f>IF($D6="","",VLOOKUP($D6,'HK1'!$D$4:$AH$259,10,0)+VLOOKUP($D6,'HK2'!$D$4:$AH$258,10,0))</f>
        <v>0</v>
      </c>
      <c r="N6" s="21">
        <f t="shared" si="1"/>
        <v>2.8</v>
      </c>
      <c r="O6" s="8">
        <f>IF($D6="","",VLOOKUP($D6,'HK1'!$D$4:$AH$259,12,0)+VLOOKUP($D6,'HK2'!$D$4:$AH$258,12,0))</f>
        <v>31</v>
      </c>
      <c r="P6" s="8">
        <f>IF($D6="","",VLOOKUP($D6,'HK1'!$D$4:$AH$259,13,0)+VLOOKUP($D6,'HK2'!$D$4:$AH$258,13,0))</f>
        <v>287</v>
      </c>
      <c r="Q6" s="8">
        <f>IF($D6="","",VLOOKUP($D6,'HK1'!$D$4:$AH$259,14,0)+VLOOKUP($D6,'HK2'!$D$4:$AH$258,14,0))</f>
        <v>60</v>
      </c>
      <c r="R6" s="21">
        <f t="shared" si="2"/>
        <v>12.9</v>
      </c>
      <c r="S6" s="8">
        <f>IF($D6="","",VLOOKUP($D6,'HK1'!$D$4:$AH$259,16,0)+VLOOKUP($D6,'HK2'!$D$4:$AH$258,16,0))</f>
        <v>0</v>
      </c>
      <c r="T6" s="8">
        <f>IF($D6="","",VLOOKUP($D6,'HK1'!$D$4:$AH$259,17,0)+VLOOKUP($D6,'HK2'!$D$4:$AH$258,17,0))</f>
        <v>14</v>
      </c>
      <c r="U6" s="8">
        <f>IF($D6="","",VLOOKUP($D6,'HK1'!$D$4:$AH$259,18,0)+VLOOKUP($D6,'HK2'!$D$4:$AH$258,18,0))</f>
        <v>0</v>
      </c>
      <c r="V6" s="21">
        <f t="shared" si="3"/>
        <v>1.4</v>
      </c>
      <c r="W6" s="8">
        <f>IF($D6="","",VLOOKUP($D6,'HK1'!$D$4:$AH$259,20,0)+VLOOKUP($D6,'HK2'!$D$4:$AH$258,20,0))</f>
        <v>0</v>
      </c>
      <c r="X6" s="8">
        <f>IF($D6="","",VLOOKUP($D6,'HK1'!$D$4:$AH$259,21,0)+VLOOKUP($D6,'HK2'!$D$4:$AH$258,21,0))</f>
        <v>0</v>
      </c>
      <c r="Y6" s="21">
        <f t="shared" si="4"/>
        <v>0</v>
      </c>
      <c r="Z6" s="8">
        <f>IF($D6="","",VLOOKUP($D6,'HK1'!$D$4:$AH$259,23,0)+VLOOKUP($D6,'HK2'!$D$4:$AH$258,23,0))</f>
        <v>0</v>
      </c>
      <c r="AA6" s="8">
        <f>IF($D6="","",VLOOKUP($D6,'HK1'!$D$4:$AH$259,24,0)+VLOOKUP($D6,'HK2'!$D$4:$AH$258,24,0))</f>
        <v>0</v>
      </c>
      <c r="AB6" s="21">
        <f t="shared" si="5"/>
        <v>0</v>
      </c>
      <c r="AC6" s="8">
        <f>IF($D6="","",VLOOKUP($D6,'HK1'!$D$4:$AH$259,26,0)+VLOOKUP($D6,'HK2'!$D$4:$AH$258,26,0))</f>
        <v>0</v>
      </c>
      <c r="AD6" s="8">
        <f>IF($D6="","",VLOOKUP($D6,'HK1'!$D$4:$AH$259,27,0)+VLOOKUP($D6,'HK2'!$D$4:$AH$258,27,0))</f>
        <v>0</v>
      </c>
      <c r="AE6" s="21">
        <f t="shared" si="6"/>
        <v>0</v>
      </c>
      <c r="AF6" s="8">
        <f>IF($D6="","",VLOOKUP($D6,'HK1'!$D$4:$AH$259,29,0)+VLOOKUP($D6,'HK2'!$D$4:$AH$258,29,0))</f>
        <v>0</v>
      </c>
      <c r="AG6" s="8">
        <f>IF($D6="","",VLOOKUP($D6,'HK1'!$D$4:$AH$259,30,0)+VLOOKUP($D6,'HK2'!$D$4:$AH$258,30,0))</f>
        <v>40.799999999999997</v>
      </c>
      <c r="AH6" s="64">
        <f t="shared" si="7"/>
        <v>63.9</v>
      </c>
      <c r="AI6" s="14">
        <f t="shared" si="8"/>
        <v>212.8</v>
      </c>
    </row>
    <row r="7" spans="1:35">
      <c r="A7" s="55">
        <f>IF(D7="","",SUBTOTAL(3,$D$4:$D7))</f>
        <v>4</v>
      </c>
      <c r="B7" s="46" t="s">
        <v>289</v>
      </c>
      <c r="C7" s="75" t="s">
        <v>35</v>
      </c>
      <c r="D7" s="31" t="s">
        <v>36</v>
      </c>
      <c r="E7" s="8">
        <f>IF($D7="","",VLOOKUP($D7,'HK1'!$D$4:$AH$259,2,0)+VLOOKUP($D7,'HK2'!$D$4:$AH$258,2,0))</f>
        <v>3</v>
      </c>
      <c r="F7" s="8">
        <f>IF($D7="","",VLOOKUP($D7,'HK1'!$D$4:$AH$259,3,0)+VLOOKUP($D7,'HK2'!$D$4:$AH$258,3,0))</f>
        <v>4</v>
      </c>
      <c r="G7" s="8">
        <f>IF($D7="","",VLOOKUP($D7,'HK1'!$D$4:$AH$259,4,0)+VLOOKUP($D7,'HK2'!$D$4:$AH$258,4,0))</f>
        <v>0</v>
      </c>
      <c r="H7" s="8">
        <f>IF($D7="","",VLOOKUP($D7,'HK1'!$D$4:$AH$259,5,0)+VLOOKUP($D7,'HK2'!$D$4:$AH$258,5,0))</f>
        <v>0</v>
      </c>
      <c r="I7" s="76">
        <f t="shared" si="0"/>
        <v>11</v>
      </c>
      <c r="J7" s="8">
        <f>IF($D7="","",VLOOKUP($D7,'HK1'!$D$4:$AH$259,7,0)+VLOOKUP($D7,'HK2'!$D$4:$AH$258,7,0))</f>
        <v>19.200000000000003</v>
      </c>
      <c r="K7" s="8">
        <f>IF($D7="","",VLOOKUP($D7,'HK1'!$D$4:$AH$259,8,0)+VLOOKUP($D7,'HK2'!$D$4:$AH$258,8,0))</f>
        <v>8</v>
      </c>
      <c r="L7" s="8">
        <f>IF($D7="","",VLOOKUP($D7,'HK1'!$D$4:$AH$259,9,0)+VLOOKUP($D7,'HK2'!$D$4:$AH$258,9,0))</f>
        <v>0</v>
      </c>
      <c r="M7" s="8">
        <f>IF($D7="","",VLOOKUP($D7,'HK1'!$D$4:$AH$259,10,0)+VLOOKUP($D7,'HK2'!$D$4:$AH$258,10,0))</f>
        <v>0</v>
      </c>
      <c r="N7" s="21">
        <f t="shared" si="1"/>
        <v>27.200000000000003</v>
      </c>
      <c r="O7" s="8">
        <f>IF($D7="","",VLOOKUP($D7,'HK1'!$D$4:$AH$259,12,0)+VLOOKUP($D7,'HK2'!$D$4:$AH$258,12,0))</f>
        <v>210</v>
      </c>
      <c r="P7" s="8">
        <f>IF($D7="","",VLOOKUP($D7,'HK1'!$D$4:$AH$259,13,0)+VLOOKUP($D7,'HK2'!$D$4:$AH$258,13,0))</f>
        <v>395</v>
      </c>
      <c r="Q7" s="8">
        <f>IF($D7="","",VLOOKUP($D7,'HK1'!$D$4:$AH$259,14,0)+VLOOKUP($D7,'HK2'!$D$4:$AH$258,14,0))</f>
        <v>262</v>
      </c>
      <c r="R7" s="21">
        <f t="shared" si="2"/>
        <v>17.149999999999999</v>
      </c>
      <c r="S7" s="8">
        <f>IF($D7="","",VLOOKUP($D7,'HK1'!$D$4:$AH$259,16,0)+VLOOKUP($D7,'HK2'!$D$4:$AH$258,16,0))</f>
        <v>0</v>
      </c>
      <c r="T7" s="8">
        <f>IF($D7="","",VLOOKUP($D7,'HK1'!$D$4:$AH$259,17,0)+VLOOKUP($D7,'HK2'!$D$4:$AH$258,17,0))</f>
        <v>126</v>
      </c>
      <c r="U7" s="8">
        <f>IF($D7="","",VLOOKUP($D7,'HK1'!$D$4:$AH$259,18,0)+VLOOKUP($D7,'HK2'!$D$4:$AH$258,18,0))</f>
        <v>0</v>
      </c>
      <c r="V7" s="21">
        <f t="shared" si="3"/>
        <v>12.6</v>
      </c>
      <c r="W7" s="8">
        <f>IF($D7="","",VLOOKUP($D7,'HK1'!$D$4:$AH$259,20,0)+VLOOKUP($D7,'HK2'!$D$4:$AH$258,20,0))</f>
        <v>0</v>
      </c>
      <c r="X7" s="8">
        <f>IF($D7="","",VLOOKUP($D7,'HK1'!$D$4:$AH$259,21,0)+VLOOKUP($D7,'HK2'!$D$4:$AH$258,21,0))</f>
        <v>0</v>
      </c>
      <c r="Y7" s="21">
        <f t="shared" si="4"/>
        <v>0</v>
      </c>
      <c r="Z7" s="8">
        <f>IF($D7="","",VLOOKUP($D7,'HK1'!$D$4:$AH$259,23,0)+VLOOKUP($D7,'HK2'!$D$4:$AH$258,23,0))</f>
        <v>0</v>
      </c>
      <c r="AA7" s="8">
        <f>IF($D7="","",VLOOKUP($D7,'HK1'!$D$4:$AH$259,24,0)+VLOOKUP($D7,'HK2'!$D$4:$AH$258,24,0))</f>
        <v>0</v>
      </c>
      <c r="AB7" s="21">
        <f t="shared" si="5"/>
        <v>0</v>
      </c>
      <c r="AC7" s="8">
        <f>IF($D7="","",VLOOKUP($D7,'HK1'!$D$4:$AH$259,26,0)+VLOOKUP($D7,'HK2'!$D$4:$AH$258,26,0))</f>
        <v>0</v>
      </c>
      <c r="AD7" s="8">
        <f>IF($D7="","",VLOOKUP($D7,'HK1'!$D$4:$AH$259,27,0)+VLOOKUP($D7,'HK2'!$D$4:$AH$258,27,0))</f>
        <v>0</v>
      </c>
      <c r="AE7" s="21">
        <f t="shared" si="6"/>
        <v>0</v>
      </c>
      <c r="AF7" s="8">
        <f>IF($D7="","",VLOOKUP($D7,'HK1'!$D$4:$AH$259,29,0)+VLOOKUP($D7,'HK2'!$D$4:$AH$258,29,0))</f>
        <v>0</v>
      </c>
      <c r="AG7" s="8">
        <f>IF($D7="","",VLOOKUP($D7,'HK1'!$D$4:$AH$259,30,0)+VLOOKUP($D7,'HK2'!$D$4:$AH$258,30,0))</f>
        <v>2.4</v>
      </c>
      <c r="AH7" s="64">
        <f t="shared" si="7"/>
        <v>70.400000000000006</v>
      </c>
      <c r="AI7" s="14">
        <f t="shared" si="8"/>
        <v>234.4</v>
      </c>
    </row>
    <row r="8" spans="1:35">
      <c r="A8" s="55">
        <f>IF(D8="","",SUBTOTAL(3,$D$4:$D8))</f>
        <v>5</v>
      </c>
      <c r="B8" s="46" t="s">
        <v>290</v>
      </c>
      <c r="C8" s="75" t="s">
        <v>35</v>
      </c>
      <c r="D8" s="31" t="s">
        <v>39</v>
      </c>
      <c r="E8" s="8">
        <f>IF($D8="","",VLOOKUP($D8,'HK1'!$D$4:$AH$259,2,0)+VLOOKUP($D8,'HK2'!$D$4:$AH$258,2,0))</f>
        <v>4</v>
      </c>
      <c r="F8" s="8">
        <f>IF($D8="","",VLOOKUP($D8,'HK1'!$D$4:$AH$259,3,0)+VLOOKUP($D8,'HK2'!$D$4:$AH$258,3,0))</f>
        <v>0</v>
      </c>
      <c r="G8" s="8">
        <f>IF($D8="","",VLOOKUP($D8,'HK1'!$D$4:$AH$259,4,0)+VLOOKUP($D8,'HK2'!$D$4:$AH$258,4,0))</f>
        <v>0</v>
      </c>
      <c r="H8" s="8">
        <f>IF($D8="","",VLOOKUP($D8,'HK1'!$D$4:$AH$259,5,0)+VLOOKUP($D8,'HK2'!$D$4:$AH$258,5,0))</f>
        <v>0</v>
      </c>
      <c r="I8" s="76">
        <f t="shared" si="0"/>
        <v>4</v>
      </c>
      <c r="J8" s="8">
        <f>IF($D8="","",VLOOKUP($D8,'HK1'!$D$4:$AH$259,7,0)+VLOOKUP($D8,'HK2'!$D$4:$AH$258,7,0))</f>
        <v>15.599999999999998</v>
      </c>
      <c r="K8" s="8">
        <f>IF($D8="","",VLOOKUP($D8,'HK1'!$D$4:$AH$259,8,0)+VLOOKUP($D8,'HK2'!$D$4:$AH$258,8,0))</f>
        <v>2.8</v>
      </c>
      <c r="L8" s="8">
        <f>IF($D8="","",VLOOKUP($D8,'HK1'!$D$4:$AH$259,9,0)+VLOOKUP($D8,'HK2'!$D$4:$AH$258,9,0))</f>
        <v>0</v>
      </c>
      <c r="M8" s="8">
        <f>IF($D8="","",VLOOKUP($D8,'HK1'!$D$4:$AH$259,10,0)+VLOOKUP($D8,'HK2'!$D$4:$AH$258,10,0))</f>
        <v>0</v>
      </c>
      <c r="N8" s="21">
        <f t="shared" si="1"/>
        <v>18.399999999999999</v>
      </c>
      <c r="O8" s="8">
        <f>IF($D8="","",VLOOKUP($D8,'HK1'!$D$4:$AH$259,12,0)+VLOOKUP($D8,'HK2'!$D$4:$AH$258,12,0))</f>
        <v>246</v>
      </c>
      <c r="P8" s="8">
        <f>IF($D8="","",VLOOKUP($D8,'HK1'!$D$4:$AH$259,13,0)+VLOOKUP($D8,'HK2'!$D$4:$AH$258,13,0))</f>
        <v>65</v>
      </c>
      <c r="Q8" s="8">
        <f>IF($D8="","",VLOOKUP($D8,'HK1'!$D$4:$AH$259,14,0)+VLOOKUP($D8,'HK2'!$D$4:$AH$258,14,0))</f>
        <v>176</v>
      </c>
      <c r="R8" s="21">
        <f t="shared" si="2"/>
        <v>6.75</v>
      </c>
      <c r="S8" s="8">
        <f>IF($D8="","",VLOOKUP($D8,'HK1'!$D$4:$AH$259,16,0)+VLOOKUP($D8,'HK2'!$D$4:$AH$258,16,0))</f>
        <v>0</v>
      </c>
      <c r="T8" s="8">
        <f>IF($D8="","",VLOOKUP($D8,'HK1'!$D$4:$AH$259,17,0)+VLOOKUP($D8,'HK2'!$D$4:$AH$258,17,0))</f>
        <v>0</v>
      </c>
      <c r="U8" s="8">
        <f>IF($D8="","",VLOOKUP($D8,'HK1'!$D$4:$AH$259,18,0)+VLOOKUP($D8,'HK2'!$D$4:$AH$258,18,0))</f>
        <v>0</v>
      </c>
      <c r="V8" s="21">
        <f t="shared" si="3"/>
        <v>0</v>
      </c>
      <c r="W8" s="8">
        <f>IF($D8="","",VLOOKUP($D8,'HK1'!$D$4:$AH$259,20,0)+VLOOKUP($D8,'HK2'!$D$4:$AH$258,20,0))</f>
        <v>0</v>
      </c>
      <c r="X8" s="8">
        <f>IF($D8="","",VLOOKUP($D8,'HK1'!$D$4:$AH$259,21,0)+VLOOKUP($D8,'HK2'!$D$4:$AH$258,21,0))</f>
        <v>0</v>
      </c>
      <c r="Y8" s="21">
        <f t="shared" si="4"/>
        <v>0</v>
      </c>
      <c r="Z8" s="8">
        <f>IF($D8="","",VLOOKUP($D8,'HK1'!$D$4:$AH$259,23,0)+VLOOKUP($D8,'HK2'!$D$4:$AH$258,23,0))</f>
        <v>0</v>
      </c>
      <c r="AA8" s="8">
        <f>IF($D8="","",VLOOKUP($D8,'HK1'!$D$4:$AH$259,24,0)+VLOOKUP($D8,'HK2'!$D$4:$AH$258,24,0))</f>
        <v>0</v>
      </c>
      <c r="AB8" s="21">
        <f t="shared" si="5"/>
        <v>0</v>
      </c>
      <c r="AC8" s="8">
        <f>IF($D8="","",VLOOKUP($D8,'HK1'!$D$4:$AH$259,26,0)+VLOOKUP($D8,'HK2'!$D$4:$AH$258,26,0))</f>
        <v>0</v>
      </c>
      <c r="AD8" s="8">
        <f>IF($D8="","",VLOOKUP($D8,'HK1'!$D$4:$AH$259,27,0)+VLOOKUP($D8,'HK2'!$D$4:$AH$258,27,0))</f>
        <v>0</v>
      </c>
      <c r="AE8" s="21">
        <f t="shared" si="6"/>
        <v>0</v>
      </c>
      <c r="AF8" s="8">
        <f>IF($D8="","",VLOOKUP($D8,'HK1'!$D$4:$AH$259,29,0)+VLOOKUP($D8,'HK2'!$D$4:$AH$258,29,0))</f>
        <v>0</v>
      </c>
      <c r="AG8" s="8">
        <f>IF($D8="","",VLOOKUP($D8,'HK1'!$D$4:$AH$259,30,0)+VLOOKUP($D8,'HK2'!$D$4:$AH$258,30,0))</f>
        <v>0</v>
      </c>
      <c r="AH8" s="64">
        <f t="shared" si="7"/>
        <v>29.2</v>
      </c>
      <c r="AI8" s="14">
        <f t="shared" si="8"/>
        <v>97.2</v>
      </c>
    </row>
    <row r="9" spans="1:35">
      <c r="A9" s="55">
        <f>IF(D9="","",SUBTOTAL(3,$D$4:$D9))</f>
        <v>6</v>
      </c>
      <c r="B9" s="46" t="s">
        <v>291</v>
      </c>
      <c r="C9" s="75" t="s">
        <v>35</v>
      </c>
      <c r="D9" s="31" t="s">
        <v>57</v>
      </c>
      <c r="E9" s="8">
        <f>IF($D9="","",VLOOKUP($D9,'HK1'!$D$4:$AH$259,2,0)+VLOOKUP($D9,'HK2'!$D$4:$AH$258,2,0))</f>
        <v>10</v>
      </c>
      <c r="F9" s="8">
        <f>IF($D9="","",VLOOKUP($D9,'HK1'!$D$4:$AH$259,3,0)+VLOOKUP($D9,'HK2'!$D$4:$AH$258,3,0))</f>
        <v>0</v>
      </c>
      <c r="G9" s="8">
        <f>IF($D9="","",VLOOKUP($D9,'HK1'!$D$4:$AH$259,4,0)+VLOOKUP($D9,'HK2'!$D$4:$AH$258,4,0))</f>
        <v>0</v>
      </c>
      <c r="H9" s="8">
        <f>IF($D9="","",VLOOKUP($D9,'HK1'!$D$4:$AH$259,5,0)+VLOOKUP($D9,'HK2'!$D$4:$AH$258,5,0))</f>
        <v>0</v>
      </c>
      <c r="I9" s="76">
        <f t="shared" si="0"/>
        <v>10</v>
      </c>
      <c r="J9" s="8">
        <f>IF($D9="","",VLOOKUP($D9,'HK1'!$D$4:$AH$259,7,0)+VLOOKUP($D9,'HK2'!$D$4:$AH$258,7,0))</f>
        <v>3.5999999999999996</v>
      </c>
      <c r="K9" s="8">
        <f>IF($D9="","",VLOOKUP($D9,'HK1'!$D$4:$AH$259,8,0)+VLOOKUP($D9,'HK2'!$D$4:$AH$258,8,0))</f>
        <v>0</v>
      </c>
      <c r="L9" s="8">
        <f>IF($D9="","",VLOOKUP($D9,'HK1'!$D$4:$AH$259,9,0)+VLOOKUP($D9,'HK2'!$D$4:$AH$258,9,0))</f>
        <v>0</v>
      </c>
      <c r="M9" s="8">
        <f>IF($D9="","",VLOOKUP($D9,'HK1'!$D$4:$AH$259,10,0)+VLOOKUP($D9,'HK2'!$D$4:$AH$258,10,0))</f>
        <v>0</v>
      </c>
      <c r="N9" s="21">
        <f t="shared" si="1"/>
        <v>3.5999999999999996</v>
      </c>
      <c r="O9" s="8">
        <f>IF($D9="","",VLOOKUP($D9,'HK1'!$D$4:$AH$259,12,0)+VLOOKUP($D9,'HK2'!$D$4:$AH$258,12,0))</f>
        <v>489</v>
      </c>
      <c r="P9" s="8">
        <f>IF($D9="","",VLOOKUP($D9,'HK1'!$D$4:$AH$259,13,0)+VLOOKUP($D9,'HK2'!$D$4:$AH$258,13,0))</f>
        <v>529</v>
      </c>
      <c r="Q9" s="8">
        <f>IF($D9="","",VLOOKUP($D9,'HK1'!$D$4:$AH$259,14,0)+VLOOKUP($D9,'HK2'!$D$4:$AH$258,14,0))</f>
        <v>515</v>
      </c>
      <c r="R9" s="21">
        <f t="shared" si="2"/>
        <v>25.15</v>
      </c>
      <c r="S9" s="8">
        <f>IF($D9="","",VLOOKUP($D9,'HK1'!$D$4:$AH$259,16,0)+VLOOKUP($D9,'HK2'!$D$4:$AH$258,16,0))</f>
        <v>0</v>
      </c>
      <c r="T9" s="8">
        <f>IF($D9="","",VLOOKUP($D9,'HK1'!$D$4:$AH$259,17,0)+VLOOKUP($D9,'HK2'!$D$4:$AH$258,17,0))</f>
        <v>0</v>
      </c>
      <c r="U9" s="8">
        <f>IF($D9="","",VLOOKUP($D9,'HK1'!$D$4:$AH$259,18,0)+VLOOKUP($D9,'HK2'!$D$4:$AH$258,18,0))</f>
        <v>0</v>
      </c>
      <c r="V9" s="21">
        <f t="shared" si="3"/>
        <v>0</v>
      </c>
      <c r="W9" s="8">
        <f>IF($D9="","",VLOOKUP($D9,'HK1'!$D$4:$AH$259,20,0)+VLOOKUP($D9,'HK2'!$D$4:$AH$258,20,0))</f>
        <v>0</v>
      </c>
      <c r="X9" s="8">
        <f>IF($D9="","",VLOOKUP($D9,'HK1'!$D$4:$AH$259,21,0)+VLOOKUP($D9,'HK2'!$D$4:$AH$258,21,0))</f>
        <v>0</v>
      </c>
      <c r="Y9" s="21">
        <f t="shared" si="4"/>
        <v>0</v>
      </c>
      <c r="Z9" s="8">
        <f>IF($D9="","",VLOOKUP($D9,'HK1'!$D$4:$AH$259,23,0)+VLOOKUP($D9,'HK2'!$D$4:$AH$258,23,0))</f>
        <v>0</v>
      </c>
      <c r="AA9" s="8">
        <f>IF($D9="","",VLOOKUP($D9,'HK1'!$D$4:$AH$259,24,0)+VLOOKUP($D9,'HK2'!$D$4:$AH$258,24,0))</f>
        <v>0</v>
      </c>
      <c r="AB9" s="21">
        <f t="shared" si="5"/>
        <v>0</v>
      </c>
      <c r="AC9" s="8">
        <f>IF($D9="","",VLOOKUP($D9,'HK1'!$D$4:$AH$259,26,0)+VLOOKUP($D9,'HK2'!$D$4:$AH$258,26,0))</f>
        <v>0</v>
      </c>
      <c r="AD9" s="8">
        <f>IF($D9="","",VLOOKUP($D9,'HK1'!$D$4:$AH$259,27,0)+VLOOKUP($D9,'HK2'!$D$4:$AH$258,27,0))</f>
        <v>0</v>
      </c>
      <c r="AE9" s="21">
        <f t="shared" si="6"/>
        <v>0</v>
      </c>
      <c r="AF9" s="8">
        <f>IF($D9="","",VLOOKUP($D9,'HK1'!$D$4:$AH$259,29,0)+VLOOKUP($D9,'HK2'!$D$4:$AH$258,29,0))</f>
        <v>0</v>
      </c>
      <c r="AG9" s="8">
        <f>IF($D9="","",VLOOKUP($D9,'HK1'!$D$4:$AH$259,30,0)+VLOOKUP($D9,'HK2'!$D$4:$AH$258,30,0))</f>
        <v>0</v>
      </c>
      <c r="AH9" s="64">
        <f t="shared" si="7"/>
        <v>38.799999999999997</v>
      </c>
      <c r="AI9" s="14">
        <f t="shared" si="8"/>
        <v>129.19999999999999</v>
      </c>
    </row>
    <row r="10" spans="1:35">
      <c r="A10" s="55">
        <f>IF(D10="","",SUBTOTAL(3,$D$4:$D10))</f>
        <v>7</v>
      </c>
      <c r="B10" s="46" t="s">
        <v>311</v>
      </c>
      <c r="C10" s="75" t="s">
        <v>35</v>
      </c>
      <c r="D10" s="31" t="s">
        <v>61</v>
      </c>
      <c r="E10" s="8">
        <f>IF($D10="","",VLOOKUP($D10,'HK1'!$D$4:$AH$259,2,0)+VLOOKUP($D10,'HK2'!$D$4:$AH$258,2,0))</f>
        <v>0</v>
      </c>
      <c r="F10" s="8">
        <f>IF($D10="","",VLOOKUP($D10,'HK1'!$D$4:$AH$259,3,0)+VLOOKUP($D10,'HK2'!$D$4:$AH$258,3,0))</f>
        <v>0</v>
      </c>
      <c r="G10" s="8">
        <f>IF($D10="","",VLOOKUP($D10,'HK1'!$D$4:$AH$259,4,0)+VLOOKUP($D10,'HK2'!$D$4:$AH$258,4,0))</f>
        <v>0</v>
      </c>
      <c r="H10" s="8">
        <f>IF($D10="","",VLOOKUP($D10,'HK1'!$D$4:$AH$259,5,0)+VLOOKUP($D10,'HK2'!$D$4:$AH$258,5,0))</f>
        <v>0</v>
      </c>
      <c r="I10" s="76">
        <f t="shared" si="0"/>
        <v>0</v>
      </c>
      <c r="J10" s="8">
        <f>IF($D10="","",VLOOKUP($D10,'HK1'!$D$4:$AH$259,7,0)+VLOOKUP($D10,'HK2'!$D$4:$AH$258,7,0))</f>
        <v>0</v>
      </c>
      <c r="K10" s="8">
        <f>IF($D10="","",VLOOKUP($D10,'HK1'!$D$4:$AH$259,8,0)+VLOOKUP($D10,'HK2'!$D$4:$AH$258,8,0))</f>
        <v>0</v>
      </c>
      <c r="L10" s="8">
        <f>IF($D10="","",VLOOKUP($D10,'HK1'!$D$4:$AH$259,9,0)+VLOOKUP($D10,'HK2'!$D$4:$AH$258,9,0))</f>
        <v>0</v>
      </c>
      <c r="M10" s="8">
        <f>IF($D10="","",VLOOKUP($D10,'HK1'!$D$4:$AH$259,10,0)+VLOOKUP($D10,'HK2'!$D$4:$AH$258,10,0))</f>
        <v>0</v>
      </c>
      <c r="N10" s="21">
        <f t="shared" si="1"/>
        <v>0</v>
      </c>
      <c r="O10" s="8">
        <f>IF($D10="","",VLOOKUP($D10,'HK1'!$D$4:$AH$259,12,0)+VLOOKUP($D10,'HK2'!$D$4:$AH$258,12,0))</f>
        <v>0</v>
      </c>
      <c r="P10" s="8">
        <f>IF($D10="","",VLOOKUP($D10,'HK1'!$D$4:$AH$259,13,0)+VLOOKUP($D10,'HK2'!$D$4:$AH$258,13,0))</f>
        <v>0</v>
      </c>
      <c r="Q10" s="8">
        <f>IF($D10="","",VLOOKUP($D10,'HK1'!$D$4:$AH$259,14,0)+VLOOKUP($D10,'HK2'!$D$4:$AH$258,14,0))</f>
        <v>0</v>
      </c>
      <c r="R10" s="21">
        <f t="shared" si="2"/>
        <v>0</v>
      </c>
      <c r="S10" s="8">
        <f>IF($D10="","",VLOOKUP($D10,'HK1'!$D$4:$AH$259,16,0)+VLOOKUP($D10,'HK2'!$D$4:$AH$258,16,0))</f>
        <v>0</v>
      </c>
      <c r="T10" s="8">
        <f>IF($D10="","",VLOOKUP($D10,'HK1'!$D$4:$AH$259,17,0)+VLOOKUP($D10,'HK2'!$D$4:$AH$258,17,0))</f>
        <v>0</v>
      </c>
      <c r="U10" s="8">
        <f>IF($D10="","",VLOOKUP($D10,'HK1'!$D$4:$AH$259,18,0)+VLOOKUP($D10,'HK2'!$D$4:$AH$258,18,0))</f>
        <v>0</v>
      </c>
      <c r="V10" s="21">
        <f t="shared" si="3"/>
        <v>0</v>
      </c>
      <c r="W10" s="8">
        <f>IF($D10="","",VLOOKUP($D10,'HK1'!$D$4:$AH$259,20,0)+VLOOKUP($D10,'HK2'!$D$4:$AH$258,20,0))</f>
        <v>0</v>
      </c>
      <c r="X10" s="8">
        <f>IF($D10="","",VLOOKUP($D10,'HK1'!$D$4:$AH$259,21,0)+VLOOKUP($D10,'HK2'!$D$4:$AH$258,21,0))</f>
        <v>0</v>
      </c>
      <c r="Y10" s="21">
        <f t="shared" si="4"/>
        <v>0</v>
      </c>
      <c r="Z10" s="8">
        <f>IF($D10="","",VLOOKUP($D10,'HK1'!$D$4:$AH$259,23,0)+VLOOKUP($D10,'HK2'!$D$4:$AH$258,23,0))</f>
        <v>0</v>
      </c>
      <c r="AA10" s="8">
        <f>IF($D10="","",VLOOKUP($D10,'HK1'!$D$4:$AH$259,24,0)+VLOOKUP($D10,'HK2'!$D$4:$AH$258,24,0))</f>
        <v>0</v>
      </c>
      <c r="AB10" s="21">
        <f t="shared" si="5"/>
        <v>0</v>
      </c>
      <c r="AC10" s="8">
        <f>IF($D10="","",VLOOKUP($D10,'HK1'!$D$4:$AH$259,26,0)+VLOOKUP($D10,'HK2'!$D$4:$AH$258,26,0))</f>
        <v>0</v>
      </c>
      <c r="AD10" s="8">
        <f>IF($D10="","",VLOOKUP($D10,'HK1'!$D$4:$AH$259,27,0)+VLOOKUP($D10,'HK2'!$D$4:$AH$258,27,0))</f>
        <v>0</v>
      </c>
      <c r="AE10" s="21">
        <f t="shared" si="6"/>
        <v>0</v>
      </c>
      <c r="AF10" s="8">
        <f>IF($D10="","",VLOOKUP($D10,'HK1'!$D$4:$AH$259,29,0)+VLOOKUP($D10,'HK2'!$D$4:$AH$258,29,0))</f>
        <v>0</v>
      </c>
      <c r="AG10" s="8">
        <f>IF($D10="","",VLOOKUP($D10,'HK1'!$D$4:$AH$259,30,0)+VLOOKUP($D10,'HK2'!$D$4:$AH$258,30,0))</f>
        <v>0</v>
      </c>
      <c r="AH10" s="64">
        <f t="shared" si="7"/>
        <v>0</v>
      </c>
      <c r="AI10" s="14">
        <f t="shared" si="8"/>
        <v>0</v>
      </c>
    </row>
    <row r="11" spans="1:35">
      <c r="A11" s="55">
        <f>IF(D11="","",SUBTOTAL(3,$D$4:$D11))</f>
        <v>8</v>
      </c>
      <c r="B11" s="24" t="s">
        <v>307</v>
      </c>
      <c r="C11" s="24" t="s">
        <v>35</v>
      </c>
      <c r="D11" s="24" t="s">
        <v>544</v>
      </c>
      <c r="E11" s="8">
        <f>IF($D11="","",VLOOKUP($D11,'HK1'!$D$4:$AH$259,2,0)+VLOOKUP($D11,'HK2'!$D$4:$AH$258,2,0))</f>
        <v>0</v>
      </c>
      <c r="F11" s="8">
        <f>IF($D11="","",VLOOKUP($D11,'HK1'!$D$4:$AH$259,3,0)+VLOOKUP($D11,'HK2'!$D$4:$AH$258,3,0))</f>
        <v>4</v>
      </c>
      <c r="G11" s="8">
        <f>IF($D11="","",VLOOKUP($D11,'HK1'!$D$4:$AH$259,4,0)+VLOOKUP($D11,'HK2'!$D$4:$AH$258,4,0))</f>
        <v>0</v>
      </c>
      <c r="H11" s="8">
        <f>IF($D11="","",VLOOKUP($D11,'HK1'!$D$4:$AH$259,5,0)+VLOOKUP($D11,'HK2'!$D$4:$AH$258,5,0))</f>
        <v>0</v>
      </c>
      <c r="I11" s="76">
        <f t="shared" si="0"/>
        <v>8</v>
      </c>
      <c r="J11" s="8">
        <f>IF($D11="","",VLOOKUP($D11,'HK1'!$D$4:$AH$259,7,0)+VLOOKUP($D11,'HK2'!$D$4:$AH$258,7,0))</f>
        <v>0</v>
      </c>
      <c r="K11" s="8">
        <f>IF($D11="","",VLOOKUP($D11,'HK1'!$D$4:$AH$259,8,0)+VLOOKUP($D11,'HK2'!$D$4:$AH$258,8,0))</f>
        <v>0</v>
      </c>
      <c r="L11" s="8">
        <f>IF($D11="","",VLOOKUP($D11,'HK1'!$D$4:$AH$259,9,0)+VLOOKUP($D11,'HK2'!$D$4:$AH$258,9,0))</f>
        <v>0</v>
      </c>
      <c r="M11" s="8">
        <f>IF($D11="","",VLOOKUP($D11,'HK1'!$D$4:$AH$259,10,0)+VLOOKUP($D11,'HK2'!$D$4:$AH$258,10,0))</f>
        <v>0</v>
      </c>
      <c r="N11" s="21">
        <f t="shared" si="1"/>
        <v>0</v>
      </c>
      <c r="O11" s="8">
        <f>IF($D11="","",VLOOKUP($D11,'HK1'!$D$4:$AH$259,12,0)+VLOOKUP($D11,'HK2'!$D$4:$AH$258,12,0))</f>
        <v>24</v>
      </c>
      <c r="P11" s="8">
        <f>IF($D11="","",VLOOKUP($D11,'HK1'!$D$4:$AH$259,13,0)+VLOOKUP($D11,'HK2'!$D$4:$AH$258,13,0))</f>
        <v>24</v>
      </c>
      <c r="Q11" s="8">
        <f>IF($D11="","",VLOOKUP($D11,'HK1'!$D$4:$AH$259,14,0)+VLOOKUP($D11,'HK2'!$D$4:$AH$258,14,0))</f>
        <v>26</v>
      </c>
      <c r="R11" s="21">
        <f t="shared" si="2"/>
        <v>1.1000000000000001</v>
      </c>
      <c r="S11" s="8">
        <f>IF($D11="","",VLOOKUP($D11,'HK1'!$D$4:$AH$259,16,0)+VLOOKUP($D11,'HK2'!$D$4:$AH$258,16,0))</f>
        <v>0</v>
      </c>
      <c r="T11" s="8">
        <f>IF($D11="","",VLOOKUP($D11,'HK1'!$D$4:$AH$259,17,0)+VLOOKUP($D11,'HK2'!$D$4:$AH$258,17,0))</f>
        <v>0</v>
      </c>
      <c r="U11" s="8">
        <f>IF($D11="","",VLOOKUP($D11,'HK1'!$D$4:$AH$259,18,0)+VLOOKUP($D11,'HK2'!$D$4:$AH$258,18,0))</f>
        <v>0</v>
      </c>
      <c r="V11" s="21">
        <f t="shared" si="3"/>
        <v>0</v>
      </c>
      <c r="W11" s="8">
        <f>IF($D11="","",VLOOKUP($D11,'HK1'!$D$4:$AH$259,20,0)+VLOOKUP($D11,'HK2'!$D$4:$AH$258,20,0))</f>
        <v>0</v>
      </c>
      <c r="X11" s="8">
        <f>IF($D11="","",VLOOKUP($D11,'HK1'!$D$4:$AH$259,21,0)+VLOOKUP($D11,'HK2'!$D$4:$AH$258,21,0))</f>
        <v>0</v>
      </c>
      <c r="Y11" s="21">
        <f t="shared" si="4"/>
        <v>0</v>
      </c>
      <c r="Z11" s="8">
        <f>IF($D11="","",VLOOKUP($D11,'HK1'!$D$4:$AH$259,23,0)+VLOOKUP($D11,'HK2'!$D$4:$AH$258,23,0))</f>
        <v>0</v>
      </c>
      <c r="AA11" s="8">
        <f>IF($D11="","",VLOOKUP($D11,'HK1'!$D$4:$AH$259,24,0)+VLOOKUP($D11,'HK2'!$D$4:$AH$258,24,0))</f>
        <v>0</v>
      </c>
      <c r="AB11" s="21">
        <f t="shared" si="5"/>
        <v>0</v>
      </c>
      <c r="AC11" s="8">
        <f>IF($D11="","",VLOOKUP($D11,'HK1'!$D$4:$AH$259,26,0)+VLOOKUP($D11,'HK2'!$D$4:$AH$258,26,0))</f>
        <v>0</v>
      </c>
      <c r="AD11" s="8">
        <f>IF($D11="","",VLOOKUP($D11,'HK1'!$D$4:$AH$259,27,0)+VLOOKUP($D11,'HK2'!$D$4:$AH$258,27,0))</f>
        <v>0</v>
      </c>
      <c r="AE11" s="21">
        <f t="shared" si="6"/>
        <v>0</v>
      </c>
      <c r="AF11" s="8">
        <f>IF($D11="","",VLOOKUP($D11,'HK1'!$D$4:$AH$259,29,0)+VLOOKUP($D11,'HK2'!$D$4:$AH$258,29,0))</f>
        <v>0</v>
      </c>
      <c r="AG11" s="8">
        <f>IF($D11="","",VLOOKUP($D11,'HK1'!$D$4:$AH$259,30,0)+VLOOKUP($D11,'HK2'!$D$4:$AH$258,30,0))</f>
        <v>0</v>
      </c>
      <c r="AH11" s="64">
        <f t="shared" si="7"/>
        <v>9.1</v>
      </c>
      <c r="AI11" s="14">
        <f t="shared" si="8"/>
        <v>30.3</v>
      </c>
    </row>
    <row r="12" spans="1:35">
      <c r="A12" s="55">
        <f>IF(D12="","",SUBTOTAL(3,$D$4:$D12))</f>
        <v>9</v>
      </c>
      <c r="B12" s="46" t="s">
        <v>292</v>
      </c>
      <c r="C12" s="75" t="s">
        <v>35</v>
      </c>
      <c r="D12" s="31" t="s">
        <v>50</v>
      </c>
      <c r="E12" s="8">
        <f>IF($D12="","",VLOOKUP($D12,'HK1'!$D$4:$AH$259,2,0)+VLOOKUP($D12,'HK2'!$D$4:$AH$258,2,0))</f>
        <v>8</v>
      </c>
      <c r="F12" s="8">
        <f>IF($D12="","",VLOOKUP($D12,'HK1'!$D$4:$AH$259,3,0)+VLOOKUP($D12,'HK2'!$D$4:$AH$258,3,0))</f>
        <v>5</v>
      </c>
      <c r="G12" s="8">
        <f>IF($D12="","",VLOOKUP($D12,'HK1'!$D$4:$AH$259,4,0)+VLOOKUP($D12,'HK2'!$D$4:$AH$258,4,0))</f>
        <v>0</v>
      </c>
      <c r="H12" s="8">
        <f>IF($D12="","",VLOOKUP($D12,'HK1'!$D$4:$AH$259,5,0)+VLOOKUP($D12,'HK2'!$D$4:$AH$258,5,0))</f>
        <v>0</v>
      </c>
      <c r="I12" s="76">
        <f t="shared" si="0"/>
        <v>18</v>
      </c>
      <c r="J12" s="8">
        <f>IF($D12="","",VLOOKUP($D12,'HK1'!$D$4:$AH$259,7,0)+VLOOKUP($D12,'HK2'!$D$4:$AH$258,7,0))</f>
        <v>3.2</v>
      </c>
      <c r="K12" s="8">
        <f>IF($D12="","",VLOOKUP($D12,'HK1'!$D$4:$AH$259,8,0)+VLOOKUP($D12,'HK2'!$D$4:$AH$258,8,0))</f>
        <v>18</v>
      </c>
      <c r="L12" s="8">
        <f>IF($D12="","",VLOOKUP($D12,'HK1'!$D$4:$AH$259,9,0)+VLOOKUP($D12,'HK2'!$D$4:$AH$258,9,0))</f>
        <v>0</v>
      </c>
      <c r="M12" s="8">
        <f>IF($D12="","",VLOOKUP($D12,'HK1'!$D$4:$AH$259,10,0)+VLOOKUP($D12,'HK2'!$D$4:$AH$258,10,0))</f>
        <v>0</v>
      </c>
      <c r="N12" s="21">
        <f t="shared" si="1"/>
        <v>21.2</v>
      </c>
      <c r="O12" s="8">
        <f>IF($D12="","",VLOOKUP($D12,'HK1'!$D$4:$AH$259,12,0)+VLOOKUP($D12,'HK2'!$D$4:$AH$258,12,0))</f>
        <v>209</v>
      </c>
      <c r="P12" s="8">
        <f>IF($D12="","",VLOOKUP($D12,'HK1'!$D$4:$AH$259,13,0)+VLOOKUP($D12,'HK2'!$D$4:$AH$258,13,0))</f>
        <v>187</v>
      </c>
      <c r="Q12" s="8">
        <f>IF($D12="","",VLOOKUP($D12,'HK1'!$D$4:$AH$259,14,0)+VLOOKUP($D12,'HK2'!$D$4:$AH$258,14,0))</f>
        <v>247</v>
      </c>
      <c r="R12" s="21">
        <f t="shared" si="2"/>
        <v>7.45</v>
      </c>
      <c r="S12" s="8">
        <f>IF($D12="","",VLOOKUP($D12,'HK1'!$D$4:$AH$259,16,0)+VLOOKUP($D12,'HK2'!$D$4:$AH$258,16,0))</f>
        <v>199</v>
      </c>
      <c r="T12" s="8">
        <f>IF($D12="","",VLOOKUP($D12,'HK1'!$D$4:$AH$259,17,0)+VLOOKUP($D12,'HK2'!$D$4:$AH$258,17,0))</f>
        <v>285</v>
      </c>
      <c r="U12" s="8">
        <f>IF($D12="","",VLOOKUP($D12,'HK1'!$D$4:$AH$259,18,0)+VLOOKUP($D12,'HK2'!$D$4:$AH$258,18,0))</f>
        <v>199</v>
      </c>
      <c r="V12" s="21">
        <f t="shared" si="3"/>
        <v>28.5</v>
      </c>
      <c r="W12" s="8">
        <f>IF($D12="","",VLOOKUP($D12,'HK1'!$D$4:$AH$259,20,0)+VLOOKUP($D12,'HK2'!$D$4:$AH$258,20,0))</f>
        <v>0</v>
      </c>
      <c r="X12" s="8">
        <f>IF($D12="","",VLOOKUP($D12,'HK1'!$D$4:$AH$259,21,0)+VLOOKUP($D12,'HK2'!$D$4:$AH$258,21,0))</f>
        <v>0</v>
      </c>
      <c r="Y12" s="21">
        <f t="shared" si="4"/>
        <v>0</v>
      </c>
      <c r="Z12" s="8">
        <f>IF($D12="","",VLOOKUP($D12,'HK1'!$D$4:$AH$259,23,0)+VLOOKUP($D12,'HK2'!$D$4:$AH$258,23,0))</f>
        <v>0</v>
      </c>
      <c r="AA12" s="8">
        <f>IF($D12="","",VLOOKUP($D12,'HK1'!$D$4:$AH$259,24,0)+VLOOKUP($D12,'HK2'!$D$4:$AH$258,24,0))</f>
        <v>0</v>
      </c>
      <c r="AB12" s="21">
        <f t="shared" si="5"/>
        <v>0</v>
      </c>
      <c r="AC12" s="8">
        <f>IF($D12="","",VLOOKUP($D12,'HK1'!$D$4:$AH$259,26,0)+VLOOKUP($D12,'HK2'!$D$4:$AH$258,26,0))</f>
        <v>0</v>
      </c>
      <c r="AD12" s="8">
        <f>IF($D12="","",VLOOKUP($D12,'HK1'!$D$4:$AH$259,27,0)+VLOOKUP($D12,'HK2'!$D$4:$AH$258,27,0))</f>
        <v>0</v>
      </c>
      <c r="AE12" s="21">
        <f t="shared" si="6"/>
        <v>0</v>
      </c>
      <c r="AF12" s="8">
        <f>IF($D12="","",VLOOKUP($D12,'HK1'!$D$4:$AH$259,29,0)+VLOOKUP($D12,'HK2'!$D$4:$AH$258,29,0))</f>
        <v>0</v>
      </c>
      <c r="AG12" s="8">
        <f>IF($D12="","",VLOOKUP($D12,'HK1'!$D$4:$AH$259,30,0)+VLOOKUP($D12,'HK2'!$D$4:$AH$258,30,0))</f>
        <v>1.6</v>
      </c>
      <c r="AH12" s="64">
        <f t="shared" si="7"/>
        <v>76.8</v>
      </c>
      <c r="AI12" s="14">
        <f t="shared" si="8"/>
        <v>255.7</v>
      </c>
    </row>
    <row r="13" spans="1:35">
      <c r="A13" s="55">
        <f>IF(D13="","",SUBTOTAL(3,$D$4:$D13))</f>
        <v>10</v>
      </c>
      <c r="B13" s="80" t="s">
        <v>308</v>
      </c>
      <c r="C13" s="81" t="s">
        <v>35</v>
      </c>
      <c r="D13" s="82" t="s">
        <v>62</v>
      </c>
      <c r="E13" s="8">
        <f>IF($D13="","",VLOOKUP($D13,'HK1'!$D$4:$AH$259,2,0)+VLOOKUP($D13,'HK2'!$D$4:$AH$258,2,0))</f>
        <v>0</v>
      </c>
      <c r="F13" s="8">
        <f>IF($D13="","",VLOOKUP($D13,'HK1'!$D$4:$AH$259,3,0)+VLOOKUP($D13,'HK2'!$D$4:$AH$258,3,0))</f>
        <v>0</v>
      </c>
      <c r="G13" s="8">
        <f>IF($D13="","",VLOOKUP($D13,'HK1'!$D$4:$AH$259,4,0)+VLOOKUP($D13,'HK2'!$D$4:$AH$258,4,0))</f>
        <v>0</v>
      </c>
      <c r="H13" s="8">
        <f>IF($D13="","",VLOOKUP($D13,'HK1'!$D$4:$AH$259,5,0)+VLOOKUP($D13,'HK2'!$D$4:$AH$258,5,0))</f>
        <v>0</v>
      </c>
      <c r="I13" s="76">
        <f t="shared" si="0"/>
        <v>0</v>
      </c>
      <c r="J13" s="8">
        <f>IF($D13="","",VLOOKUP($D13,'HK1'!$D$4:$AH$259,7,0)+VLOOKUP($D13,'HK2'!$D$4:$AH$258,7,0))</f>
        <v>0</v>
      </c>
      <c r="K13" s="8">
        <f>IF($D13="","",VLOOKUP($D13,'HK1'!$D$4:$AH$259,8,0)+VLOOKUP($D13,'HK2'!$D$4:$AH$258,8,0))</f>
        <v>0</v>
      </c>
      <c r="L13" s="8">
        <f>IF($D13="","",VLOOKUP($D13,'HK1'!$D$4:$AH$259,9,0)+VLOOKUP($D13,'HK2'!$D$4:$AH$258,9,0))</f>
        <v>0</v>
      </c>
      <c r="M13" s="8">
        <f>IF($D13="","",VLOOKUP($D13,'HK1'!$D$4:$AH$259,10,0)+VLOOKUP($D13,'HK2'!$D$4:$AH$258,10,0))</f>
        <v>0</v>
      </c>
      <c r="N13" s="21">
        <f t="shared" si="1"/>
        <v>0</v>
      </c>
      <c r="O13" s="8">
        <f>IF($D13="","",VLOOKUP($D13,'HK1'!$D$4:$AH$259,12,0)+VLOOKUP($D13,'HK2'!$D$4:$AH$258,12,0))</f>
        <v>29</v>
      </c>
      <c r="P13" s="8">
        <f>IF($D13="","",VLOOKUP($D13,'HK1'!$D$4:$AH$259,13,0)+VLOOKUP($D13,'HK2'!$D$4:$AH$258,13,0))</f>
        <v>0</v>
      </c>
      <c r="Q13" s="8">
        <f>IF($D13="","",VLOOKUP($D13,'HK1'!$D$4:$AH$259,14,0)+VLOOKUP($D13,'HK2'!$D$4:$AH$258,14,0))</f>
        <v>53</v>
      </c>
      <c r="R13" s="21">
        <f t="shared" si="2"/>
        <v>-1.2</v>
      </c>
      <c r="S13" s="8">
        <f>IF($D13="","",VLOOKUP($D13,'HK1'!$D$4:$AH$259,16,0)+VLOOKUP($D13,'HK2'!$D$4:$AH$258,16,0))</f>
        <v>0</v>
      </c>
      <c r="T13" s="8">
        <f>IF($D13="","",VLOOKUP($D13,'HK1'!$D$4:$AH$259,17,0)+VLOOKUP($D13,'HK2'!$D$4:$AH$258,17,0))</f>
        <v>0</v>
      </c>
      <c r="U13" s="8">
        <f>IF($D13="","",VLOOKUP($D13,'HK1'!$D$4:$AH$259,18,0)+VLOOKUP($D13,'HK2'!$D$4:$AH$258,18,0))</f>
        <v>0</v>
      </c>
      <c r="V13" s="21">
        <f t="shared" si="3"/>
        <v>0</v>
      </c>
      <c r="W13" s="8">
        <f>IF($D13="","",VLOOKUP($D13,'HK1'!$D$4:$AH$259,20,0)+VLOOKUP($D13,'HK2'!$D$4:$AH$258,20,0))</f>
        <v>0</v>
      </c>
      <c r="X13" s="8">
        <f>IF($D13="","",VLOOKUP($D13,'HK1'!$D$4:$AH$259,21,0)+VLOOKUP($D13,'HK2'!$D$4:$AH$258,21,0))</f>
        <v>0</v>
      </c>
      <c r="Y13" s="21">
        <f t="shared" si="4"/>
        <v>0</v>
      </c>
      <c r="Z13" s="8">
        <f>IF($D13="","",VLOOKUP($D13,'HK1'!$D$4:$AH$259,23,0)+VLOOKUP($D13,'HK2'!$D$4:$AH$258,23,0))</f>
        <v>0</v>
      </c>
      <c r="AA13" s="8">
        <f>IF($D13="","",VLOOKUP($D13,'HK1'!$D$4:$AH$259,24,0)+VLOOKUP($D13,'HK2'!$D$4:$AH$258,24,0))</f>
        <v>0</v>
      </c>
      <c r="AB13" s="21">
        <f t="shared" si="5"/>
        <v>0</v>
      </c>
      <c r="AC13" s="8">
        <f>IF($D13="","",VLOOKUP($D13,'HK1'!$D$4:$AH$259,26,0)+VLOOKUP($D13,'HK2'!$D$4:$AH$258,26,0))</f>
        <v>0</v>
      </c>
      <c r="AD13" s="8">
        <f>IF($D13="","",VLOOKUP($D13,'HK1'!$D$4:$AH$259,27,0)+VLOOKUP($D13,'HK2'!$D$4:$AH$258,27,0))</f>
        <v>0</v>
      </c>
      <c r="AE13" s="21">
        <f t="shared" si="6"/>
        <v>0</v>
      </c>
      <c r="AF13" s="8">
        <f>IF($D13="","",VLOOKUP($D13,'HK1'!$D$4:$AH$259,29,0)+VLOOKUP($D13,'HK2'!$D$4:$AH$258,29,0))</f>
        <v>0</v>
      </c>
      <c r="AG13" s="8">
        <f>IF($D13="","",VLOOKUP($D13,'HK1'!$D$4:$AH$259,30,0)+VLOOKUP($D13,'HK2'!$D$4:$AH$258,30,0))</f>
        <v>0</v>
      </c>
      <c r="AH13" s="64">
        <f t="shared" si="7"/>
        <v>-1.2</v>
      </c>
      <c r="AI13" s="14">
        <f t="shared" si="8"/>
        <v>-4</v>
      </c>
    </row>
    <row r="14" spans="1:35">
      <c r="A14" s="55">
        <f>IF(D14="","",SUBTOTAL(3,$D$4:$D14))</f>
        <v>11</v>
      </c>
      <c r="B14" s="46" t="s">
        <v>314</v>
      </c>
      <c r="C14" s="75" t="s">
        <v>35</v>
      </c>
      <c r="D14" s="31" t="s">
        <v>43</v>
      </c>
      <c r="E14" s="8">
        <f>IF($D14="","",VLOOKUP($D14,'HK1'!$D$4:$AH$259,2,0)+VLOOKUP($D14,'HK2'!$D$4:$AH$258,2,0))</f>
        <v>0</v>
      </c>
      <c r="F14" s="8">
        <f>IF($D14="","",VLOOKUP($D14,'HK1'!$D$4:$AH$259,3,0)+VLOOKUP($D14,'HK2'!$D$4:$AH$258,3,0))</f>
        <v>0</v>
      </c>
      <c r="G14" s="8">
        <f>IF($D14="","",VLOOKUP($D14,'HK1'!$D$4:$AH$259,4,0)+VLOOKUP($D14,'HK2'!$D$4:$AH$258,4,0))</f>
        <v>0</v>
      </c>
      <c r="H14" s="8">
        <f>IF($D14="","",VLOOKUP($D14,'HK1'!$D$4:$AH$259,5,0)+VLOOKUP($D14,'HK2'!$D$4:$AH$258,5,0))</f>
        <v>0</v>
      </c>
      <c r="I14" s="76">
        <f t="shared" si="0"/>
        <v>0</v>
      </c>
      <c r="J14" s="8">
        <f>IF($D14="","",VLOOKUP($D14,'HK1'!$D$4:$AH$259,7,0)+VLOOKUP($D14,'HK2'!$D$4:$AH$258,7,0))</f>
        <v>12</v>
      </c>
      <c r="K14" s="8">
        <f>IF($D14="","",VLOOKUP($D14,'HK1'!$D$4:$AH$259,8,0)+VLOOKUP($D14,'HK2'!$D$4:$AH$258,8,0))</f>
        <v>4</v>
      </c>
      <c r="L14" s="8">
        <f>IF($D14="","",VLOOKUP($D14,'HK1'!$D$4:$AH$259,9,0)+VLOOKUP($D14,'HK2'!$D$4:$AH$258,9,0))</f>
        <v>0</v>
      </c>
      <c r="M14" s="8">
        <f>IF($D14="","",VLOOKUP($D14,'HK1'!$D$4:$AH$259,10,0)+VLOOKUP($D14,'HK2'!$D$4:$AH$258,10,0))</f>
        <v>0</v>
      </c>
      <c r="N14" s="21">
        <f t="shared" si="1"/>
        <v>16</v>
      </c>
      <c r="O14" s="8">
        <f>IF($D14="","",VLOOKUP($D14,'HK1'!$D$4:$AH$259,12,0)+VLOOKUP($D14,'HK2'!$D$4:$AH$258,12,0))</f>
        <v>90</v>
      </c>
      <c r="P14" s="8">
        <f>IF($D14="","",VLOOKUP($D14,'HK1'!$D$4:$AH$259,13,0)+VLOOKUP($D14,'HK2'!$D$4:$AH$258,13,0))</f>
        <v>119</v>
      </c>
      <c r="Q14" s="8">
        <f>IF($D14="","",VLOOKUP($D14,'HK1'!$D$4:$AH$259,14,0)+VLOOKUP($D14,'HK2'!$D$4:$AH$258,14,0))</f>
        <v>159</v>
      </c>
      <c r="R14" s="21">
        <f t="shared" si="2"/>
        <v>2.5</v>
      </c>
      <c r="S14" s="8">
        <f>IF($D14="","",VLOOKUP($D14,'HK1'!$D$4:$AH$259,16,0)+VLOOKUP($D14,'HK2'!$D$4:$AH$258,16,0))</f>
        <v>0</v>
      </c>
      <c r="T14" s="8">
        <f>IF($D14="","",VLOOKUP($D14,'HK1'!$D$4:$AH$259,17,0)+VLOOKUP($D14,'HK2'!$D$4:$AH$258,17,0))</f>
        <v>65</v>
      </c>
      <c r="U14" s="8">
        <f>IF($D14="","",VLOOKUP($D14,'HK1'!$D$4:$AH$259,18,0)+VLOOKUP($D14,'HK2'!$D$4:$AH$258,18,0))</f>
        <v>0</v>
      </c>
      <c r="V14" s="21">
        <f t="shared" si="3"/>
        <v>6.5</v>
      </c>
      <c r="W14" s="8">
        <f>IF($D14="","",VLOOKUP($D14,'HK1'!$D$4:$AH$259,20,0)+VLOOKUP($D14,'HK2'!$D$4:$AH$258,20,0))</f>
        <v>0</v>
      </c>
      <c r="X14" s="8">
        <f>IF($D14="","",VLOOKUP($D14,'HK1'!$D$4:$AH$259,21,0)+VLOOKUP($D14,'HK2'!$D$4:$AH$258,21,0))</f>
        <v>0</v>
      </c>
      <c r="Y14" s="21">
        <f t="shared" si="4"/>
        <v>0</v>
      </c>
      <c r="Z14" s="8">
        <f>IF($D14="","",VLOOKUP($D14,'HK1'!$D$4:$AH$259,23,0)+VLOOKUP($D14,'HK2'!$D$4:$AH$258,23,0))</f>
        <v>0</v>
      </c>
      <c r="AA14" s="8">
        <f>IF($D14="","",VLOOKUP($D14,'HK1'!$D$4:$AH$259,24,0)+VLOOKUP($D14,'HK2'!$D$4:$AH$258,24,0))</f>
        <v>0</v>
      </c>
      <c r="AB14" s="21">
        <f t="shared" si="5"/>
        <v>0</v>
      </c>
      <c r="AC14" s="8">
        <f>IF($D14="","",VLOOKUP($D14,'HK1'!$D$4:$AH$259,26,0)+VLOOKUP($D14,'HK2'!$D$4:$AH$258,26,0))</f>
        <v>0</v>
      </c>
      <c r="AD14" s="8">
        <f>IF($D14="","",VLOOKUP($D14,'HK1'!$D$4:$AH$259,27,0)+VLOOKUP($D14,'HK2'!$D$4:$AH$258,27,0))</f>
        <v>0</v>
      </c>
      <c r="AE14" s="21">
        <f t="shared" si="6"/>
        <v>0</v>
      </c>
      <c r="AF14" s="8">
        <f>IF($D14="","",VLOOKUP($D14,'HK1'!$D$4:$AH$259,29,0)+VLOOKUP($D14,'HK2'!$D$4:$AH$258,29,0))</f>
        <v>2.4</v>
      </c>
      <c r="AG14" s="8">
        <f>IF($D14="","",VLOOKUP($D14,'HK1'!$D$4:$AH$259,30,0)+VLOOKUP($D14,'HK2'!$D$4:$AH$258,30,0))</f>
        <v>8.8000000000000007</v>
      </c>
      <c r="AH14" s="64">
        <f t="shared" si="7"/>
        <v>36.200000000000003</v>
      </c>
      <c r="AI14" s="14">
        <f t="shared" si="8"/>
        <v>120.5</v>
      </c>
    </row>
    <row r="15" spans="1:35">
      <c r="A15" s="55">
        <f>IF(D15="","",SUBTOTAL(3,$D$4:$D15))</f>
        <v>12</v>
      </c>
      <c r="B15" s="46" t="s">
        <v>531</v>
      </c>
      <c r="C15" s="24" t="s">
        <v>35</v>
      </c>
      <c r="D15" s="31" t="s">
        <v>269</v>
      </c>
      <c r="E15" s="8">
        <f>IF($D15="","",VLOOKUP($D15,'HK1'!$D$4:$AH$259,2,0)+VLOOKUP($D15,'HK2'!$D$4:$AH$258,2,0))</f>
        <v>0</v>
      </c>
      <c r="F15" s="8">
        <f>IF($D15="","",VLOOKUP($D15,'HK1'!$D$4:$AH$259,3,0)+VLOOKUP($D15,'HK2'!$D$4:$AH$258,3,0))</f>
        <v>0</v>
      </c>
      <c r="G15" s="8">
        <f>IF($D15="","",VLOOKUP($D15,'HK1'!$D$4:$AH$259,4,0)+VLOOKUP($D15,'HK2'!$D$4:$AH$258,4,0))</f>
        <v>0</v>
      </c>
      <c r="H15" s="8">
        <f>IF($D15="","",VLOOKUP($D15,'HK1'!$D$4:$AH$259,5,0)+VLOOKUP($D15,'HK2'!$D$4:$AH$258,5,0))</f>
        <v>0</v>
      </c>
      <c r="I15" s="76">
        <f t="shared" si="0"/>
        <v>0</v>
      </c>
      <c r="J15" s="8">
        <f>IF($D15="","",VLOOKUP($D15,'HK1'!$D$4:$AH$259,7,0)+VLOOKUP($D15,'HK2'!$D$4:$AH$258,7,0))</f>
        <v>0</v>
      </c>
      <c r="K15" s="8">
        <f>IF($D15="","",VLOOKUP($D15,'HK1'!$D$4:$AH$259,8,0)+VLOOKUP($D15,'HK2'!$D$4:$AH$258,8,0))</f>
        <v>0</v>
      </c>
      <c r="L15" s="8">
        <f>IF($D15="","",VLOOKUP($D15,'HK1'!$D$4:$AH$259,9,0)+VLOOKUP($D15,'HK2'!$D$4:$AH$258,9,0))</f>
        <v>0</v>
      </c>
      <c r="M15" s="8">
        <f>IF($D15="","",VLOOKUP($D15,'HK1'!$D$4:$AH$259,10,0)+VLOOKUP($D15,'HK2'!$D$4:$AH$258,10,0))</f>
        <v>0</v>
      </c>
      <c r="N15" s="21">
        <f t="shared" si="1"/>
        <v>0</v>
      </c>
      <c r="O15" s="8">
        <f>IF($D15="","",VLOOKUP($D15,'HK1'!$D$4:$AH$259,12,0)+VLOOKUP($D15,'HK2'!$D$4:$AH$258,12,0))</f>
        <v>0</v>
      </c>
      <c r="P15" s="8">
        <f>IF($D15="","",VLOOKUP($D15,'HK1'!$D$4:$AH$259,13,0)+VLOOKUP($D15,'HK2'!$D$4:$AH$258,13,0))</f>
        <v>0</v>
      </c>
      <c r="Q15" s="8">
        <f>IF($D15="","",VLOOKUP($D15,'HK1'!$D$4:$AH$259,14,0)+VLOOKUP($D15,'HK2'!$D$4:$AH$258,14,0))</f>
        <v>0</v>
      </c>
      <c r="R15" s="21">
        <f t="shared" si="2"/>
        <v>0</v>
      </c>
      <c r="S15" s="8">
        <f>IF($D15="","",VLOOKUP($D15,'HK1'!$D$4:$AH$259,16,0)+VLOOKUP($D15,'HK2'!$D$4:$AH$258,16,0))</f>
        <v>0</v>
      </c>
      <c r="T15" s="8">
        <f>IF($D15="","",VLOOKUP($D15,'HK1'!$D$4:$AH$259,17,0)+VLOOKUP($D15,'HK2'!$D$4:$AH$258,17,0))</f>
        <v>0</v>
      </c>
      <c r="U15" s="8">
        <f>IF($D15="","",VLOOKUP($D15,'HK1'!$D$4:$AH$259,18,0)+VLOOKUP($D15,'HK2'!$D$4:$AH$258,18,0))</f>
        <v>0</v>
      </c>
      <c r="V15" s="21">
        <f t="shared" si="3"/>
        <v>0</v>
      </c>
      <c r="W15" s="8">
        <f>IF($D15="","",VLOOKUP($D15,'HK1'!$D$4:$AH$259,20,0)+VLOOKUP($D15,'HK2'!$D$4:$AH$258,20,0))</f>
        <v>0</v>
      </c>
      <c r="X15" s="8">
        <f>IF($D15="","",VLOOKUP($D15,'HK1'!$D$4:$AH$259,21,0)+VLOOKUP($D15,'HK2'!$D$4:$AH$258,21,0))</f>
        <v>0</v>
      </c>
      <c r="Y15" s="21">
        <f t="shared" si="4"/>
        <v>0</v>
      </c>
      <c r="Z15" s="8">
        <f>IF($D15="","",VLOOKUP($D15,'HK1'!$D$4:$AH$259,23,0)+VLOOKUP($D15,'HK2'!$D$4:$AH$258,23,0))</f>
        <v>0</v>
      </c>
      <c r="AA15" s="8">
        <f>IF($D15="","",VLOOKUP($D15,'HK1'!$D$4:$AH$259,24,0)+VLOOKUP($D15,'HK2'!$D$4:$AH$258,24,0))</f>
        <v>0</v>
      </c>
      <c r="AB15" s="21">
        <f t="shared" si="5"/>
        <v>0</v>
      </c>
      <c r="AC15" s="8">
        <f>IF($D15="","",VLOOKUP($D15,'HK1'!$D$4:$AH$259,26,0)+VLOOKUP($D15,'HK2'!$D$4:$AH$258,26,0))</f>
        <v>0</v>
      </c>
      <c r="AD15" s="8">
        <f>IF($D15="","",VLOOKUP($D15,'HK1'!$D$4:$AH$259,27,0)+VLOOKUP($D15,'HK2'!$D$4:$AH$258,27,0))</f>
        <v>0</v>
      </c>
      <c r="AE15" s="21">
        <f t="shared" si="6"/>
        <v>0</v>
      </c>
      <c r="AF15" s="8">
        <f>IF($D15="","",VLOOKUP($D15,'HK1'!$D$4:$AH$259,29,0)+VLOOKUP($D15,'HK2'!$D$4:$AH$258,29,0))</f>
        <v>0</v>
      </c>
      <c r="AG15" s="8">
        <f>IF($D15="","",VLOOKUP($D15,'HK1'!$D$4:$AH$259,30,0)+VLOOKUP($D15,'HK2'!$D$4:$AH$258,30,0))</f>
        <v>4.8</v>
      </c>
      <c r="AH15" s="64">
        <f t="shared" si="7"/>
        <v>4.8</v>
      </c>
      <c r="AI15" s="14">
        <f t="shared" si="8"/>
        <v>16</v>
      </c>
    </row>
    <row r="16" spans="1:35">
      <c r="A16" s="55">
        <f>IF(D16="","",SUBTOTAL(3,$D$4:$D16))</f>
        <v>13</v>
      </c>
      <c r="B16" s="46" t="s">
        <v>293</v>
      </c>
      <c r="C16" s="75" t="s">
        <v>35</v>
      </c>
      <c r="D16" s="31" t="s">
        <v>51</v>
      </c>
      <c r="E16" s="8">
        <f>IF($D16="","",VLOOKUP($D16,'HK1'!$D$4:$AH$259,2,0)+VLOOKUP($D16,'HK2'!$D$4:$AH$258,2,0))</f>
        <v>6</v>
      </c>
      <c r="F16" s="8">
        <f>IF($D16="","",VLOOKUP($D16,'HK1'!$D$4:$AH$259,3,0)+VLOOKUP($D16,'HK2'!$D$4:$AH$258,3,0))</f>
        <v>2</v>
      </c>
      <c r="G16" s="8">
        <f>IF($D16="","",VLOOKUP($D16,'HK1'!$D$4:$AH$259,4,0)+VLOOKUP($D16,'HK2'!$D$4:$AH$258,4,0))</f>
        <v>0</v>
      </c>
      <c r="H16" s="8">
        <f>IF($D16="","",VLOOKUP($D16,'HK1'!$D$4:$AH$259,5,0)+VLOOKUP($D16,'HK2'!$D$4:$AH$258,5,0))</f>
        <v>0</v>
      </c>
      <c r="I16" s="76">
        <f t="shared" si="0"/>
        <v>10</v>
      </c>
      <c r="J16" s="8">
        <f>IF($D16="","",VLOOKUP($D16,'HK1'!$D$4:$AH$259,7,0)+VLOOKUP($D16,'HK2'!$D$4:$AH$258,7,0))</f>
        <v>14</v>
      </c>
      <c r="K16" s="8">
        <f>IF($D16="","",VLOOKUP($D16,'HK1'!$D$4:$AH$259,8,0)+VLOOKUP($D16,'HK2'!$D$4:$AH$258,8,0))</f>
        <v>12.399999999999999</v>
      </c>
      <c r="L16" s="8">
        <f>IF($D16="","",VLOOKUP($D16,'HK1'!$D$4:$AH$259,9,0)+VLOOKUP($D16,'HK2'!$D$4:$AH$258,9,0))</f>
        <v>0</v>
      </c>
      <c r="M16" s="8">
        <f>IF($D16="","",VLOOKUP($D16,'HK1'!$D$4:$AH$259,10,0)+VLOOKUP($D16,'HK2'!$D$4:$AH$258,10,0))</f>
        <v>0</v>
      </c>
      <c r="N16" s="21">
        <f t="shared" si="1"/>
        <v>26.4</v>
      </c>
      <c r="O16" s="8">
        <f>IF($D16="","",VLOOKUP($D16,'HK1'!$D$4:$AH$259,12,0)+VLOOKUP($D16,'HK2'!$D$4:$AH$258,12,0))</f>
        <v>279</v>
      </c>
      <c r="P16" s="8">
        <f>IF($D16="","",VLOOKUP($D16,'HK1'!$D$4:$AH$259,13,0)+VLOOKUP($D16,'HK2'!$D$4:$AH$258,13,0))</f>
        <v>53</v>
      </c>
      <c r="Q16" s="8">
        <f>IF($D16="","",VLOOKUP($D16,'HK1'!$D$4:$AH$259,14,0)+VLOOKUP($D16,'HK2'!$D$4:$AH$258,14,0))</f>
        <v>162</v>
      </c>
      <c r="R16" s="21">
        <f t="shared" si="2"/>
        <v>8.5</v>
      </c>
      <c r="S16" s="8">
        <f>IF($D16="","",VLOOKUP($D16,'HK1'!$D$4:$AH$259,16,0)+VLOOKUP($D16,'HK2'!$D$4:$AH$258,16,0))</f>
        <v>113</v>
      </c>
      <c r="T16" s="8">
        <f>IF($D16="","",VLOOKUP($D16,'HK1'!$D$4:$AH$259,17,0)+VLOOKUP($D16,'HK2'!$D$4:$AH$258,17,0))</f>
        <v>139</v>
      </c>
      <c r="U16" s="8">
        <f>IF($D16="","",VLOOKUP($D16,'HK1'!$D$4:$AH$259,18,0)+VLOOKUP($D16,'HK2'!$D$4:$AH$258,18,0))</f>
        <v>113</v>
      </c>
      <c r="V16" s="21">
        <f t="shared" si="3"/>
        <v>13.9</v>
      </c>
      <c r="W16" s="8">
        <f>IF($D16="","",VLOOKUP($D16,'HK1'!$D$4:$AH$259,20,0)+VLOOKUP($D16,'HK2'!$D$4:$AH$258,20,0))</f>
        <v>0</v>
      </c>
      <c r="X16" s="8">
        <f>IF($D16="","",VLOOKUP($D16,'HK1'!$D$4:$AH$259,21,0)+VLOOKUP($D16,'HK2'!$D$4:$AH$258,21,0))</f>
        <v>0</v>
      </c>
      <c r="Y16" s="21">
        <f t="shared" si="4"/>
        <v>0</v>
      </c>
      <c r="Z16" s="8">
        <f>IF($D16="","",VLOOKUP($D16,'HK1'!$D$4:$AH$259,23,0)+VLOOKUP($D16,'HK2'!$D$4:$AH$258,23,0))</f>
        <v>0</v>
      </c>
      <c r="AA16" s="8">
        <f>IF($D16="","",VLOOKUP($D16,'HK1'!$D$4:$AH$259,24,0)+VLOOKUP($D16,'HK2'!$D$4:$AH$258,24,0))</f>
        <v>0</v>
      </c>
      <c r="AB16" s="21">
        <f t="shared" si="5"/>
        <v>0</v>
      </c>
      <c r="AC16" s="8">
        <f>IF($D16="","",VLOOKUP($D16,'HK1'!$D$4:$AH$259,26,0)+VLOOKUP($D16,'HK2'!$D$4:$AH$258,26,0))</f>
        <v>0</v>
      </c>
      <c r="AD16" s="8">
        <f>IF($D16="","",VLOOKUP($D16,'HK1'!$D$4:$AH$259,27,0)+VLOOKUP($D16,'HK2'!$D$4:$AH$258,27,0))</f>
        <v>0</v>
      </c>
      <c r="AE16" s="21">
        <f t="shared" si="6"/>
        <v>0</v>
      </c>
      <c r="AF16" s="8">
        <f>IF($D16="","",VLOOKUP($D16,'HK1'!$D$4:$AH$259,29,0)+VLOOKUP($D16,'HK2'!$D$4:$AH$258,29,0))</f>
        <v>0</v>
      </c>
      <c r="AG16" s="8">
        <f>IF($D16="","",VLOOKUP($D16,'HK1'!$D$4:$AH$259,30,0)+VLOOKUP($D16,'HK2'!$D$4:$AH$258,30,0))</f>
        <v>0</v>
      </c>
      <c r="AH16" s="64">
        <f t="shared" si="7"/>
        <v>58.8</v>
      </c>
      <c r="AI16" s="14">
        <f t="shared" si="8"/>
        <v>195.8</v>
      </c>
    </row>
    <row r="17" spans="1:35">
      <c r="A17" s="55">
        <f>IF(D17="","",SUBTOTAL(3,$D$4:$D17))</f>
        <v>14</v>
      </c>
      <c r="B17" s="46" t="s">
        <v>294</v>
      </c>
      <c r="C17" s="75" t="s">
        <v>35</v>
      </c>
      <c r="D17" s="31" t="s">
        <v>45</v>
      </c>
      <c r="E17" s="8">
        <f>IF($D17="","",VLOOKUP($D17,'HK1'!$D$4:$AH$259,2,0)+VLOOKUP($D17,'HK2'!$D$4:$AH$258,2,0))</f>
        <v>4</v>
      </c>
      <c r="F17" s="8">
        <f>IF($D17="","",VLOOKUP($D17,'HK1'!$D$4:$AH$259,3,0)+VLOOKUP($D17,'HK2'!$D$4:$AH$258,3,0))</f>
        <v>0</v>
      </c>
      <c r="G17" s="8">
        <f>IF($D17="","",VLOOKUP($D17,'HK1'!$D$4:$AH$259,4,0)+VLOOKUP($D17,'HK2'!$D$4:$AH$258,4,0))</f>
        <v>0</v>
      </c>
      <c r="H17" s="8">
        <f>IF($D17="","",VLOOKUP($D17,'HK1'!$D$4:$AH$259,5,0)+VLOOKUP($D17,'HK2'!$D$4:$AH$258,5,0))</f>
        <v>0</v>
      </c>
      <c r="I17" s="76">
        <f t="shared" si="0"/>
        <v>4</v>
      </c>
      <c r="J17" s="8">
        <f>IF($D17="","",VLOOKUP($D17,'HK1'!$D$4:$AH$259,7,0)+VLOOKUP($D17,'HK2'!$D$4:$AH$258,7,0))</f>
        <v>16</v>
      </c>
      <c r="K17" s="8">
        <f>IF($D17="","",VLOOKUP($D17,'HK1'!$D$4:$AH$259,8,0)+VLOOKUP($D17,'HK2'!$D$4:$AH$258,8,0))</f>
        <v>0</v>
      </c>
      <c r="L17" s="8">
        <f>IF($D17="","",VLOOKUP($D17,'HK1'!$D$4:$AH$259,9,0)+VLOOKUP($D17,'HK2'!$D$4:$AH$258,9,0))</f>
        <v>0</v>
      </c>
      <c r="M17" s="8">
        <f>IF($D17="","",VLOOKUP($D17,'HK1'!$D$4:$AH$259,10,0)+VLOOKUP($D17,'HK2'!$D$4:$AH$258,10,0))</f>
        <v>0</v>
      </c>
      <c r="N17" s="21">
        <f t="shared" si="1"/>
        <v>16</v>
      </c>
      <c r="O17" s="8">
        <f>IF($D17="","",VLOOKUP($D17,'HK1'!$D$4:$AH$259,12,0)+VLOOKUP($D17,'HK2'!$D$4:$AH$258,12,0))</f>
        <v>218</v>
      </c>
      <c r="P17" s="8">
        <f>IF($D17="","",VLOOKUP($D17,'HK1'!$D$4:$AH$259,13,0)+VLOOKUP($D17,'HK2'!$D$4:$AH$258,13,0))</f>
        <v>122</v>
      </c>
      <c r="Q17" s="8">
        <f>IF($D17="","",VLOOKUP($D17,'HK1'!$D$4:$AH$259,14,0)+VLOOKUP($D17,'HK2'!$D$4:$AH$258,14,0))</f>
        <v>226</v>
      </c>
      <c r="R17" s="21">
        <f t="shared" si="2"/>
        <v>5.7</v>
      </c>
      <c r="S17" s="8">
        <f>IF($D17="","",VLOOKUP($D17,'HK1'!$D$4:$AH$259,16,0)+VLOOKUP($D17,'HK2'!$D$4:$AH$258,16,0))</f>
        <v>0</v>
      </c>
      <c r="T17" s="8">
        <f>IF($D17="","",VLOOKUP($D17,'HK1'!$D$4:$AH$259,17,0)+VLOOKUP($D17,'HK2'!$D$4:$AH$258,17,0))</f>
        <v>0</v>
      </c>
      <c r="U17" s="8">
        <f>IF($D17="","",VLOOKUP($D17,'HK1'!$D$4:$AH$259,18,0)+VLOOKUP($D17,'HK2'!$D$4:$AH$258,18,0))</f>
        <v>0</v>
      </c>
      <c r="V17" s="21">
        <f t="shared" si="3"/>
        <v>0</v>
      </c>
      <c r="W17" s="8">
        <f>IF($D17="","",VLOOKUP($D17,'HK1'!$D$4:$AH$259,20,0)+VLOOKUP($D17,'HK2'!$D$4:$AH$258,20,0))</f>
        <v>0</v>
      </c>
      <c r="X17" s="8">
        <f>IF($D17="","",VLOOKUP($D17,'HK1'!$D$4:$AH$259,21,0)+VLOOKUP($D17,'HK2'!$D$4:$AH$258,21,0))</f>
        <v>0</v>
      </c>
      <c r="Y17" s="21">
        <f t="shared" si="4"/>
        <v>0</v>
      </c>
      <c r="Z17" s="8">
        <f>IF($D17="","",VLOOKUP($D17,'HK1'!$D$4:$AH$259,23,0)+VLOOKUP($D17,'HK2'!$D$4:$AH$258,23,0))</f>
        <v>0</v>
      </c>
      <c r="AA17" s="8">
        <f>IF($D17="","",VLOOKUP($D17,'HK1'!$D$4:$AH$259,24,0)+VLOOKUP($D17,'HK2'!$D$4:$AH$258,24,0))</f>
        <v>0</v>
      </c>
      <c r="AB17" s="21">
        <f t="shared" si="5"/>
        <v>0</v>
      </c>
      <c r="AC17" s="8">
        <f>IF($D17="","",VLOOKUP($D17,'HK1'!$D$4:$AH$259,26,0)+VLOOKUP($D17,'HK2'!$D$4:$AH$258,26,0))</f>
        <v>0</v>
      </c>
      <c r="AD17" s="8">
        <f>IF($D17="","",VLOOKUP($D17,'HK1'!$D$4:$AH$259,27,0)+VLOOKUP($D17,'HK2'!$D$4:$AH$258,27,0))</f>
        <v>0</v>
      </c>
      <c r="AE17" s="21">
        <f t="shared" si="6"/>
        <v>0</v>
      </c>
      <c r="AF17" s="8">
        <f>IF($D17="","",VLOOKUP($D17,'HK1'!$D$4:$AH$259,29,0)+VLOOKUP($D17,'HK2'!$D$4:$AH$258,29,0))</f>
        <v>0</v>
      </c>
      <c r="AG17" s="8">
        <f>IF($D17="","",VLOOKUP($D17,'HK1'!$D$4:$AH$259,30,0)+VLOOKUP($D17,'HK2'!$D$4:$AH$258,30,0))</f>
        <v>4.8</v>
      </c>
      <c r="AH17" s="64">
        <f t="shared" si="7"/>
        <v>30.5</v>
      </c>
      <c r="AI17" s="14">
        <f t="shared" si="8"/>
        <v>101.6</v>
      </c>
    </row>
    <row r="18" spans="1:35">
      <c r="A18" s="55">
        <f>IF(D18="","",SUBTOTAL(3,$D$4:$D18))</f>
        <v>15</v>
      </c>
      <c r="B18" s="46" t="s">
        <v>295</v>
      </c>
      <c r="C18" s="75" t="s">
        <v>35</v>
      </c>
      <c r="D18" s="31" t="s">
        <v>46</v>
      </c>
      <c r="E18" s="8">
        <f>IF($D18="","",VLOOKUP($D18,'HK1'!$D$4:$AH$259,2,0)+VLOOKUP($D18,'HK2'!$D$4:$AH$258,2,0))</f>
        <v>2</v>
      </c>
      <c r="F18" s="8">
        <f>IF($D18="","",VLOOKUP($D18,'HK1'!$D$4:$AH$259,3,0)+VLOOKUP($D18,'HK2'!$D$4:$AH$258,3,0))</f>
        <v>2</v>
      </c>
      <c r="G18" s="8">
        <f>IF($D18="","",VLOOKUP($D18,'HK1'!$D$4:$AH$259,4,0)+VLOOKUP($D18,'HK2'!$D$4:$AH$258,4,0))</f>
        <v>0</v>
      </c>
      <c r="H18" s="8">
        <f>IF($D18="","",VLOOKUP($D18,'HK1'!$D$4:$AH$259,5,0)+VLOOKUP($D18,'HK2'!$D$4:$AH$258,5,0))</f>
        <v>0</v>
      </c>
      <c r="I18" s="76">
        <f t="shared" si="0"/>
        <v>6</v>
      </c>
      <c r="J18" s="8">
        <f>IF($D18="","",VLOOKUP($D18,'HK1'!$D$4:$AH$259,7,0)+VLOOKUP($D18,'HK2'!$D$4:$AH$258,7,0))</f>
        <v>20.399999999999999</v>
      </c>
      <c r="K18" s="8">
        <f>IF($D18="","",VLOOKUP($D18,'HK1'!$D$4:$AH$259,8,0)+VLOOKUP($D18,'HK2'!$D$4:$AH$258,8,0))</f>
        <v>3.5999999999999996</v>
      </c>
      <c r="L18" s="8">
        <f>IF($D18="","",VLOOKUP($D18,'HK1'!$D$4:$AH$259,9,0)+VLOOKUP($D18,'HK2'!$D$4:$AH$258,9,0))</f>
        <v>0</v>
      </c>
      <c r="M18" s="8">
        <f>IF($D18="","",VLOOKUP($D18,'HK1'!$D$4:$AH$259,10,0)+VLOOKUP($D18,'HK2'!$D$4:$AH$258,10,0))</f>
        <v>0</v>
      </c>
      <c r="N18" s="21">
        <f t="shared" si="1"/>
        <v>24</v>
      </c>
      <c r="O18" s="8">
        <f>IF($D18="","",VLOOKUP($D18,'HK1'!$D$4:$AH$259,12,0)+VLOOKUP($D18,'HK2'!$D$4:$AH$258,12,0))</f>
        <v>153</v>
      </c>
      <c r="P18" s="8">
        <f>IF($D18="","",VLOOKUP($D18,'HK1'!$D$4:$AH$259,13,0)+VLOOKUP($D18,'HK2'!$D$4:$AH$258,13,0))</f>
        <v>204</v>
      </c>
      <c r="Q18" s="8">
        <f>IF($D18="","",VLOOKUP($D18,'HK1'!$D$4:$AH$259,14,0)+VLOOKUP($D18,'HK2'!$D$4:$AH$258,14,0))</f>
        <v>186</v>
      </c>
      <c r="R18" s="21">
        <f t="shared" si="2"/>
        <v>8.5500000000000007</v>
      </c>
      <c r="S18" s="8">
        <f>IF($D18="","",VLOOKUP($D18,'HK1'!$D$4:$AH$259,16,0)+VLOOKUP($D18,'HK2'!$D$4:$AH$258,16,0))</f>
        <v>0</v>
      </c>
      <c r="T18" s="8">
        <f>IF($D18="","",VLOOKUP($D18,'HK1'!$D$4:$AH$259,17,0)+VLOOKUP($D18,'HK2'!$D$4:$AH$258,17,0))</f>
        <v>0</v>
      </c>
      <c r="U18" s="8">
        <f>IF($D18="","",VLOOKUP($D18,'HK1'!$D$4:$AH$259,18,0)+VLOOKUP($D18,'HK2'!$D$4:$AH$258,18,0))</f>
        <v>0</v>
      </c>
      <c r="V18" s="21">
        <f t="shared" si="3"/>
        <v>0</v>
      </c>
      <c r="W18" s="8">
        <f>IF($D18="","",VLOOKUP($D18,'HK1'!$D$4:$AH$259,20,0)+VLOOKUP($D18,'HK2'!$D$4:$AH$258,20,0))</f>
        <v>0</v>
      </c>
      <c r="X18" s="8">
        <f>IF($D18="","",VLOOKUP($D18,'HK1'!$D$4:$AH$259,21,0)+VLOOKUP($D18,'HK2'!$D$4:$AH$258,21,0))</f>
        <v>0</v>
      </c>
      <c r="Y18" s="21">
        <f t="shared" si="4"/>
        <v>0</v>
      </c>
      <c r="Z18" s="8">
        <f>IF($D18="","",VLOOKUP($D18,'HK1'!$D$4:$AH$259,23,0)+VLOOKUP($D18,'HK2'!$D$4:$AH$258,23,0))</f>
        <v>0</v>
      </c>
      <c r="AA18" s="8">
        <f>IF($D18="","",VLOOKUP($D18,'HK1'!$D$4:$AH$259,24,0)+VLOOKUP($D18,'HK2'!$D$4:$AH$258,24,0))</f>
        <v>0</v>
      </c>
      <c r="AB18" s="21">
        <f t="shared" si="5"/>
        <v>0</v>
      </c>
      <c r="AC18" s="8">
        <f>IF($D18="","",VLOOKUP($D18,'HK1'!$D$4:$AH$259,26,0)+VLOOKUP($D18,'HK2'!$D$4:$AH$258,26,0))</f>
        <v>0</v>
      </c>
      <c r="AD18" s="8">
        <f>IF($D18="","",VLOOKUP($D18,'HK1'!$D$4:$AH$259,27,0)+VLOOKUP($D18,'HK2'!$D$4:$AH$258,27,0))</f>
        <v>0</v>
      </c>
      <c r="AE18" s="21">
        <f t="shared" si="6"/>
        <v>0</v>
      </c>
      <c r="AF18" s="8">
        <f>IF($D18="","",VLOOKUP($D18,'HK1'!$D$4:$AH$259,29,0)+VLOOKUP($D18,'HK2'!$D$4:$AH$258,29,0))</f>
        <v>0</v>
      </c>
      <c r="AG18" s="8">
        <f>IF($D18="","",VLOOKUP($D18,'HK1'!$D$4:$AH$259,30,0)+VLOOKUP($D18,'HK2'!$D$4:$AH$258,30,0))</f>
        <v>0</v>
      </c>
      <c r="AH18" s="64">
        <f t="shared" si="7"/>
        <v>38.6</v>
      </c>
      <c r="AI18" s="14">
        <f t="shared" si="8"/>
        <v>128.5</v>
      </c>
    </row>
    <row r="19" spans="1:35">
      <c r="A19" s="55">
        <f>IF(D19="","",SUBTOTAL(3,$D$4:$D19))</f>
        <v>16</v>
      </c>
      <c r="B19" s="46" t="s">
        <v>296</v>
      </c>
      <c r="C19" s="75" t="s">
        <v>35</v>
      </c>
      <c r="D19" s="31" t="s">
        <v>47</v>
      </c>
      <c r="E19" s="8">
        <f>IF($D19="","",VLOOKUP($D19,'HK1'!$D$4:$AH$259,2,0)+VLOOKUP($D19,'HK2'!$D$4:$AH$258,2,0))</f>
        <v>0</v>
      </c>
      <c r="F19" s="8">
        <f>IF($D19="","",VLOOKUP($D19,'HK1'!$D$4:$AH$259,3,0)+VLOOKUP($D19,'HK2'!$D$4:$AH$258,3,0))</f>
        <v>0</v>
      </c>
      <c r="G19" s="8">
        <f>IF($D19="","",VLOOKUP($D19,'HK1'!$D$4:$AH$259,4,0)+VLOOKUP($D19,'HK2'!$D$4:$AH$258,4,0))</f>
        <v>0</v>
      </c>
      <c r="H19" s="8">
        <f>IF($D19="","",VLOOKUP($D19,'HK1'!$D$4:$AH$259,5,0)+VLOOKUP($D19,'HK2'!$D$4:$AH$258,5,0))</f>
        <v>0</v>
      </c>
      <c r="I19" s="76">
        <f t="shared" si="0"/>
        <v>0</v>
      </c>
      <c r="J19" s="8">
        <f>IF($D19="","",VLOOKUP($D19,'HK1'!$D$4:$AH$259,7,0)+VLOOKUP($D19,'HK2'!$D$4:$AH$258,7,0))</f>
        <v>1.2</v>
      </c>
      <c r="K19" s="8">
        <f>IF($D19="","",VLOOKUP($D19,'HK1'!$D$4:$AH$259,8,0)+VLOOKUP($D19,'HK2'!$D$4:$AH$258,8,0))</f>
        <v>20.399999999999995</v>
      </c>
      <c r="L19" s="8">
        <f>IF($D19="","",VLOOKUP($D19,'HK1'!$D$4:$AH$259,9,0)+VLOOKUP($D19,'HK2'!$D$4:$AH$258,9,0))</f>
        <v>0</v>
      </c>
      <c r="M19" s="8">
        <f>IF($D19="","",VLOOKUP($D19,'HK1'!$D$4:$AH$259,10,0)+VLOOKUP($D19,'HK2'!$D$4:$AH$258,10,0))</f>
        <v>0</v>
      </c>
      <c r="N19" s="21">
        <f t="shared" si="1"/>
        <v>21.599999999999994</v>
      </c>
      <c r="O19" s="8">
        <f>IF($D19="","",VLOOKUP($D19,'HK1'!$D$4:$AH$259,12,0)+VLOOKUP($D19,'HK2'!$D$4:$AH$258,12,0))</f>
        <v>0</v>
      </c>
      <c r="P19" s="8">
        <f>IF($D19="","",VLOOKUP($D19,'HK1'!$D$4:$AH$259,13,0)+VLOOKUP($D19,'HK2'!$D$4:$AH$258,13,0))</f>
        <v>0</v>
      </c>
      <c r="Q19" s="8">
        <f>IF($D19="","",VLOOKUP($D19,'HK1'!$D$4:$AH$259,14,0)+VLOOKUP($D19,'HK2'!$D$4:$AH$258,14,0))</f>
        <v>0</v>
      </c>
      <c r="R19" s="21">
        <f t="shared" si="2"/>
        <v>0</v>
      </c>
      <c r="S19" s="8">
        <f>IF($D19="","",VLOOKUP($D19,'HK1'!$D$4:$AH$259,16,0)+VLOOKUP($D19,'HK2'!$D$4:$AH$258,16,0))</f>
        <v>0</v>
      </c>
      <c r="T19" s="8">
        <f>IF($D19="","",VLOOKUP($D19,'HK1'!$D$4:$AH$259,17,0)+VLOOKUP($D19,'HK2'!$D$4:$AH$258,17,0))</f>
        <v>0</v>
      </c>
      <c r="U19" s="8">
        <f>IF($D19="","",VLOOKUP($D19,'HK1'!$D$4:$AH$259,18,0)+VLOOKUP($D19,'HK2'!$D$4:$AH$258,18,0))</f>
        <v>0</v>
      </c>
      <c r="V19" s="21">
        <f t="shared" si="3"/>
        <v>0</v>
      </c>
      <c r="W19" s="8">
        <f>IF($D19="","",VLOOKUP($D19,'HK1'!$D$4:$AH$259,20,0)+VLOOKUP($D19,'HK2'!$D$4:$AH$258,20,0))</f>
        <v>0</v>
      </c>
      <c r="X19" s="8">
        <f>IF($D19="","",VLOOKUP($D19,'HK1'!$D$4:$AH$259,21,0)+VLOOKUP($D19,'HK2'!$D$4:$AH$258,21,0))</f>
        <v>0</v>
      </c>
      <c r="Y19" s="21">
        <f t="shared" si="4"/>
        <v>0</v>
      </c>
      <c r="Z19" s="8">
        <f>IF($D19="","",VLOOKUP($D19,'HK1'!$D$4:$AH$259,23,0)+VLOOKUP($D19,'HK2'!$D$4:$AH$258,23,0))</f>
        <v>0</v>
      </c>
      <c r="AA19" s="8">
        <f>IF($D19="","",VLOOKUP($D19,'HK1'!$D$4:$AH$259,24,0)+VLOOKUP($D19,'HK2'!$D$4:$AH$258,24,0))</f>
        <v>0</v>
      </c>
      <c r="AB19" s="21">
        <f t="shared" si="5"/>
        <v>0</v>
      </c>
      <c r="AC19" s="8">
        <f>IF($D19="","",VLOOKUP($D19,'HK1'!$D$4:$AH$259,26,0)+VLOOKUP($D19,'HK2'!$D$4:$AH$258,26,0))</f>
        <v>0</v>
      </c>
      <c r="AD19" s="8">
        <f>IF($D19="","",VLOOKUP($D19,'HK1'!$D$4:$AH$259,27,0)+VLOOKUP($D19,'HK2'!$D$4:$AH$258,27,0))</f>
        <v>0</v>
      </c>
      <c r="AE19" s="21">
        <f t="shared" si="6"/>
        <v>0</v>
      </c>
      <c r="AF19" s="8">
        <f>IF($D19="","",VLOOKUP($D19,'HK1'!$D$4:$AH$259,29,0)+VLOOKUP($D19,'HK2'!$D$4:$AH$258,29,0))</f>
        <v>0</v>
      </c>
      <c r="AG19" s="8">
        <f>IF($D19="","",VLOOKUP($D19,'HK1'!$D$4:$AH$259,30,0)+VLOOKUP($D19,'HK2'!$D$4:$AH$258,30,0))</f>
        <v>0</v>
      </c>
      <c r="AH19" s="64">
        <f t="shared" si="7"/>
        <v>21.6</v>
      </c>
      <c r="AI19" s="14">
        <f t="shared" si="8"/>
        <v>71.900000000000006</v>
      </c>
    </row>
    <row r="20" spans="1:35">
      <c r="A20" s="55">
        <f>IF(D20="","",SUBTOTAL(3,$D$4:$D20))</f>
        <v>17</v>
      </c>
      <c r="B20" s="46" t="s">
        <v>297</v>
      </c>
      <c r="C20" s="75" t="s">
        <v>35</v>
      </c>
      <c r="D20" s="31" t="s">
        <v>58</v>
      </c>
      <c r="E20" s="8">
        <f>IF($D20="","",VLOOKUP($D20,'HK1'!$D$4:$AH$259,2,0)+VLOOKUP($D20,'HK2'!$D$4:$AH$258,2,0))</f>
        <v>6</v>
      </c>
      <c r="F20" s="8">
        <f>IF($D20="","",VLOOKUP($D20,'HK1'!$D$4:$AH$259,3,0)+VLOOKUP($D20,'HK2'!$D$4:$AH$258,3,0))</f>
        <v>2</v>
      </c>
      <c r="G20" s="8">
        <f>IF($D20="","",VLOOKUP($D20,'HK1'!$D$4:$AH$259,4,0)+VLOOKUP($D20,'HK2'!$D$4:$AH$258,4,0))</f>
        <v>0</v>
      </c>
      <c r="H20" s="8">
        <f>IF($D20="","",VLOOKUP($D20,'HK1'!$D$4:$AH$259,5,0)+VLOOKUP($D20,'HK2'!$D$4:$AH$258,5,0))</f>
        <v>0</v>
      </c>
      <c r="I20" s="76">
        <f t="shared" si="0"/>
        <v>10</v>
      </c>
      <c r="J20" s="8">
        <f>IF($D20="","",VLOOKUP($D20,'HK1'!$D$4:$AH$259,7,0)+VLOOKUP($D20,'HK2'!$D$4:$AH$258,7,0))</f>
        <v>25.199999999999996</v>
      </c>
      <c r="K20" s="8">
        <f>IF($D20="","",VLOOKUP($D20,'HK1'!$D$4:$AH$259,8,0)+VLOOKUP($D20,'HK2'!$D$4:$AH$258,8,0))</f>
        <v>3.5999999999999996</v>
      </c>
      <c r="L20" s="8">
        <f>IF($D20="","",VLOOKUP($D20,'HK1'!$D$4:$AH$259,9,0)+VLOOKUP($D20,'HK2'!$D$4:$AH$258,9,0))</f>
        <v>0</v>
      </c>
      <c r="M20" s="8">
        <f>IF($D20="","",VLOOKUP($D20,'HK1'!$D$4:$AH$259,10,0)+VLOOKUP($D20,'HK2'!$D$4:$AH$258,10,0))</f>
        <v>0</v>
      </c>
      <c r="N20" s="21">
        <f t="shared" si="1"/>
        <v>28.799999999999997</v>
      </c>
      <c r="O20" s="8">
        <f>IF($D20="","",VLOOKUP($D20,'HK1'!$D$4:$AH$259,12,0)+VLOOKUP($D20,'HK2'!$D$4:$AH$258,12,0))</f>
        <v>747</v>
      </c>
      <c r="P20" s="8">
        <f>IF($D20="","",VLOOKUP($D20,'HK1'!$D$4:$AH$259,13,0)+VLOOKUP($D20,'HK2'!$D$4:$AH$258,13,0))</f>
        <v>842</v>
      </c>
      <c r="Q20" s="8">
        <f>IF($D20="","",VLOOKUP($D20,'HK1'!$D$4:$AH$259,14,0)+VLOOKUP($D20,'HK2'!$D$4:$AH$258,14,0))</f>
        <v>543</v>
      </c>
      <c r="R20" s="21">
        <f t="shared" si="2"/>
        <v>52.3</v>
      </c>
      <c r="S20" s="8">
        <f>IF($D20="","",VLOOKUP($D20,'HK1'!$D$4:$AH$259,16,0)+VLOOKUP($D20,'HK2'!$D$4:$AH$258,16,0))</f>
        <v>0</v>
      </c>
      <c r="T20" s="8">
        <f>IF($D20="","",VLOOKUP($D20,'HK1'!$D$4:$AH$259,17,0)+VLOOKUP($D20,'HK2'!$D$4:$AH$258,17,0))</f>
        <v>0</v>
      </c>
      <c r="U20" s="8">
        <f>IF($D20="","",VLOOKUP($D20,'HK1'!$D$4:$AH$259,18,0)+VLOOKUP($D20,'HK2'!$D$4:$AH$258,18,0))</f>
        <v>0</v>
      </c>
      <c r="V20" s="21">
        <f t="shared" si="3"/>
        <v>0</v>
      </c>
      <c r="W20" s="8">
        <f>IF($D20="","",VLOOKUP($D20,'HK1'!$D$4:$AH$259,20,0)+VLOOKUP($D20,'HK2'!$D$4:$AH$258,20,0))</f>
        <v>0</v>
      </c>
      <c r="X20" s="8">
        <f>IF($D20="","",VLOOKUP($D20,'HK1'!$D$4:$AH$259,21,0)+VLOOKUP($D20,'HK2'!$D$4:$AH$258,21,0))</f>
        <v>0</v>
      </c>
      <c r="Y20" s="21">
        <f t="shared" si="4"/>
        <v>0</v>
      </c>
      <c r="Z20" s="8">
        <f>IF($D20="","",VLOOKUP($D20,'HK1'!$D$4:$AH$259,23,0)+VLOOKUP($D20,'HK2'!$D$4:$AH$258,23,0))</f>
        <v>0</v>
      </c>
      <c r="AA20" s="8">
        <f>IF($D20="","",VLOOKUP($D20,'HK1'!$D$4:$AH$259,24,0)+VLOOKUP($D20,'HK2'!$D$4:$AH$258,24,0))</f>
        <v>0</v>
      </c>
      <c r="AB20" s="21">
        <f t="shared" si="5"/>
        <v>0</v>
      </c>
      <c r="AC20" s="8">
        <f>IF($D20="","",VLOOKUP($D20,'HK1'!$D$4:$AH$259,26,0)+VLOOKUP($D20,'HK2'!$D$4:$AH$258,26,0))</f>
        <v>0</v>
      </c>
      <c r="AD20" s="8">
        <f>IF($D20="","",VLOOKUP($D20,'HK1'!$D$4:$AH$259,27,0)+VLOOKUP($D20,'HK2'!$D$4:$AH$258,27,0))</f>
        <v>0</v>
      </c>
      <c r="AE20" s="21">
        <f t="shared" si="6"/>
        <v>0</v>
      </c>
      <c r="AF20" s="8">
        <f>IF($D20="","",VLOOKUP($D20,'HK1'!$D$4:$AH$259,29,0)+VLOOKUP($D20,'HK2'!$D$4:$AH$258,29,0))</f>
        <v>1.2</v>
      </c>
      <c r="AG20" s="8">
        <f>IF($D20="","",VLOOKUP($D20,'HK1'!$D$4:$AH$259,30,0)+VLOOKUP($D20,'HK2'!$D$4:$AH$258,30,0))</f>
        <v>0</v>
      </c>
      <c r="AH20" s="64">
        <f t="shared" si="7"/>
        <v>92.3</v>
      </c>
      <c r="AI20" s="14">
        <f t="shared" si="8"/>
        <v>307.39999999999998</v>
      </c>
    </row>
    <row r="21" spans="1:35">
      <c r="A21" s="55">
        <f>IF(D21="","",SUBTOTAL(3,$D$4:$D21))</f>
        <v>18</v>
      </c>
      <c r="B21" s="46" t="s">
        <v>298</v>
      </c>
      <c r="C21" s="75" t="s">
        <v>35</v>
      </c>
      <c r="D21" s="31" t="s">
        <v>48</v>
      </c>
      <c r="E21" s="8">
        <f>IF($D21="","",VLOOKUP($D21,'HK1'!$D$4:$AH$259,2,0)+VLOOKUP($D21,'HK2'!$D$4:$AH$258,2,0))</f>
        <v>8</v>
      </c>
      <c r="F21" s="8">
        <f>IF($D21="","",VLOOKUP($D21,'HK1'!$D$4:$AH$259,3,0)+VLOOKUP($D21,'HK2'!$D$4:$AH$258,3,0))</f>
        <v>0</v>
      </c>
      <c r="G21" s="8">
        <f>IF($D21="","",VLOOKUP($D21,'HK1'!$D$4:$AH$259,4,0)+VLOOKUP($D21,'HK2'!$D$4:$AH$258,4,0))</f>
        <v>0</v>
      </c>
      <c r="H21" s="8">
        <f>IF($D21="","",VLOOKUP($D21,'HK1'!$D$4:$AH$259,5,0)+VLOOKUP($D21,'HK2'!$D$4:$AH$258,5,0))</f>
        <v>0</v>
      </c>
      <c r="I21" s="76">
        <f t="shared" si="0"/>
        <v>8</v>
      </c>
      <c r="J21" s="8">
        <f>IF($D21="","",VLOOKUP($D21,'HK1'!$D$4:$AH$259,7,0)+VLOOKUP($D21,'HK2'!$D$4:$AH$258,7,0))</f>
        <v>14.399999999999999</v>
      </c>
      <c r="K21" s="8">
        <f>IF($D21="","",VLOOKUP($D21,'HK1'!$D$4:$AH$259,8,0)+VLOOKUP($D21,'HK2'!$D$4:$AH$258,8,0))</f>
        <v>11.2</v>
      </c>
      <c r="L21" s="8">
        <f>IF($D21="","",VLOOKUP($D21,'HK1'!$D$4:$AH$259,9,0)+VLOOKUP($D21,'HK2'!$D$4:$AH$258,9,0))</f>
        <v>0</v>
      </c>
      <c r="M21" s="8">
        <f>IF($D21="","",VLOOKUP($D21,'HK1'!$D$4:$AH$259,10,0)+VLOOKUP($D21,'HK2'!$D$4:$AH$258,10,0))</f>
        <v>0</v>
      </c>
      <c r="N21" s="21">
        <f t="shared" si="1"/>
        <v>25.599999999999998</v>
      </c>
      <c r="O21" s="8">
        <f>IF($D21="","",VLOOKUP($D21,'HK1'!$D$4:$AH$259,12,0)+VLOOKUP($D21,'HK2'!$D$4:$AH$258,12,0))</f>
        <v>304</v>
      </c>
      <c r="P21" s="8">
        <f>IF($D21="","",VLOOKUP($D21,'HK1'!$D$4:$AH$259,13,0)+VLOOKUP($D21,'HK2'!$D$4:$AH$258,13,0))</f>
        <v>193</v>
      </c>
      <c r="Q21" s="8">
        <f>IF($D21="","",VLOOKUP($D21,'HK1'!$D$4:$AH$259,14,0)+VLOOKUP($D21,'HK2'!$D$4:$AH$258,14,0))</f>
        <v>260</v>
      </c>
      <c r="R21" s="21">
        <f t="shared" si="2"/>
        <v>11.85</v>
      </c>
      <c r="S21" s="8">
        <f>IF($D21="","",VLOOKUP($D21,'HK1'!$D$4:$AH$259,16,0)+VLOOKUP($D21,'HK2'!$D$4:$AH$258,16,0))</f>
        <v>0</v>
      </c>
      <c r="T21" s="8">
        <f>IF($D21="","",VLOOKUP($D21,'HK1'!$D$4:$AH$259,17,0)+VLOOKUP($D21,'HK2'!$D$4:$AH$258,17,0))</f>
        <v>0</v>
      </c>
      <c r="U21" s="8">
        <f>IF($D21="","",VLOOKUP($D21,'HK1'!$D$4:$AH$259,18,0)+VLOOKUP($D21,'HK2'!$D$4:$AH$258,18,0))</f>
        <v>0</v>
      </c>
      <c r="V21" s="21">
        <f t="shared" si="3"/>
        <v>0</v>
      </c>
      <c r="W21" s="8">
        <f>IF($D21="","",VLOOKUP($D21,'HK1'!$D$4:$AH$259,20,0)+VLOOKUP($D21,'HK2'!$D$4:$AH$258,20,0))</f>
        <v>0</v>
      </c>
      <c r="X21" s="8">
        <f>IF($D21="","",VLOOKUP($D21,'HK1'!$D$4:$AH$259,21,0)+VLOOKUP($D21,'HK2'!$D$4:$AH$258,21,0))</f>
        <v>0</v>
      </c>
      <c r="Y21" s="21">
        <f t="shared" si="4"/>
        <v>0</v>
      </c>
      <c r="Z21" s="8">
        <f>IF($D21="","",VLOOKUP($D21,'HK1'!$D$4:$AH$259,23,0)+VLOOKUP($D21,'HK2'!$D$4:$AH$258,23,0))</f>
        <v>0</v>
      </c>
      <c r="AA21" s="8">
        <f>IF($D21="","",VLOOKUP($D21,'HK1'!$D$4:$AH$259,24,0)+VLOOKUP($D21,'HK2'!$D$4:$AH$258,24,0))</f>
        <v>0</v>
      </c>
      <c r="AB21" s="21">
        <f t="shared" si="5"/>
        <v>0</v>
      </c>
      <c r="AC21" s="8">
        <f>IF($D21="","",VLOOKUP($D21,'HK1'!$D$4:$AH$259,26,0)+VLOOKUP($D21,'HK2'!$D$4:$AH$258,26,0))</f>
        <v>0</v>
      </c>
      <c r="AD21" s="8">
        <f>IF($D21="","",VLOOKUP($D21,'HK1'!$D$4:$AH$259,27,0)+VLOOKUP($D21,'HK2'!$D$4:$AH$258,27,0))</f>
        <v>0</v>
      </c>
      <c r="AE21" s="21">
        <f t="shared" si="6"/>
        <v>0</v>
      </c>
      <c r="AF21" s="8">
        <f>IF($D21="","",VLOOKUP($D21,'HK1'!$D$4:$AH$259,29,0)+VLOOKUP($D21,'HK2'!$D$4:$AH$258,29,0))</f>
        <v>0</v>
      </c>
      <c r="AG21" s="8">
        <f>IF($D21="","",VLOOKUP($D21,'HK1'!$D$4:$AH$259,30,0)+VLOOKUP($D21,'HK2'!$D$4:$AH$258,30,0))</f>
        <v>0</v>
      </c>
      <c r="AH21" s="64">
        <f t="shared" si="7"/>
        <v>45.5</v>
      </c>
      <c r="AI21" s="14">
        <f t="shared" si="8"/>
        <v>151.5</v>
      </c>
    </row>
    <row r="22" spans="1:35">
      <c r="A22" s="55">
        <f>IF(D22="","",SUBTOTAL(3,$D$4:$D22))</f>
        <v>19</v>
      </c>
      <c r="B22" s="46" t="s">
        <v>299</v>
      </c>
      <c r="C22" s="75" t="s">
        <v>35</v>
      </c>
      <c r="D22" s="31" t="s">
        <v>37</v>
      </c>
      <c r="E22" s="8">
        <f>IF($D22="","",VLOOKUP($D22,'HK1'!$D$4:$AH$259,2,0)+VLOOKUP($D22,'HK2'!$D$4:$AH$258,2,0))</f>
        <v>15</v>
      </c>
      <c r="F22" s="8">
        <f>IF($D22="","",VLOOKUP($D22,'HK1'!$D$4:$AH$259,3,0)+VLOOKUP($D22,'HK2'!$D$4:$AH$258,3,0))</f>
        <v>0</v>
      </c>
      <c r="G22" s="8">
        <f>IF($D22="","",VLOOKUP($D22,'HK1'!$D$4:$AH$259,4,0)+VLOOKUP($D22,'HK2'!$D$4:$AH$258,4,0))</f>
        <v>0</v>
      </c>
      <c r="H22" s="8">
        <f>IF($D22="","",VLOOKUP($D22,'HK1'!$D$4:$AH$259,5,0)+VLOOKUP($D22,'HK2'!$D$4:$AH$258,5,0))</f>
        <v>0</v>
      </c>
      <c r="I22" s="76">
        <f t="shared" si="0"/>
        <v>15</v>
      </c>
      <c r="J22" s="8">
        <f>IF($D22="","",VLOOKUP($D22,'HK1'!$D$4:$AH$259,7,0)+VLOOKUP($D22,'HK2'!$D$4:$AH$258,7,0))</f>
        <v>17.600000000000001</v>
      </c>
      <c r="K22" s="8">
        <f>IF($D22="","",VLOOKUP($D22,'HK1'!$D$4:$AH$259,8,0)+VLOOKUP($D22,'HK2'!$D$4:$AH$258,8,0))</f>
        <v>15.200000000000001</v>
      </c>
      <c r="L22" s="8">
        <f>IF($D22="","",VLOOKUP($D22,'HK1'!$D$4:$AH$259,9,0)+VLOOKUP($D22,'HK2'!$D$4:$AH$258,9,0))</f>
        <v>0</v>
      </c>
      <c r="M22" s="8">
        <f>IF($D22="","",VLOOKUP($D22,'HK1'!$D$4:$AH$259,10,0)+VLOOKUP($D22,'HK2'!$D$4:$AH$258,10,0))</f>
        <v>0</v>
      </c>
      <c r="N22" s="21">
        <f t="shared" si="1"/>
        <v>32.800000000000004</v>
      </c>
      <c r="O22" s="8">
        <f>IF($D22="","",VLOOKUP($D22,'HK1'!$D$4:$AH$259,12,0)+VLOOKUP($D22,'HK2'!$D$4:$AH$258,12,0))</f>
        <v>436</v>
      </c>
      <c r="P22" s="8">
        <f>IF($D22="","",VLOOKUP($D22,'HK1'!$D$4:$AH$259,13,0)+VLOOKUP($D22,'HK2'!$D$4:$AH$258,13,0))</f>
        <v>340</v>
      </c>
      <c r="Q22" s="8">
        <f>IF($D22="","",VLOOKUP($D22,'HK1'!$D$4:$AH$259,14,0)+VLOOKUP($D22,'HK2'!$D$4:$AH$258,14,0))</f>
        <v>386</v>
      </c>
      <c r="R22" s="21">
        <f t="shared" si="2"/>
        <v>19.5</v>
      </c>
      <c r="S22" s="8">
        <f>IF($D22="","",VLOOKUP($D22,'HK1'!$D$4:$AH$259,16,0)+VLOOKUP($D22,'HK2'!$D$4:$AH$258,16,0))</f>
        <v>87</v>
      </c>
      <c r="T22" s="8">
        <f>IF($D22="","",VLOOKUP($D22,'HK1'!$D$4:$AH$259,17,0)+VLOOKUP($D22,'HK2'!$D$4:$AH$258,17,0))</f>
        <v>58</v>
      </c>
      <c r="U22" s="8">
        <f>IF($D22="","",VLOOKUP($D22,'HK1'!$D$4:$AH$259,18,0)+VLOOKUP($D22,'HK2'!$D$4:$AH$258,18,0))</f>
        <v>87</v>
      </c>
      <c r="V22" s="21">
        <f t="shared" si="3"/>
        <v>5.8</v>
      </c>
      <c r="W22" s="8">
        <f>IF($D22="","",VLOOKUP($D22,'HK1'!$D$4:$AH$259,20,0)+VLOOKUP($D22,'HK2'!$D$4:$AH$258,20,0))</f>
        <v>0</v>
      </c>
      <c r="X22" s="8">
        <f>IF($D22="","",VLOOKUP($D22,'HK1'!$D$4:$AH$259,21,0)+VLOOKUP($D22,'HK2'!$D$4:$AH$258,21,0))</f>
        <v>0</v>
      </c>
      <c r="Y22" s="21">
        <f t="shared" si="4"/>
        <v>0</v>
      </c>
      <c r="Z22" s="8">
        <f>IF($D22="","",VLOOKUP($D22,'HK1'!$D$4:$AH$259,23,0)+VLOOKUP($D22,'HK2'!$D$4:$AH$258,23,0))</f>
        <v>0</v>
      </c>
      <c r="AA22" s="8">
        <f>IF($D22="","",VLOOKUP($D22,'HK1'!$D$4:$AH$259,24,0)+VLOOKUP($D22,'HK2'!$D$4:$AH$258,24,0))</f>
        <v>0</v>
      </c>
      <c r="AB22" s="21">
        <f t="shared" si="5"/>
        <v>0</v>
      </c>
      <c r="AC22" s="8">
        <f>IF($D22="","",VLOOKUP($D22,'HK1'!$D$4:$AH$259,26,0)+VLOOKUP($D22,'HK2'!$D$4:$AH$258,26,0))</f>
        <v>0</v>
      </c>
      <c r="AD22" s="8">
        <f>IF($D22="","",VLOOKUP($D22,'HK1'!$D$4:$AH$259,27,0)+VLOOKUP($D22,'HK2'!$D$4:$AH$258,27,0))</f>
        <v>0</v>
      </c>
      <c r="AE22" s="21">
        <f t="shared" si="6"/>
        <v>0</v>
      </c>
      <c r="AF22" s="8">
        <f>IF($D22="","",VLOOKUP($D22,'HK1'!$D$4:$AH$259,29,0)+VLOOKUP($D22,'HK2'!$D$4:$AH$258,29,0))</f>
        <v>0</v>
      </c>
      <c r="AG22" s="8">
        <f>IF($D22="","",VLOOKUP($D22,'HK1'!$D$4:$AH$259,30,0)+VLOOKUP($D22,'HK2'!$D$4:$AH$258,30,0))</f>
        <v>2.4</v>
      </c>
      <c r="AH22" s="64">
        <f t="shared" si="7"/>
        <v>75.5</v>
      </c>
      <c r="AI22" s="14">
        <f t="shared" si="8"/>
        <v>251.4</v>
      </c>
    </row>
    <row r="23" spans="1:35">
      <c r="A23" s="55">
        <f>IF(D23="","",SUBTOTAL(3,$D$4:$D23))</f>
        <v>20</v>
      </c>
      <c r="B23" s="46" t="s">
        <v>300</v>
      </c>
      <c r="C23" s="75" t="s">
        <v>35</v>
      </c>
      <c r="D23" s="31" t="s">
        <v>54</v>
      </c>
      <c r="E23" s="8">
        <f>IF($D23="","",VLOOKUP($D23,'HK1'!$D$4:$AH$259,2,0)+VLOOKUP($D23,'HK2'!$D$4:$AH$258,2,0))</f>
        <v>16</v>
      </c>
      <c r="F23" s="8">
        <f>IF($D23="","",VLOOKUP($D23,'HK1'!$D$4:$AH$259,3,0)+VLOOKUP($D23,'HK2'!$D$4:$AH$258,3,0))</f>
        <v>0</v>
      </c>
      <c r="G23" s="8">
        <f>IF($D23="","",VLOOKUP($D23,'HK1'!$D$4:$AH$259,4,0)+VLOOKUP($D23,'HK2'!$D$4:$AH$258,4,0))</f>
        <v>0</v>
      </c>
      <c r="H23" s="8">
        <f>IF($D23="","",VLOOKUP($D23,'HK1'!$D$4:$AH$259,5,0)+VLOOKUP($D23,'HK2'!$D$4:$AH$258,5,0))</f>
        <v>0</v>
      </c>
      <c r="I23" s="76">
        <f t="shared" si="0"/>
        <v>16</v>
      </c>
      <c r="J23" s="8">
        <f>IF($D23="","",VLOOKUP($D23,'HK1'!$D$4:$AH$259,7,0)+VLOOKUP($D23,'HK2'!$D$4:$AH$258,7,0))</f>
        <v>13.2</v>
      </c>
      <c r="K23" s="8">
        <f>IF($D23="","",VLOOKUP($D23,'HK1'!$D$4:$AH$259,8,0)+VLOOKUP($D23,'HK2'!$D$4:$AH$258,8,0))</f>
        <v>6</v>
      </c>
      <c r="L23" s="8">
        <f>IF($D23="","",VLOOKUP($D23,'HK1'!$D$4:$AH$259,9,0)+VLOOKUP($D23,'HK2'!$D$4:$AH$258,9,0))</f>
        <v>0</v>
      </c>
      <c r="M23" s="8">
        <f>IF($D23="","",VLOOKUP($D23,'HK1'!$D$4:$AH$259,10,0)+VLOOKUP($D23,'HK2'!$D$4:$AH$258,10,0))</f>
        <v>0</v>
      </c>
      <c r="N23" s="21">
        <f t="shared" si="1"/>
        <v>19.2</v>
      </c>
      <c r="O23" s="8">
        <f>IF($D23="","",VLOOKUP($D23,'HK1'!$D$4:$AH$259,12,0)+VLOOKUP($D23,'HK2'!$D$4:$AH$258,12,0))</f>
        <v>734</v>
      </c>
      <c r="P23" s="8">
        <f>IF($D23="","",VLOOKUP($D23,'HK1'!$D$4:$AH$259,13,0)+VLOOKUP($D23,'HK2'!$D$4:$AH$258,13,0))</f>
        <v>678</v>
      </c>
      <c r="Q23" s="8">
        <f>IF($D23="","",VLOOKUP($D23,'HK1'!$D$4:$AH$259,14,0)+VLOOKUP($D23,'HK2'!$D$4:$AH$258,14,0))</f>
        <v>747</v>
      </c>
      <c r="R23" s="21">
        <f t="shared" si="2"/>
        <v>33.25</v>
      </c>
      <c r="S23" s="8">
        <f>IF($D23="","",VLOOKUP($D23,'HK1'!$D$4:$AH$259,16,0)+VLOOKUP($D23,'HK2'!$D$4:$AH$258,16,0))</f>
        <v>0</v>
      </c>
      <c r="T23" s="8">
        <f>IF($D23="","",VLOOKUP($D23,'HK1'!$D$4:$AH$259,17,0)+VLOOKUP($D23,'HK2'!$D$4:$AH$258,17,0))</f>
        <v>0</v>
      </c>
      <c r="U23" s="8">
        <f>IF($D23="","",VLOOKUP($D23,'HK1'!$D$4:$AH$259,18,0)+VLOOKUP($D23,'HK2'!$D$4:$AH$258,18,0))</f>
        <v>0</v>
      </c>
      <c r="V23" s="21">
        <f t="shared" si="3"/>
        <v>0</v>
      </c>
      <c r="W23" s="8">
        <f>IF($D23="","",VLOOKUP($D23,'HK1'!$D$4:$AH$259,20,0)+VLOOKUP($D23,'HK2'!$D$4:$AH$258,20,0))</f>
        <v>0</v>
      </c>
      <c r="X23" s="8">
        <f>IF($D23="","",VLOOKUP($D23,'HK1'!$D$4:$AH$259,21,0)+VLOOKUP($D23,'HK2'!$D$4:$AH$258,21,0))</f>
        <v>0</v>
      </c>
      <c r="Y23" s="21">
        <f t="shared" si="4"/>
        <v>0</v>
      </c>
      <c r="Z23" s="8">
        <f>IF($D23="","",VLOOKUP($D23,'HK1'!$D$4:$AH$259,23,0)+VLOOKUP($D23,'HK2'!$D$4:$AH$258,23,0))</f>
        <v>0</v>
      </c>
      <c r="AA23" s="8">
        <f>IF($D23="","",VLOOKUP($D23,'HK1'!$D$4:$AH$259,24,0)+VLOOKUP($D23,'HK2'!$D$4:$AH$258,24,0))</f>
        <v>0</v>
      </c>
      <c r="AB23" s="21">
        <f t="shared" si="5"/>
        <v>0</v>
      </c>
      <c r="AC23" s="8">
        <f>IF($D23="","",VLOOKUP($D23,'HK1'!$D$4:$AH$259,26,0)+VLOOKUP($D23,'HK2'!$D$4:$AH$258,26,0))</f>
        <v>0</v>
      </c>
      <c r="AD23" s="8">
        <f>IF($D23="","",VLOOKUP($D23,'HK1'!$D$4:$AH$259,27,0)+VLOOKUP($D23,'HK2'!$D$4:$AH$258,27,0))</f>
        <v>0</v>
      </c>
      <c r="AE23" s="21">
        <f t="shared" si="6"/>
        <v>0</v>
      </c>
      <c r="AF23" s="8">
        <f>IF($D23="","",VLOOKUP($D23,'HK1'!$D$4:$AH$259,29,0)+VLOOKUP($D23,'HK2'!$D$4:$AH$258,29,0))</f>
        <v>1.2</v>
      </c>
      <c r="AG23" s="8">
        <f>IF($D23="","",VLOOKUP($D23,'HK1'!$D$4:$AH$259,30,0)+VLOOKUP($D23,'HK2'!$D$4:$AH$258,30,0))</f>
        <v>0</v>
      </c>
      <c r="AH23" s="64">
        <f t="shared" si="7"/>
        <v>69.7</v>
      </c>
      <c r="AI23" s="14">
        <f t="shared" si="8"/>
        <v>232.1</v>
      </c>
    </row>
    <row r="24" spans="1:35">
      <c r="A24" s="55">
        <f>IF(D24="","",SUBTOTAL(3,$D$4:$D24))</f>
        <v>21</v>
      </c>
      <c r="B24" s="46" t="s">
        <v>301</v>
      </c>
      <c r="C24" s="75" t="s">
        <v>35</v>
      </c>
      <c r="D24" s="31" t="s">
        <v>40</v>
      </c>
      <c r="E24" s="8">
        <f>IF($D24="","",VLOOKUP($D24,'HK1'!$D$4:$AH$259,2,0)+VLOOKUP($D24,'HK2'!$D$4:$AH$258,2,0))</f>
        <v>0</v>
      </c>
      <c r="F24" s="8">
        <f>IF($D24="","",VLOOKUP($D24,'HK1'!$D$4:$AH$259,3,0)+VLOOKUP($D24,'HK2'!$D$4:$AH$258,3,0))</f>
        <v>0</v>
      </c>
      <c r="G24" s="8">
        <f>IF($D24="","",VLOOKUP($D24,'HK1'!$D$4:$AH$259,4,0)+VLOOKUP($D24,'HK2'!$D$4:$AH$258,4,0))</f>
        <v>0</v>
      </c>
      <c r="H24" s="8">
        <f>IF($D24="","",VLOOKUP($D24,'HK1'!$D$4:$AH$259,5,0)+VLOOKUP($D24,'HK2'!$D$4:$AH$258,5,0))</f>
        <v>0</v>
      </c>
      <c r="I24" s="76">
        <f t="shared" si="0"/>
        <v>0</v>
      </c>
      <c r="J24" s="8">
        <f>IF($D24="","",VLOOKUP($D24,'HK1'!$D$4:$AH$259,7,0)+VLOOKUP($D24,'HK2'!$D$4:$AH$258,7,0))</f>
        <v>15.6</v>
      </c>
      <c r="K24" s="8">
        <f>IF($D24="","",VLOOKUP($D24,'HK1'!$D$4:$AH$259,8,0)+VLOOKUP($D24,'HK2'!$D$4:$AH$258,8,0))</f>
        <v>4.8</v>
      </c>
      <c r="L24" s="8">
        <f>IF($D24="","",VLOOKUP($D24,'HK1'!$D$4:$AH$259,9,0)+VLOOKUP($D24,'HK2'!$D$4:$AH$258,9,0))</f>
        <v>0</v>
      </c>
      <c r="M24" s="8">
        <f>IF($D24="","",VLOOKUP($D24,'HK1'!$D$4:$AH$259,10,0)+VLOOKUP($D24,'HK2'!$D$4:$AH$258,10,0))</f>
        <v>0</v>
      </c>
      <c r="N24" s="21">
        <f t="shared" si="1"/>
        <v>20.399999999999999</v>
      </c>
      <c r="O24" s="8">
        <f>IF($D24="","",VLOOKUP($D24,'HK1'!$D$4:$AH$259,12,0)+VLOOKUP($D24,'HK2'!$D$4:$AH$258,12,0))</f>
        <v>200</v>
      </c>
      <c r="P24" s="8">
        <f>IF($D24="","",VLOOKUP($D24,'HK1'!$D$4:$AH$259,13,0)+VLOOKUP($D24,'HK2'!$D$4:$AH$258,13,0))</f>
        <v>127</v>
      </c>
      <c r="Q24" s="8">
        <f>IF($D24="","",VLOOKUP($D24,'HK1'!$D$4:$AH$259,14,0)+VLOOKUP($D24,'HK2'!$D$4:$AH$258,14,0))</f>
        <v>115</v>
      </c>
      <c r="R24" s="21">
        <f t="shared" si="2"/>
        <v>10.6</v>
      </c>
      <c r="S24" s="8">
        <f>IF($D24="","",VLOOKUP($D24,'HK1'!$D$4:$AH$259,16,0)+VLOOKUP($D24,'HK2'!$D$4:$AH$258,16,0))</f>
        <v>0</v>
      </c>
      <c r="T24" s="8">
        <f>IF($D24="","",VLOOKUP($D24,'HK1'!$D$4:$AH$259,17,0)+VLOOKUP($D24,'HK2'!$D$4:$AH$258,17,0))</f>
        <v>0</v>
      </c>
      <c r="U24" s="8">
        <f>IF($D24="","",VLOOKUP($D24,'HK1'!$D$4:$AH$259,18,0)+VLOOKUP($D24,'HK2'!$D$4:$AH$258,18,0))</f>
        <v>0</v>
      </c>
      <c r="V24" s="21">
        <f t="shared" si="3"/>
        <v>0</v>
      </c>
      <c r="W24" s="8">
        <f>IF($D24="","",VLOOKUP($D24,'HK1'!$D$4:$AH$259,20,0)+VLOOKUP($D24,'HK2'!$D$4:$AH$258,20,0))</f>
        <v>0</v>
      </c>
      <c r="X24" s="8">
        <f>IF($D24="","",VLOOKUP($D24,'HK1'!$D$4:$AH$259,21,0)+VLOOKUP($D24,'HK2'!$D$4:$AH$258,21,0))</f>
        <v>0</v>
      </c>
      <c r="Y24" s="21">
        <f t="shared" si="4"/>
        <v>0</v>
      </c>
      <c r="Z24" s="8">
        <f>IF($D24="","",VLOOKUP($D24,'HK1'!$D$4:$AH$259,23,0)+VLOOKUP($D24,'HK2'!$D$4:$AH$258,23,0))</f>
        <v>0</v>
      </c>
      <c r="AA24" s="8">
        <f>IF($D24="","",VLOOKUP($D24,'HK1'!$D$4:$AH$259,24,0)+VLOOKUP($D24,'HK2'!$D$4:$AH$258,24,0))</f>
        <v>0</v>
      </c>
      <c r="AB24" s="21">
        <f t="shared" si="5"/>
        <v>0</v>
      </c>
      <c r="AC24" s="8">
        <f>IF($D24="","",VLOOKUP($D24,'HK1'!$D$4:$AH$259,26,0)+VLOOKUP($D24,'HK2'!$D$4:$AH$258,26,0))</f>
        <v>0</v>
      </c>
      <c r="AD24" s="8">
        <f>IF($D24="","",VLOOKUP($D24,'HK1'!$D$4:$AH$259,27,0)+VLOOKUP($D24,'HK2'!$D$4:$AH$258,27,0))</f>
        <v>0</v>
      </c>
      <c r="AE24" s="21">
        <f t="shared" si="6"/>
        <v>0</v>
      </c>
      <c r="AF24" s="8">
        <f>IF($D24="","",VLOOKUP($D24,'HK1'!$D$4:$AH$259,29,0)+VLOOKUP($D24,'HK2'!$D$4:$AH$258,29,0))</f>
        <v>0</v>
      </c>
      <c r="AG24" s="8">
        <f>IF($D24="","",VLOOKUP($D24,'HK1'!$D$4:$AH$259,30,0)+VLOOKUP($D24,'HK2'!$D$4:$AH$258,30,0))</f>
        <v>3.6</v>
      </c>
      <c r="AH24" s="64">
        <f t="shared" si="7"/>
        <v>34.6</v>
      </c>
      <c r="AI24" s="14">
        <f t="shared" si="8"/>
        <v>115.2</v>
      </c>
    </row>
    <row r="25" spans="1:35">
      <c r="A25" s="55">
        <f>IF(D25="","",SUBTOTAL(3,$D$4:$D25))</f>
        <v>22</v>
      </c>
      <c r="B25" s="46" t="s">
        <v>312</v>
      </c>
      <c r="C25" s="75" t="s">
        <v>35</v>
      </c>
      <c r="D25" s="31" t="s">
        <v>49</v>
      </c>
      <c r="E25" s="8">
        <f>IF($D25="","",VLOOKUP($D25,'HK1'!$D$4:$AH$259,2,0)+VLOOKUP($D25,'HK2'!$D$4:$AH$258,2,0))</f>
        <v>4</v>
      </c>
      <c r="F25" s="8">
        <f>IF($D25="","",VLOOKUP($D25,'HK1'!$D$4:$AH$259,3,0)+VLOOKUP($D25,'HK2'!$D$4:$AH$258,3,0))</f>
        <v>0</v>
      </c>
      <c r="G25" s="8">
        <f>IF($D25="","",VLOOKUP($D25,'HK1'!$D$4:$AH$259,4,0)+VLOOKUP($D25,'HK2'!$D$4:$AH$258,4,0))</f>
        <v>0</v>
      </c>
      <c r="H25" s="8">
        <f>IF($D25="","",VLOOKUP($D25,'HK1'!$D$4:$AH$259,5,0)+VLOOKUP($D25,'HK2'!$D$4:$AH$258,5,0))</f>
        <v>0</v>
      </c>
      <c r="I25" s="76">
        <f t="shared" si="0"/>
        <v>4</v>
      </c>
      <c r="J25" s="8">
        <f>IF($D25="","",VLOOKUP($D25,'HK1'!$D$4:$AH$259,7,0)+VLOOKUP($D25,'HK2'!$D$4:$AH$258,7,0))</f>
        <v>7.1999999999999993</v>
      </c>
      <c r="K25" s="8">
        <f>IF($D25="","",VLOOKUP($D25,'HK1'!$D$4:$AH$259,8,0)+VLOOKUP($D25,'HK2'!$D$4:$AH$258,8,0))</f>
        <v>4.8</v>
      </c>
      <c r="L25" s="8">
        <f>IF($D25="","",VLOOKUP($D25,'HK1'!$D$4:$AH$259,9,0)+VLOOKUP($D25,'HK2'!$D$4:$AH$258,9,0))</f>
        <v>0</v>
      </c>
      <c r="M25" s="8">
        <f>IF($D25="","",VLOOKUP($D25,'HK1'!$D$4:$AH$259,10,0)+VLOOKUP($D25,'HK2'!$D$4:$AH$258,10,0))</f>
        <v>0</v>
      </c>
      <c r="N25" s="21">
        <f t="shared" si="1"/>
        <v>12</v>
      </c>
      <c r="O25" s="8">
        <f>IF($D25="","",VLOOKUP($D25,'HK1'!$D$4:$AH$259,12,0)+VLOOKUP($D25,'HK2'!$D$4:$AH$258,12,0))</f>
        <v>242</v>
      </c>
      <c r="P25" s="8">
        <f>IF($D25="","",VLOOKUP($D25,'HK1'!$D$4:$AH$259,13,0)+VLOOKUP($D25,'HK2'!$D$4:$AH$258,13,0))</f>
        <v>202</v>
      </c>
      <c r="Q25" s="8">
        <f>IF($D25="","",VLOOKUP($D25,'HK1'!$D$4:$AH$259,14,0)+VLOOKUP($D25,'HK2'!$D$4:$AH$258,14,0))</f>
        <v>194</v>
      </c>
      <c r="R25" s="21">
        <f t="shared" si="2"/>
        <v>12.5</v>
      </c>
      <c r="S25" s="8">
        <f>IF($D25="","",VLOOKUP($D25,'HK1'!$D$4:$AH$259,16,0)+VLOOKUP($D25,'HK2'!$D$4:$AH$258,16,0))</f>
        <v>101</v>
      </c>
      <c r="T25" s="8">
        <f>IF($D25="","",VLOOKUP($D25,'HK1'!$D$4:$AH$259,17,0)+VLOOKUP($D25,'HK2'!$D$4:$AH$258,17,0))</f>
        <v>0</v>
      </c>
      <c r="U25" s="8">
        <f>IF($D25="","",VLOOKUP($D25,'HK1'!$D$4:$AH$259,18,0)+VLOOKUP($D25,'HK2'!$D$4:$AH$258,18,0))</f>
        <v>101</v>
      </c>
      <c r="V25" s="21">
        <f t="shared" si="3"/>
        <v>0</v>
      </c>
      <c r="W25" s="8">
        <f>IF($D25="","",VLOOKUP($D25,'HK1'!$D$4:$AH$259,20,0)+VLOOKUP($D25,'HK2'!$D$4:$AH$258,20,0))</f>
        <v>0</v>
      </c>
      <c r="X25" s="8">
        <f>IF($D25="","",VLOOKUP($D25,'HK1'!$D$4:$AH$259,21,0)+VLOOKUP($D25,'HK2'!$D$4:$AH$258,21,0))</f>
        <v>0</v>
      </c>
      <c r="Y25" s="21">
        <f t="shared" si="4"/>
        <v>0</v>
      </c>
      <c r="Z25" s="8">
        <f>IF($D25="","",VLOOKUP($D25,'HK1'!$D$4:$AH$259,23,0)+VLOOKUP($D25,'HK2'!$D$4:$AH$258,23,0))</f>
        <v>0</v>
      </c>
      <c r="AA25" s="8">
        <f>IF($D25="","",VLOOKUP($D25,'HK1'!$D$4:$AH$259,24,0)+VLOOKUP($D25,'HK2'!$D$4:$AH$258,24,0))</f>
        <v>0</v>
      </c>
      <c r="AB25" s="21">
        <f t="shared" si="5"/>
        <v>0</v>
      </c>
      <c r="AC25" s="8">
        <f>IF($D25="","",VLOOKUP($D25,'HK1'!$D$4:$AH$259,26,0)+VLOOKUP($D25,'HK2'!$D$4:$AH$258,26,0))</f>
        <v>0</v>
      </c>
      <c r="AD25" s="8">
        <f>IF($D25="","",VLOOKUP($D25,'HK1'!$D$4:$AH$259,27,0)+VLOOKUP($D25,'HK2'!$D$4:$AH$258,27,0))</f>
        <v>0</v>
      </c>
      <c r="AE25" s="21">
        <f t="shared" si="6"/>
        <v>0</v>
      </c>
      <c r="AF25" s="8">
        <f>IF($D25="","",VLOOKUP($D25,'HK1'!$D$4:$AH$259,29,0)+VLOOKUP($D25,'HK2'!$D$4:$AH$258,29,0))</f>
        <v>0</v>
      </c>
      <c r="AG25" s="8">
        <f>IF($D25="","",VLOOKUP($D25,'HK1'!$D$4:$AH$259,30,0)+VLOOKUP($D25,'HK2'!$D$4:$AH$258,30,0))</f>
        <v>0</v>
      </c>
      <c r="AH25" s="64">
        <f t="shared" si="7"/>
        <v>28.5</v>
      </c>
      <c r="AI25" s="14">
        <f t="shared" si="8"/>
        <v>94.9</v>
      </c>
    </row>
    <row r="26" spans="1:35">
      <c r="A26" s="55">
        <f>IF(D26="","",SUBTOTAL(3,$D$4:$D26))</f>
        <v>23</v>
      </c>
      <c r="B26" s="46" t="s">
        <v>302</v>
      </c>
      <c r="C26" s="75" t="s">
        <v>35</v>
      </c>
      <c r="D26" s="31" t="s">
        <v>41</v>
      </c>
      <c r="E26" s="8">
        <f>IF($D26="","",VLOOKUP($D26,'HK1'!$D$4:$AH$259,2,0)+VLOOKUP($D26,'HK2'!$D$4:$AH$258,2,0))</f>
        <v>9</v>
      </c>
      <c r="F26" s="8">
        <f>IF($D26="","",VLOOKUP($D26,'HK1'!$D$4:$AH$259,3,0)+VLOOKUP($D26,'HK2'!$D$4:$AH$258,3,0))</f>
        <v>0</v>
      </c>
      <c r="G26" s="8">
        <f>IF($D26="","",VLOOKUP($D26,'HK1'!$D$4:$AH$259,4,0)+VLOOKUP($D26,'HK2'!$D$4:$AH$258,4,0))</f>
        <v>0</v>
      </c>
      <c r="H26" s="8">
        <f>IF($D26="","",VLOOKUP($D26,'HK1'!$D$4:$AH$259,5,0)+VLOOKUP($D26,'HK2'!$D$4:$AH$258,5,0))</f>
        <v>0</v>
      </c>
      <c r="I26" s="76">
        <f t="shared" si="0"/>
        <v>9</v>
      </c>
      <c r="J26" s="8">
        <f>IF($D26="","",VLOOKUP($D26,'HK1'!$D$4:$AH$259,7,0)+VLOOKUP($D26,'HK2'!$D$4:$AH$258,7,0))</f>
        <v>6.8</v>
      </c>
      <c r="K26" s="8">
        <f>IF($D26="","",VLOOKUP($D26,'HK1'!$D$4:$AH$259,8,0)+VLOOKUP($D26,'HK2'!$D$4:$AH$258,8,0))</f>
        <v>9.6000000000000014</v>
      </c>
      <c r="L26" s="8">
        <f>IF($D26="","",VLOOKUP($D26,'HK1'!$D$4:$AH$259,9,0)+VLOOKUP($D26,'HK2'!$D$4:$AH$258,9,0))</f>
        <v>0</v>
      </c>
      <c r="M26" s="8">
        <f>IF($D26="","",VLOOKUP($D26,'HK1'!$D$4:$AH$259,10,0)+VLOOKUP($D26,'HK2'!$D$4:$AH$258,10,0))</f>
        <v>0</v>
      </c>
      <c r="N26" s="21">
        <f t="shared" si="1"/>
        <v>16.400000000000002</v>
      </c>
      <c r="O26" s="8">
        <f>IF($D26="","",VLOOKUP($D26,'HK1'!$D$4:$AH$259,12,0)+VLOOKUP($D26,'HK2'!$D$4:$AH$258,12,0))</f>
        <v>341</v>
      </c>
      <c r="P26" s="8">
        <f>IF($D26="","",VLOOKUP($D26,'HK1'!$D$4:$AH$259,13,0)+VLOOKUP($D26,'HK2'!$D$4:$AH$258,13,0))</f>
        <v>452</v>
      </c>
      <c r="Q26" s="8">
        <f>IF($D26="","",VLOOKUP($D26,'HK1'!$D$4:$AH$259,14,0)+VLOOKUP($D26,'HK2'!$D$4:$AH$258,14,0))</f>
        <v>346</v>
      </c>
      <c r="R26" s="21">
        <f t="shared" si="2"/>
        <v>22.35</v>
      </c>
      <c r="S26" s="8">
        <f>IF($D26="","",VLOOKUP($D26,'HK1'!$D$4:$AH$259,16,0)+VLOOKUP($D26,'HK2'!$D$4:$AH$258,16,0))</f>
        <v>133</v>
      </c>
      <c r="T26" s="8">
        <f>IF($D26="","",VLOOKUP($D26,'HK1'!$D$4:$AH$259,17,0)+VLOOKUP($D26,'HK2'!$D$4:$AH$258,17,0))</f>
        <v>0</v>
      </c>
      <c r="U26" s="8">
        <f>IF($D26="","",VLOOKUP($D26,'HK1'!$D$4:$AH$259,18,0)+VLOOKUP($D26,'HK2'!$D$4:$AH$258,18,0))</f>
        <v>133</v>
      </c>
      <c r="V26" s="21">
        <f t="shared" si="3"/>
        <v>0</v>
      </c>
      <c r="W26" s="8">
        <f>IF($D26="","",VLOOKUP($D26,'HK1'!$D$4:$AH$259,20,0)+VLOOKUP($D26,'HK2'!$D$4:$AH$258,20,0))</f>
        <v>0</v>
      </c>
      <c r="X26" s="8">
        <f>IF($D26="","",VLOOKUP($D26,'HK1'!$D$4:$AH$259,21,0)+VLOOKUP($D26,'HK2'!$D$4:$AH$258,21,0))</f>
        <v>0</v>
      </c>
      <c r="Y26" s="21">
        <f t="shared" si="4"/>
        <v>0</v>
      </c>
      <c r="Z26" s="8">
        <f>IF($D26="","",VLOOKUP($D26,'HK1'!$D$4:$AH$259,23,0)+VLOOKUP($D26,'HK2'!$D$4:$AH$258,23,0))</f>
        <v>0</v>
      </c>
      <c r="AA26" s="8">
        <f>IF($D26="","",VLOOKUP($D26,'HK1'!$D$4:$AH$259,24,0)+VLOOKUP($D26,'HK2'!$D$4:$AH$258,24,0))</f>
        <v>0</v>
      </c>
      <c r="AB26" s="21">
        <f t="shared" si="5"/>
        <v>0</v>
      </c>
      <c r="AC26" s="8">
        <f>IF($D26="","",VLOOKUP($D26,'HK1'!$D$4:$AH$259,26,0)+VLOOKUP($D26,'HK2'!$D$4:$AH$258,26,0))</f>
        <v>0</v>
      </c>
      <c r="AD26" s="8">
        <f>IF($D26="","",VLOOKUP($D26,'HK1'!$D$4:$AH$259,27,0)+VLOOKUP($D26,'HK2'!$D$4:$AH$258,27,0))</f>
        <v>0</v>
      </c>
      <c r="AE26" s="21">
        <f t="shared" si="6"/>
        <v>0</v>
      </c>
      <c r="AF26" s="8">
        <f>IF($D26="","",VLOOKUP($D26,'HK1'!$D$4:$AH$259,29,0)+VLOOKUP($D26,'HK2'!$D$4:$AH$258,29,0))</f>
        <v>1.2</v>
      </c>
      <c r="AG26" s="8">
        <f>IF($D26="","",VLOOKUP($D26,'HK1'!$D$4:$AH$259,30,0)+VLOOKUP($D26,'HK2'!$D$4:$AH$258,30,0))</f>
        <v>0</v>
      </c>
      <c r="AH26" s="64">
        <f t="shared" si="7"/>
        <v>49</v>
      </c>
      <c r="AI26" s="14">
        <f t="shared" si="8"/>
        <v>163.19999999999999</v>
      </c>
    </row>
    <row r="27" spans="1:35">
      <c r="A27" s="55">
        <f>IF(D27="","",SUBTOTAL(3,$D$4:$D27))</f>
        <v>24</v>
      </c>
      <c r="B27" s="46" t="s">
        <v>303</v>
      </c>
      <c r="C27" s="75" t="s">
        <v>35</v>
      </c>
      <c r="D27" s="31" t="s">
        <v>42</v>
      </c>
      <c r="E27" s="8">
        <f>IF($D27="","",VLOOKUP($D27,'HK1'!$D$4:$AH$259,2,0)+VLOOKUP($D27,'HK2'!$D$4:$AH$258,2,0))</f>
        <v>0</v>
      </c>
      <c r="F27" s="8">
        <f>IF($D27="","",VLOOKUP($D27,'HK1'!$D$4:$AH$259,3,0)+VLOOKUP($D27,'HK2'!$D$4:$AH$258,3,0))</f>
        <v>6</v>
      </c>
      <c r="G27" s="8">
        <f>IF($D27="","",VLOOKUP($D27,'HK1'!$D$4:$AH$259,4,0)+VLOOKUP($D27,'HK2'!$D$4:$AH$258,4,0))</f>
        <v>0</v>
      </c>
      <c r="H27" s="8">
        <f>IF($D27="","",VLOOKUP($D27,'HK1'!$D$4:$AH$259,5,0)+VLOOKUP($D27,'HK2'!$D$4:$AH$258,5,0))</f>
        <v>0</v>
      </c>
      <c r="I27" s="76">
        <f t="shared" si="0"/>
        <v>12</v>
      </c>
      <c r="J27" s="8">
        <f>IF($D27="","",VLOOKUP($D27,'HK1'!$D$4:$AH$259,7,0)+VLOOKUP($D27,'HK2'!$D$4:$AH$258,7,0))</f>
        <v>1.2</v>
      </c>
      <c r="K27" s="8">
        <f>IF($D27="","",VLOOKUP($D27,'HK1'!$D$4:$AH$259,8,0)+VLOOKUP($D27,'HK2'!$D$4:$AH$258,8,0))</f>
        <v>1.2</v>
      </c>
      <c r="L27" s="8">
        <f>IF($D27="","",VLOOKUP($D27,'HK1'!$D$4:$AH$259,9,0)+VLOOKUP($D27,'HK2'!$D$4:$AH$258,9,0))</f>
        <v>0</v>
      </c>
      <c r="M27" s="8">
        <f>IF($D27="","",VLOOKUP($D27,'HK1'!$D$4:$AH$259,10,0)+VLOOKUP($D27,'HK2'!$D$4:$AH$258,10,0))</f>
        <v>0</v>
      </c>
      <c r="N27" s="21">
        <f t="shared" si="1"/>
        <v>2.4</v>
      </c>
      <c r="O27" s="8">
        <f>IF($D27="","",VLOOKUP($D27,'HK1'!$D$4:$AH$259,12,0)+VLOOKUP($D27,'HK2'!$D$4:$AH$258,12,0))</f>
        <v>0</v>
      </c>
      <c r="P27" s="8">
        <f>IF($D27="","",VLOOKUP($D27,'HK1'!$D$4:$AH$259,13,0)+VLOOKUP($D27,'HK2'!$D$4:$AH$258,13,0))</f>
        <v>28</v>
      </c>
      <c r="Q27" s="8">
        <f>IF($D27="","",VLOOKUP($D27,'HK1'!$D$4:$AH$259,14,0)+VLOOKUP($D27,'HK2'!$D$4:$AH$258,14,0))</f>
        <v>0</v>
      </c>
      <c r="R27" s="21">
        <f t="shared" si="2"/>
        <v>1.4</v>
      </c>
      <c r="S27" s="8">
        <f>IF($D27="","",VLOOKUP($D27,'HK1'!$D$4:$AH$259,16,0)+VLOOKUP($D27,'HK2'!$D$4:$AH$258,16,0))</f>
        <v>173</v>
      </c>
      <c r="T27" s="8">
        <f>IF($D27="","",VLOOKUP($D27,'HK1'!$D$4:$AH$259,17,0)+VLOOKUP($D27,'HK2'!$D$4:$AH$258,17,0))</f>
        <v>183</v>
      </c>
      <c r="U27" s="8">
        <f>IF($D27="","",VLOOKUP($D27,'HK1'!$D$4:$AH$259,18,0)+VLOOKUP($D27,'HK2'!$D$4:$AH$258,18,0))</f>
        <v>173</v>
      </c>
      <c r="V27" s="21">
        <f t="shared" si="3"/>
        <v>18.3</v>
      </c>
      <c r="W27" s="8">
        <f>IF($D27="","",VLOOKUP($D27,'HK1'!$D$4:$AH$259,20,0)+VLOOKUP($D27,'HK2'!$D$4:$AH$258,20,0))</f>
        <v>0</v>
      </c>
      <c r="X27" s="8">
        <f>IF($D27="","",VLOOKUP($D27,'HK1'!$D$4:$AH$259,21,0)+VLOOKUP($D27,'HK2'!$D$4:$AH$258,21,0))</f>
        <v>0</v>
      </c>
      <c r="Y27" s="21">
        <f t="shared" si="4"/>
        <v>0</v>
      </c>
      <c r="Z27" s="8">
        <f>IF($D27="","",VLOOKUP($D27,'HK1'!$D$4:$AH$259,23,0)+VLOOKUP($D27,'HK2'!$D$4:$AH$258,23,0))</f>
        <v>0</v>
      </c>
      <c r="AA27" s="8">
        <f>IF($D27="","",VLOOKUP($D27,'HK1'!$D$4:$AH$259,24,0)+VLOOKUP($D27,'HK2'!$D$4:$AH$258,24,0))</f>
        <v>0</v>
      </c>
      <c r="AB27" s="21">
        <f t="shared" si="5"/>
        <v>0</v>
      </c>
      <c r="AC27" s="8">
        <f>IF($D27="","",VLOOKUP($D27,'HK1'!$D$4:$AH$259,26,0)+VLOOKUP($D27,'HK2'!$D$4:$AH$258,26,0))</f>
        <v>0</v>
      </c>
      <c r="AD27" s="8">
        <f>IF($D27="","",VLOOKUP($D27,'HK1'!$D$4:$AH$259,27,0)+VLOOKUP($D27,'HK2'!$D$4:$AH$258,27,0))</f>
        <v>0</v>
      </c>
      <c r="AE27" s="21">
        <f t="shared" si="6"/>
        <v>0</v>
      </c>
      <c r="AF27" s="8">
        <f>IF($D27="","",VLOOKUP($D27,'HK1'!$D$4:$AH$259,29,0)+VLOOKUP($D27,'HK2'!$D$4:$AH$258,29,0))</f>
        <v>0</v>
      </c>
      <c r="AG27" s="8">
        <f>IF($D27="","",VLOOKUP($D27,'HK1'!$D$4:$AH$259,30,0)+VLOOKUP($D27,'HK2'!$D$4:$AH$258,30,0))</f>
        <v>0</v>
      </c>
      <c r="AH27" s="64">
        <f t="shared" si="7"/>
        <v>34.1</v>
      </c>
      <c r="AI27" s="14">
        <f t="shared" si="8"/>
        <v>113.6</v>
      </c>
    </row>
    <row r="28" spans="1:35">
      <c r="A28" s="55">
        <f>IF(D28="","",SUBTOTAL(3,$D$4:$D28))</f>
        <v>25</v>
      </c>
      <c r="B28" s="46" t="s">
        <v>304</v>
      </c>
      <c r="C28" s="75" t="s">
        <v>35</v>
      </c>
      <c r="D28" s="31" t="s">
        <v>52</v>
      </c>
      <c r="E28" s="8">
        <f>IF($D28="","",VLOOKUP($D28,'HK1'!$D$4:$AH$259,2,0)+VLOOKUP($D28,'HK2'!$D$4:$AH$258,2,0))</f>
        <v>0</v>
      </c>
      <c r="F28" s="8">
        <f>IF($D28="","",VLOOKUP($D28,'HK1'!$D$4:$AH$259,3,0)+VLOOKUP($D28,'HK2'!$D$4:$AH$258,3,0))</f>
        <v>0</v>
      </c>
      <c r="G28" s="8">
        <f>IF($D28="","",VLOOKUP($D28,'HK1'!$D$4:$AH$259,4,0)+VLOOKUP($D28,'HK2'!$D$4:$AH$258,4,0))</f>
        <v>0</v>
      </c>
      <c r="H28" s="8">
        <f>IF($D28="","",VLOOKUP($D28,'HK1'!$D$4:$AH$259,5,0)+VLOOKUP($D28,'HK2'!$D$4:$AH$258,5,0))</f>
        <v>0</v>
      </c>
      <c r="I28" s="76">
        <f t="shared" si="0"/>
        <v>0</v>
      </c>
      <c r="J28" s="8">
        <f>IF($D28="","",VLOOKUP($D28,'HK1'!$D$4:$AH$259,7,0)+VLOOKUP($D28,'HK2'!$D$4:$AH$258,7,0))</f>
        <v>19.600000000000001</v>
      </c>
      <c r="K28" s="8">
        <f>IF($D28="","",VLOOKUP($D28,'HK1'!$D$4:$AH$259,8,0)+VLOOKUP($D28,'HK2'!$D$4:$AH$258,8,0))</f>
        <v>10</v>
      </c>
      <c r="L28" s="8">
        <f>IF($D28="","",VLOOKUP($D28,'HK1'!$D$4:$AH$259,9,0)+VLOOKUP($D28,'HK2'!$D$4:$AH$258,9,0))</f>
        <v>0</v>
      </c>
      <c r="M28" s="8">
        <f>IF($D28="","",VLOOKUP($D28,'HK1'!$D$4:$AH$259,10,0)+VLOOKUP($D28,'HK2'!$D$4:$AH$258,10,0))</f>
        <v>0</v>
      </c>
      <c r="N28" s="21">
        <f t="shared" si="1"/>
        <v>29.6</v>
      </c>
      <c r="O28" s="8">
        <f>IF($D28="","",VLOOKUP($D28,'HK1'!$D$4:$AH$259,12,0)+VLOOKUP($D28,'HK2'!$D$4:$AH$258,12,0))</f>
        <v>129</v>
      </c>
      <c r="P28" s="8">
        <f>IF($D28="","",VLOOKUP($D28,'HK1'!$D$4:$AH$259,13,0)+VLOOKUP($D28,'HK2'!$D$4:$AH$258,13,0))</f>
        <v>338</v>
      </c>
      <c r="Q28" s="8">
        <f>IF($D28="","",VLOOKUP($D28,'HK1'!$D$4:$AH$259,14,0)+VLOOKUP($D28,'HK2'!$D$4:$AH$258,14,0))</f>
        <v>191</v>
      </c>
      <c r="R28" s="21">
        <f t="shared" si="2"/>
        <v>13.8</v>
      </c>
      <c r="S28" s="8">
        <f>IF($D28="","",VLOOKUP($D28,'HK1'!$D$4:$AH$259,16,0)+VLOOKUP($D28,'HK2'!$D$4:$AH$258,16,0))</f>
        <v>331</v>
      </c>
      <c r="T28" s="8">
        <f>IF($D28="","",VLOOKUP($D28,'HK1'!$D$4:$AH$259,17,0)+VLOOKUP($D28,'HK2'!$D$4:$AH$258,17,0))</f>
        <v>356</v>
      </c>
      <c r="U28" s="8">
        <f>IF($D28="","",VLOOKUP($D28,'HK1'!$D$4:$AH$259,18,0)+VLOOKUP($D28,'HK2'!$D$4:$AH$258,18,0))</f>
        <v>331</v>
      </c>
      <c r="V28" s="21">
        <f t="shared" si="3"/>
        <v>35.6</v>
      </c>
      <c r="W28" s="8">
        <f>IF($D28="","",VLOOKUP($D28,'HK1'!$D$4:$AH$259,20,0)+VLOOKUP($D28,'HK2'!$D$4:$AH$258,20,0))</f>
        <v>0</v>
      </c>
      <c r="X28" s="8">
        <f>IF($D28="","",VLOOKUP($D28,'HK1'!$D$4:$AH$259,21,0)+VLOOKUP($D28,'HK2'!$D$4:$AH$258,21,0))</f>
        <v>0</v>
      </c>
      <c r="Y28" s="21">
        <f t="shared" si="4"/>
        <v>0</v>
      </c>
      <c r="Z28" s="8">
        <f>IF($D28="","",VLOOKUP($D28,'HK1'!$D$4:$AH$259,23,0)+VLOOKUP($D28,'HK2'!$D$4:$AH$258,23,0))</f>
        <v>0</v>
      </c>
      <c r="AA28" s="8">
        <f>IF($D28="","",VLOOKUP($D28,'HK1'!$D$4:$AH$259,24,0)+VLOOKUP($D28,'HK2'!$D$4:$AH$258,24,0))</f>
        <v>0</v>
      </c>
      <c r="AB28" s="21">
        <f t="shared" si="5"/>
        <v>0</v>
      </c>
      <c r="AC28" s="8">
        <f>IF($D28="","",VLOOKUP($D28,'HK1'!$D$4:$AH$259,26,0)+VLOOKUP($D28,'HK2'!$D$4:$AH$258,26,0))</f>
        <v>0</v>
      </c>
      <c r="AD28" s="8">
        <f>IF($D28="","",VLOOKUP($D28,'HK1'!$D$4:$AH$259,27,0)+VLOOKUP($D28,'HK2'!$D$4:$AH$258,27,0))</f>
        <v>0</v>
      </c>
      <c r="AE28" s="21">
        <f t="shared" si="6"/>
        <v>0</v>
      </c>
      <c r="AF28" s="8">
        <f>IF($D28="","",VLOOKUP($D28,'HK1'!$D$4:$AH$259,29,0)+VLOOKUP($D28,'HK2'!$D$4:$AH$258,29,0))</f>
        <v>0</v>
      </c>
      <c r="AG28" s="8">
        <f>IF($D28="","",VLOOKUP($D28,'HK1'!$D$4:$AH$259,30,0)+VLOOKUP($D28,'HK2'!$D$4:$AH$258,30,0))</f>
        <v>0</v>
      </c>
      <c r="AH28" s="64">
        <f t="shared" si="7"/>
        <v>79</v>
      </c>
      <c r="AI28" s="14">
        <f t="shared" si="8"/>
        <v>263.10000000000002</v>
      </c>
    </row>
    <row r="29" spans="1:35">
      <c r="A29" s="55">
        <f>IF(D29="","",SUBTOTAL(3,$D$4:$D29))</f>
        <v>26</v>
      </c>
      <c r="B29" s="46" t="s">
        <v>305</v>
      </c>
      <c r="C29" s="75" t="s">
        <v>35</v>
      </c>
      <c r="D29" s="31" t="s">
        <v>59</v>
      </c>
      <c r="E29" s="8">
        <f>IF($D29="","",VLOOKUP($D29,'HK1'!$D$4:$AH$259,2,0)+VLOOKUP($D29,'HK2'!$D$4:$AH$258,2,0))</f>
        <v>0</v>
      </c>
      <c r="F29" s="8">
        <f>IF($D29="","",VLOOKUP($D29,'HK1'!$D$4:$AH$259,3,0)+VLOOKUP($D29,'HK2'!$D$4:$AH$258,3,0))</f>
        <v>0</v>
      </c>
      <c r="G29" s="8">
        <f>IF($D29="","",VLOOKUP($D29,'HK1'!$D$4:$AH$259,4,0)+VLOOKUP($D29,'HK2'!$D$4:$AH$258,4,0))</f>
        <v>0</v>
      </c>
      <c r="H29" s="8">
        <f>IF($D29="","",VLOOKUP($D29,'HK1'!$D$4:$AH$259,5,0)+VLOOKUP($D29,'HK2'!$D$4:$AH$258,5,0))</f>
        <v>0</v>
      </c>
      <c r="I29" s="76">
        <f t="shared" si="0"/>
        <v>0</v>
      </c>
      <c r="J29" s="8">
        <f>IF($D29="","",VLOOKUP($D29,'HK1'!$D$4:$AH$259,7,0)+VLOOKUP($D29,'HK2'!$D$4:$AH$258,7,0))</f>
        <v>0</v>
      </c>
      <c r="K29" s="8">
        <f>IF($D29="","",VLOOKUP($D29,'HK1'!$D$4:$AH$259,8,0)+VLOOKUP($D29,'HK2'!$D$4:$AH$258,8,0))</f>
        <v>1.6</v>
      </c>
      <c r="L29" s="8">
        <f>IF($D29="","",VLOOKUP($D29,'HK1'!$D$4:$AH$259,9,0)+VLOOKUP($D29,'HK2'!$D$4:$AH$258,9,0))</f>
        <v>0</v>
      </c>
      <c r="M29" s="8">
        <f>IF($D29="","",VLOOKUP($D29,'HK1'!$D$4:$AH$259,10,0)+VLOOKUP($D29,'HK2'!$D$4:$AH$258,10,0))</f>
        <v>0</v>
      </c>
      <c r="N29" s="21">
        <f t="shared" si="1"/>
        <v>1.6</v>
      </c>
      <c r="O29" s="8">
        <f>IF($D29="","",VLOOKUP($D29,'HK1'!$D$4:$AH$259,12,0)+VLOOKUP($D29,'HK2'!$D$4:$AH$258,12,0))</f>
        <v>0</v>
      </c>
      <c r="P29" s="8">
        <f>IF($D29="","",VLOOKUP($D29,'HK1'!$D$4:$AH$259,13,0)+VLOOKUP($D29,'HK2'!$D$4:$AH$258,13,0))</f>
        <v>0</v>
      </c>
      <c r="Q29" s="8">
        <f>IF($D29="","",VLOOKUP($D29,'HK1'!$D$4:$AH$259,14,0)+VLOOKUP($D29,'HK2'!$D$4:$AH$258,14,0))</f>
        <v>0</v>
      </c>
      <c r="R29" s="21">
        <f t="shared" si="2"/>
        <v>0</v>
      </c>
      <c r="S29" s="8">
        <f>IF($D29="","",VLOOKUP($D29,'HK1'!$D$4:$AH$259,16,0)+VLOOKUP($D29,'HK2'!$D$4:$AH$258,16,0))</f>
        <v>0</v>
      </c>
      <c r="T29" s="8">
        <f>IF($D29="","",VLOOKUP($D29,'HK1'!$D$4:$AH$259,17,0)+VLOOKUP($D29,'HK2'!$D$4:$AH$258,17,0))</f>
        <v>0</v>
      </c>
      <c r="U29" s="8">
        <f>IF($D29="","",VLOOKUP($D29,'HK1'!$D$4:$AH$259,18,0)+VLOOKUP($D29,'HK2'!$D$4:$AH$258,18,0))</f>
        <v>0</v>
      </c>
      <c r="V29" s="21">
        <f t="shared" si="3"/>
        <v>0</v>
      </c>
      <c r="W29" s="8">
        <f>IF($D29="","",VLOOKUP($D29,'HK1'!$D$4:$AH$259,20,0)+VLOOKUP($D29,'HK2'!$D$4:$AH$258,20,0))</f>
        <v>0</v>
      </c>
      <c r="X29" s="8">
        <f>IF($D29="","",VLOOKUP($D29,'HK1'!$D$4:$AH$259,21,0)+VLOOKUP($D29,'HK2'!$D$4:$AH$258,21,0))</f>
        <v>0</v>
      </c>
      <c r="Y29" s="21">
        <f t="shared" si="4"/>
        <v>0</v>
      </c>
      <c r="Z29" s="8">
        <f>IF($D29="","",VLOOKUP($D29,'HK1'!$D$4:$AH$259,23,0)+VLOOKUP($D29,'HK2'!$D$4:$AH$258,23,0))</f>
        <v>0</v>
      </c>
      <c r="AA29" s="8">
        <f>IF($D29="","",VLOOKUP($D29,'HK1'!$D$4:$AH$259,24,0)+VLOOKUP($D29,'HK2'!$D$4:$AH$258,24,0))</f>
        <v>0</v>
      </c>
      <c r="AB29" s="21">
        <f t="shared" si="5"/>
        <v>0</v>
      </c>
      <c r="AC29" s="8">
        <f>IF($D29="","",VLOOKUP($D29,'HK1'!$D$4:$AH$259,26,0)+VLOOKUP($D29,'HK2'!$D$4:$AH$258,26,0))</f>
        <v>0</v>
      </c>
      <c r="AD29" s="8">
        <f>IF($D29="","",VLOOKUP($D29,'HK1'!$D$4:$AH$259,27,0)+VLOOKUP($D29,'HK2'!$D$4:$AH$258,27,0))</f>
        <v>0</v>
      </c>
      <c r="AE29" s="21">
        <f t="shared" si="6"/>
        <v>0</v>
      </c>
      <c r="AF29" s="8">
        <f>IF($D29="","",VLOOKUP($D29,'HK1'!$D$4:$AH$259,29,0)+VLOOKUP($D29,'HK2'!$D$4:$AH$258,29,0))</f>
        <v>2.4</v>
      </c>
      <c r="AG29" s="8">
        <f>IF($D29="","",VLOOKUP($D29,'HK1'!$D$4:$AH$259,30,0)+VLOOKUP($D29,'HK2'!$D$4:$AH$258,30,0))</f>
        <v>16</v>
      </c>
      <c r="AH29" s="64">
        <f t="shared" si="7"/>
        <v>20</v>
      </c>
      <c r="AI29" s="14">
        <f t="shared" si="8"/>
        <v>66.599999999999994</v>
      </c>
    </row>
    <row r="30" spans="1:35">
      <c r="A30" s="55">
        <f>IF(D30="","",SUBTOTAL(3,$D$4:$D30))</f>
        <v>27</v>
      </c>
      <c r="B30" s="46" t="s">
        <v>310</v>
      </c>
      <c r="C30" s="75" t="s">
        <v>35</v>
      </c>
      <c r="D30" s="31" t="s">
        <v>60</v>
      </c>
      <c r="E30" s="8">
        <f>IF($D30="","",VLOOKUP($D30,'HK1'!$D$4:$AH$259,2,0)+VLOOKUP($D30,'HK2'!$D$4:$AH$258,2,0))</f>
        <v>0</v>
      </c>
      <c r="F30" s="8">
        <f>IF($D30="","",VLOOKUP($D30,'HK1'!$D$4:$AH$259,3,0)+VLOOKUP($D30,'HK2'!$D$4:$AH$258,3,0))</f>
        <v>0</v>
      </c>
      <c r="G30" s="8">
        <f>IF($D30="","",VLOOKUP($D30,'HK1'!$D$4:$AH$259,4,0)+VLOOKUP($D30,'HK2'!$D$4:$AH$258,4,0))</f>
        <v>0</v>
      </c>
      <c r="H30" s="8">
        <f>IF($D30="","",VLOOKUP($D30,'HK1'!$D$4:$AH$259,5,0)+VLOOKUP($D30,'HK2'!$D$4:$AH$258,5,0))</f>
        <v>0</v>
      </c>
      <c r="I30" s="76">
        <f t="shared" si="0"/>
        <v>0</v>
      </c>
      <c r="J30" s="8">
        <f>IF($D30="","",VLOOKUP($D30,'HK1'!$D$4:$AH$259,7,0)+VLOOKUP($D30,'HK2'!$D$4:$AH$258,7,0))</f>
        <v>1.2</v>
      </c>
      <c r="K30" s="8">
        <f>IF($D30="","",VLOOKUP($D30,'HK1'!$D$4:$AH$259,8,0)+VLOOKUP($D30,'HK2'!$D$4:$AH$258,8,0))</f>
        <v>10.8</v>
      </c>
      <c r="L30" s="8">
        <f>IF($D30="","",VLOOKUP($D30,'HK1'!$D$4:$AH$259,9,0)+VLOOKUP($D30,'HK2'!$D$4:$AH$258,9,0))</f>
        <v>0</v>
      </c>
      <c r="M30" s="8">
        <f>IF($D30="","",VLOOKUP($D30,'HK1'!$D$4:$AH$259,10,0)+VLOOKUP($D30,'HK2'!$D$4:$AH$258,10,0))</f>
        <v>0</v>
      </c>
      <c r="N30" s="21">
        <f t="shared" si="1"/>
        <v>12</v>
      </c>
      <c r="O30" s="8">
        <f>IF($D30="","",VLOOKUP($D30,'HK1'!$D$4:$AH$259,12,0)+VLOOKUP($D30,'HK2'!$D$4:$AH$258,12,0))</f>
        <v>0</v>
      </c>
      <c r="P30" s="8">
        <f>IF($D30="","",VLOOKUP($D30,'HK1'!$D$4:$AH$259,13,0)+VLOOKUP($D30,'HK2'!$D$4:$AH$258,13,0))</f>
        <v>0</v>
      </c>
      <c r="Q30" s="8">
        <f>IF($D30="","",VLOOKUP($D30,'HK1'!$D$4:$AH$259,14,0)+VLOOKUP($D30,'HK2'!$D$4:$AH$258,14,0))</f>
        <v>0</v>
      </c>
      <c r="R30" s="21">
        <f t="shared" si="2"/>
        <v>0</v>
      </c>
      <c r="S30" s="8">
        <f>IF($D30="","",VLOOKUP($D30,'HK1'!$D$4:$AH$259,16,0)+VLOOKUP($D30,'HK2'!$D$4:$AH$258,16,0))</f>
        <v>0</v>
      </c>
      <c r="T30" s="8">
        <f>IF($D30="","",VLOOKUP($D30,'HK1'!$D$4:$AH$259,17,0)+VLOOKUP($D30,'HK2'!$D$4:$AH$258,17,0))</f>
        <v>0</v>
      </c>
      <c r="U30" s="8">
        <f>IF($D30="","",VLOOKUP($D30,'HK1'!$D$4:$AH$259,18,0)+VLOOKUP($D30,'HK2'!$D$4:$AH$258,18,0))</f>
        <v>0</v>
      </c>
      <c r="V30" s="21">
        <f t="shared" si="3"/>
        <v>0</v>
      </c>
      <c r="W30" s="8">
        <f>IF($D30="","",VLOOKUP($D30,'HK1'!$D$4:$AH$259,20,0)+VLOOKUP($D30,'HK2'!$D$4:$AH$258,20,0))</f>
        <v>0</v>
      </c>
      <c r="X30" s="8">
        <f>IF($D30="","",VLOOKUP($D30,'HK1'!$D$4:$AH$259,21,0)+VLOOKUP($D30,'HK2'!$D$4:$AH$258,21,0))</f>
        <v>0</v>
      </c>
      <c r="Y30" s="21">
        <f t="shared" si="4"/>
        <v>0</v>
      </c>
      <c r="Z30" s="8">
        <f>IF($D30="","",VLOOKUP($D30,'HK1'!$D$4:$AH$259,23,0)+VLOOKUP($D30,'HK2'!$D$4:$AH$258,23,0))</f>
        <v>0</v>
      </c>
      <c r="AA30" s="8">
        <f>IF($D30="","",VLOOKUP($D30,'HK1'!$D$4:$AH$259,24,0)+VLOOKUP($D30,'HK2'!$D$4:$AH$258,24,0))</f>
        <v>0</v>
      </c>
      <c r="AB30" s="21">
        <f t="shared" si="5"/>
        <v>0</v>
      </c>
      <c r="AC30" s="8">
        <f>IF($D30="","",VLOOKUP($D30,'HK1'!$D$4:$AH$259,26,0)+VLOOKUP($D30,'HK2'!$D$4:$AH$258,26,0))</f>
        <v>0</v>
      </c>
      <c r="AD30" s="8">
        <f>IF($D30="","",VLOOKUP($D30,'HK1'!$D$4:$AH$259,27,0)+VLOOKUP($D30,'HK2'!$D$4:$AH$258,27,0))</f>
        <v>0</v>
      </c>
      <c r="AE30" s="21">
        <f t="shared" si="6"/>
        <v>0</v>
      </c>
      <c r="AF30" s="8">
        <f>IF($D30="","",VLOOKUP($D30,'HK1'!$D$4:$AH$259,29,0)+VLOOKUP($D30,'HK2'!$D$4:$AH$258,29,0))</f>
        <v>0</v>
      </c>
      <c r="AG30" s="8">
        <f>IF($D30="","",VLOOKUP($D30,'HK1'!$D$4:$AH$259,30,0)+VLOOKUP($D30,'HK2'!$D$4:$AH$258,30,0))</f>
        <v>0</v>
      </c>
      <c r="AH30" s="64">
        <f t="shared" si="7"/>
        <v>12</v>
      </c>
      <c r="AI30" s="14">
        <f t="shared" si="8"/>
        <v>40</v>
      </c>
    </row>
    <row r="31" spans="1:35">
      <c r="A31" s="55">
        <f>IF(D31="","",SUBTOTAL(3,$D$4:$D31))</f>
        <v>28</v>
      </c>
      <c r="B31" s="80" t="s">
        <v>309</v>
      </c>
      <c r="C31" s="81" t="s">
        <v>35</v>
      </c>
      <c r="D31" s="82" t="s">
        <v>55</v>
      </c>
      <c r="E31" s="8">
        <f>IF($D31="","",VLOOKUP($D31,'HK1'!$D$4:$AH$259,2,0)+VLOOKUP($D31,'HK2'!$D$4:$AH$258,2,0))</f>
        <v>2</v>
      </c>
      <c r="F31" s="8">
        <f>IF($D31="","",VLOOKUP($D31,'HK1'!$D$4:$AH$259,3,0)+VLOOKUP($D31,'HK2'!$D$4:$AH$258,3,0))</f>
        <v>0</v>
      </c>
      <c r="G31" s="8">
        <f>IF($D31="","",VLOOKUP($D31,'HK1'!$D$4:$AH$259,4,0)+VLOOKUP($D31,'HK2'!$D$4:$AH$258,4,0))</f>
        <v>0</v>
      </c>
      <c r="H31" s="8">
        <f>IF($D31="","",VLOOKUP($D31,'HK1'!$D$4:$AH$259,5,0)+VLOOKUP($D31,'HK2'!$D$4:$AH$258,5,0))</f>
        <v>0</v>
      </c>
      <c r="I31" s="76">
        <f t="shared" si="0"/>
        <v>2</v>
      </c>
      <c r="J31" s="8">
        <f>IF($D31="","",VLOOKUP($D31,'HK1'!$D$4:$AH$259,7,0)+VLOOKUP($D31,'HK2'!$D$4:$AH$258,7,0))</f>
        <v>0</v>
      </c>
      <c r="K31" s="8">
        <f>IF($D31="","",VLOOKUP($D31,'HK1'!$D$4:$AH$259,8,0)+VLOOKUP($D31,'HK2'!$D$4:$AH$258,8,0))</f>
        <v>0</v>
      </c>
      <c r="L31" s="8">
        <f>IF($D31="","",VLOOKUP($D31,'HK1'!$D$4:$AH$259,9,0)+VLOOKUP($D31,'HK2'!$D$4:$AH$258,9,0))</f>
        <v>0</v>
      </c>
      <c r="M31" s="8">
        <f>IF($D31="","",VLOOKUP($D31,'HK1'!$D$4:$AH$259,10,0)+VLOOKUP($D31,'HK2'!$D$4:$AH$258,10,0))</f>
        <v>0</v>
      </c>
      <c r="N31" s="21">
        <f t="shared" si="1"/>
        <v>0</v>
      </c>
      <c r="O31" s="8">
        <f>IF($D31="","",VLOOKUP($D31,'HK1'!$D$4:$AH$259,12,0)+VLOOKUP($D31,'HK2'!$D$4:$AH$258,12,0))</f>
        <v>71</v>
      </c>
      <c r="P31" s="8">
        <f>IF($D31="","",VLOOKUP($D31,'HK1'!$D$4:$AH$259,13,0)+VLOOKUP($D31,'HK2'!$D$4:$AH$258,13,0))</f>
        <v>0</v>
      </c>
      <c r="Q31" s="8">
        <f>IF($D31="","",VLOOKUP($D31,'HK1'!$D$4:$AH$259,14,0)+VLOOKUP($D31,'HK2'!$D$4:$AH$258,14,0))</f>
        <v>71</v>
      </c>
      <c r="R31" s="21">
        <f t="shared" si="2"/>
        <v>0</v>
      </c>
      <c r="S31" s="8">
        <f>IF($D31="","",VLOOKUP($D31,'HK1'!$D$4:$AH$259,16,0)+VLOOKUP($D31,'HK2'!$D$4:$AH$258,16,0))</f>
        <v>0</v>
      </c>
      <c r="T31" s="8">
        <f>IF($D31="","",VLOOKUP($D31,'HK1'!$D$4:$AH$259,17,0)+VLOOKUP($D31,'HK2'!$D$4:$AH$258,17,0))</f>
        <v>0</v>
      </c>
      <c r="U31" s="8">
        <f>IF($D31="","",VLOOKUP($D31,'HK1'!$D$4:$AH$259,18,0)+VLOOKUP($D31,'HK2'!$D$4:$AH$258,18,0))</f>
        <v>0</v>
      </c>
      <c r="V31" s="21">
        <f t="shared" si="3"/>
        <v>0</v>
      </c>
      <c r="W31" s="8">
        <f>IF($D31="","",VLOOKUP($D31,'HK1'!$D$4:$AH$259,20,0)+VLOOKUP($D31,'HK2'!$D$4:$AH$258,20,0))</f>
        <v>0</v>
      </c>
      <c r="X31" s="8">
        <f>IF($D31="","",VLOOKUP($D31,'HK1'!$D$4:$AH$259,21,0)+VLOOKUP($D31,'HK2'!$D$4:$AH$258,21,0))</f>
        <v>0</v>
      </c>
      <c r="Y31" s="21">
        <f t="shared" si="4"/>
        <v>0</v>
      </c>
      <c r="Z31" s="8">
        <f>IF($D31="","",VLOOKUP($D31,'HK1'!$D$4:$AH$259,23,0)+VLOOKUP($D31,'HK2'!$D$4:$AH$258,23,0))</f>
        <v>0</v>
      </c>
      <c r="AA31" s="8">
        <f>IF($D31="","",VLOOKUP($D31,'HK1'!$D$4:$AH$259,24,0)+VLOOKUP($D31,'HK2'!$D$4:$AH$258,24,0))</f>
        <v>0</v>
      </c>
      <c r="AB31" s="21">
        <f t="shared" si="5"/>
        <v>0</v>
      </c>
      <c r="AC31" s="8">
        <f>IF($D31="","",VLOOKUP($D31,'HK1'!$D$4:$AH$259,26,0)+VLOOKUP($D31,'HK2'!$D$4:$AH$258,26,0))</f>
        <v>0</v>
      </c>
      <c r="AD31" s="8">
        <f>IF($D31="","",VLOOKUP($D31,'HK1'!$D$4:$AH$259,27,0)+VLOOKUP($D31,'HK2'!$D$4:$AH$258,27,0))</f>
        <v>0</v>
      </c>
      <c r="AE31" s="21">
        <f t="shared" si="6"/>
        <v>0</v>
      </c>
      <c r="AF31" s="8">
        <f>IF($D31="","",VLOOKUP($D31,'HK1'!$D$4:$AH$259,29,0)+VLOOKUP($D31,'HK2'!$D$4:$AH$258,29,0))</f>
        <v>0</v>
      </c>
      <c r="AG31" s="8">
        <f>IF($D31="","",VLOOKUP($D31,'HK1'!$D$4:$AH$259,30,0)+VLOOKUP($D31,'HK2'!$D$4:$AH$258,30,0))</f>
        <v>0</v>
      </c>
      <c r="AH31" s="64">
        <f t="shared" si="7"/>
        <v>2</v>
      </c>
      <c r="AI31" s="14">
        <f t="shared" si="8"/>
        <v>6.7</v>
      </c>
    </row>
    <row r="32" spans="1:35">
      <c r="A32" s="55">
        <f>IF(D32="","",SUBTOTAL(3,$D$4:$D32))</f>
        <v>29</v>
      </c>
      <c r="B32" s="46" t="s">
        <v>315</v>
      </c>
      <c r="C32" s="75" t="s">
        <v>35</v>
      </c>
      <c r="D32" s="31" t="s">
        <v>44</v>
      </c>
      <c r="E32" s="8">
        <f>IF($D32="","",VLOOKUP($D32,'HK1'!$D$4:$AH$259,2,0)+VLOOKUP($D32,'HK2'!$D$4:$AH$258,2,0))</f>
        <v>4</v>
      </c>
      <c r="F32" s="8">
        <f>IF($D32="","",VLOOKUP($D32,'HK1'!$D$4:$AH$259,3,0)+VLOOKUP($D32,'HK2'!$D$4:$AH$258,3,0))</f>
        <v>0</v>
      </c>
      <c r="G32" s="8">
        <f>IF($D32="","",VLOOKUP($D32,'HK1'!$D$4:$AH$259,4,0)+VLOOKUP($D32,'HK2'!$D$4:$AH$258,4,0))</f>
        <v>0</v>
      </c>
      <c r="H32" s="8">
        <f>IF($D32="","",VLOOKUP($D32,'HK1'!$D$4:$AH$259,5,0)+VLOOKUP($D32,'HK2'!$D$4:$AH$258,5,0))</f>
        <v>0</v>
      </c>
      <c r="I32" s="76">
        <f t="shared" si="0"/>
        <v>4</v>
      </c>
      <c r="J32" s="8">
        <f>IF($D32="","",VLOOKUP($D32,'HK1'!$D$4:$AH$259,7,0)+VLOOKUP($D32,'HK2'!$D$4:$AH$258,7,0))</f>
        <v>10.8</v>
      </c>
      <c r="K32" s="8">
        <f>IF($D32="","",VLOOKUP($D32,'HK1'!$D$4:$AH$259,8,0)+VLOOKUP($D32,'HK2'!$D$4:$AH$258,8,0))</f>
        <v>3.5999999999999996</v>
      </c>
      <c r="L32" s="8">
        <f>IF($D32="","",VLOOKUP($D32,'HK1'!$D$4:$AH$259,9,0)+VLOOKUP($D32,'HK2'!$D$4:$AH$258,9,0))</f>
        <v>0</v>
      </c>
      <c r="M32" s="8">
        <f>IF($D32="","",VLOOKUP($D32,'HK1'!$D$4:$AH$259,10,0)+VLOOKUP($D32,'HK2'!$D$4:$AH$258,10,0))</f>
        <v>0</v>
      </c>
      <c r="N32" s="21">
        <f t="shared" si="1"/>
        <v>14.4</v>
      </c>
      <c r="O32" s="8">
        <f>IF($D32="","",VLOOKUP($D32,'HK1'!$D$4:$AH$259,12,0)+VLOOKUP($D32,'HK2'!$D$4:$AH$258,12,0))</f>
        <v>239</v>
      </c>
      <c r="P32" s="8">
        <f>IF($D32="","",VLOOKUP($D32,'HK1'!$D$4:$AH$259,13,0)+VLOOKUP($D32,'HK2'!$D$4:$AH$258,13,0))</f>
        <v>481</v>
      </c>
      <c r="Q32" s="8">
        <f>IF($D32="","",VLOOKUP($D32,'HK1'!$D$4:$AH$259,14,0)+VLOOKUP($D32,'HK2'!$D$4:$AH$258,14,0))</f>
        <v>117</v>
      </c>
      <c r="R32" s="21">
        <f t="shared" si="2"/>
        <v>30.15</v>
      </c>
      <c r="S32" s="8">
        <f>IF($D32="","",VLOOKUP($D32,'HK1'!$D$4:$AH$259,16,0)+VLOOKUP($D32,'HK2'!$D$4:$AH$258,16,0))</f>
        <v>0</v>
      </c>
      <c r="T32" s="8">
        <f>IF($D32="","",VLOOKUP($D32,'HK1'!$D$4:$AH$259,17,0)+VLOOKUP($D32,'HK2'!$D$4:$AH$258,17,0))</f>
        <v>101</v>
      </c>
      <c r="U32" s="8">
        <f>IF($D32="","",VLOOKUP($D32,'HK1'!$D$4:$AH$259,18,0)+VLOOKUP($D32,'HK2'!$D$4:$AH$258,18,0))</f>
        <v>0</v>
      </c>
      <c r="V32" s="21">
        <f t="shared" si="3"/>
        <v>10.1</v>
      </c>
      <c r="W32" s="8">
        <f>IF($D32="","",VLOOKUP($D32,'HK1'!$D$4:$AH$259,20,0)+VLOOKUP($D32,'HK2'!$D$4:$AH$258,20,0))</f>
        <v>0</v>
      </c>
      <c r="X32" s="8">
        <f>IF($D32="","",VLOOKUP($D32,'HK1'!$D$4:$AH$259,21,0)+VLOOKUP($D32,'HK2'!$D$4:$AH$258,21,0))</f>
        <v>0</v>
      </c>
      <c r="Y32" s="21">
        <f t="shared" si="4"/>
        <v>0</v>
      </c>
      <c r="Z32" s="8">
        <f>IF($D32="","",VLOOKUP($D32,'HK1'!$D$4:$AH$259,23,0)+VLOOKUP($D32,'HK2'!$D$4:$AH$258,23,0))</f>
        <v>0</v>
      </c>
      <c r="AA32" s="8">
        <f>IF($D32="","",VLOOKUP($D32,'HK1'!$D$4:$AH$259,24,0)+VLOOKUP($D32,'HK2'!$D$4:$AH$258,24,0))</f>
        <v>0</v>
      </c>
      <c r="AB32" s="21">
        <f t="shared" si="5"/>
        <v>0</v>
      </c>
      <c r="AC32" s="8">
        <f>IF($D32="","",VLOOKUP($D32,'HK1'!$D$4:$AH$259,26,0)+VLOOKUP($D32,'HK2'!$D$4:$AH$258,26,0))</f>
        <v>0</v>
      </c>
      <c r="AD32" s="8">
        <f>IF($D32="","",VLOOKUP($D32,'HK1'!$D$4:$AH$259,27,0)+VLOOKUP($D32,'HK2'!$D$4:$AH$258,27,0))</f>
        <v>0</v>
      </c>
      <c r="AE32" s="21">
        <f t="shared" si="6"/>
        <v>0</v>
      </c>
      <c r="AF32" s="8">
        <f>IF($D32="","",VLOOKUP($D32,'HK1'!$D$4:$AH$259,29,0)+VLOOKUP($D32,'HK2'!$D$4:$AH$258,29,0))</f>
        <v>0</v>
      </c>
      <c r="AG32" s="8">
        <f>IF($D32="","",VLOOKUP($D32,'HK1'!$D$4:$AH$259,30,0)+VLOOKUP($D32,'HK2'!$D$4:$AH$258,30,0))</f>
        <v>0</v>
      </c>
      <c r="AH32" s="64">
        <f t="shared" si="7"/>
        <v>58.7</v>
      </c>
      <c r="AI32" s="14">
        <f t="shared" si="8"/>
        <v>195.5</v>
      </c>
    </row>
    <row r="33" spans="1:35">
      <c r="A33" s="55">
        <f>IF(D33="","",SUBTOTAL(3,$D$4:$D33))</f>
        <v>30</v>
      </c>
      <c r="B33" s="46" t="s">
        <v>306</v>
      </c>
      <c r="C33" s="75" t="s">
        <v>35</v>
      </c>
      <c r="D33" s="31" t="s">
        <v>56</v>
      </c>
      <c r="E33" s="8">
        <f>IF($D33="","",VLOOKUP($D33,'HK1'!$D$4:$AH$259,2,0)+VLOOKUP($D33,'HK2'!$D$4:$AH$258,2,0))</f>
        <v>20</v>
      </c>
      <c r="F33" s="8">
        <f>IF($D33="","",VLOOKUP($D33,'HK1'!$D$4:$AH$259,3,0)+VLOOKUP($D33,'HK2'!$D$4:$AH$258,3,0))</f>
        <v>0</v>
      </c>
      <c r="G33" s="8">
        <f>IF($D33="","",VLOOKUP($D33,'HK1'!$D$4:$AH$259,4,0)+VLOOKUP($D33,'HK2'!$D$4:$AH$258,4,0))</f>
        <v>0</v>
      </c>
      <c r="H33" s="8">
        <f>IF($D33="","",VLOOKUP($D33,'HK1'!$D$4:$AH$259,5,0)+VLOOKUP($D33,'HK2'!$D$4:$AH$258,5,0))</f>
        <v>0</v>
      </c>
      <c r="I33" s="76">
        <f t="shared" si="0"/>
        <v>20</v>
      </c>
      <c r="J33" s="8">
        <f>IF($D33="","",VLOOKUP($D33,'HK1'!$D$4:$AH$259,7,0)+VLOOKUP($D33,'HK2'!$D$4:$AH$258,7,0))</f>
        <v>19.199999999999996</v>
      </c>
      <c r="K33" s="8">
        <f>IF($D33="","",VLOOKUP($D33,'HK1'!$D$4:$AH$259,8,0)+VLOOKUP($D33,'HK2'!$D$4:$AH$258,8,0))</f>
        <v>1.2</v>
      </c>
      <c r="L33" s="8">
        <f>IF($D33="","",VLOOKUP($D33,'HK1'!$D$4:$AH$259,9,0)+VLOOKUP($D33,'HK2'!$D$4:$AH$258,9,0))</f>
        <v>0</v>
      </c>
      <c r="M33" s="8">
        <f>IF($D33="","",VLOOKUP($D33,'HK1'!$D$4:$AH$259,10,0)+VLOOKUP($D33,'HK2'!$D$4:$AH$258,10,0))</f>
        <v>0</v>
      </c>
      <c r="N33" s="21">
        <f t="shared" si="1"/>
        <v>20.399999999999995</v>
      </c>
      <c r="O33" s="8">
        <f>IF($D33="","",VLOOKUP($D33,'HK1'!$D$4:$AH$259,12,0)+VLOOKUP($D33,'HK2'!$D$4:$AH$258,12,0))</f>
        <v>562</v>
      </c>
      <c r="P33" s="8">
        <f>IF($D33="","",VLOOKUP($D33,'HK1'!$D$4:$AH$259,13,0)+VLOOKUP($D33,'HK2'!$D$4:$AH$258,13,0))</f>
        <v>452</v>
      </c>
      <c r="Q33" s="8">
        <f>IF($D33="","",VLOOKUP($D33,'HK1'!$D$4:$AH$259,14,0)+VLOOKUP($D33,'HK2'!$D$4:$AH$258,14,0))</f>
        <v>524</v>
      </c>
      <c r="R33" s="21">
        <f t="shared" si="2"/>
        <v>24.5</v>
      </c>
      <c r="S33" s="8">
        <f>IF($D33="","",VLOOKUP($D33,'HK1'!$D$4:$AH$259,16,0)+VLOOKUP($D33,'HK2'!$D$4:$AH$258,16,0))</f>
        <v>0</v>
      </c>
      <c r="T33" s="8">
        <f>IF($D33="","",VLOOKUP($D33,'HK1'!$D$4:$AH$259,17,0)+VLOOKUP($D33,'HK2'!$D$4:$AH$258,17,0))</f>
        <v>0</v>
      </c>
      <c r="U33" s="8">
        <f>IF($D33="","",VLOOKUP($D33,'HK1'!$D$4:$AH$259,18,0)+VLOOKUP($D33,'HK2'!$D$4:$AH$258,18,0))</f>
        <v>0</v>
      </c>
      <c r="V33" s="21">
        <f t="shared" si="3"/>
        <v>0</v>
      </c>
      <c r="W33" s="8">
        <f>IF($D33="","",VLOOKUP($D33,'HK1'!$D$4:$AH$259,20,0)+VLOOKUP($D33,'HK2'!$D$4:$AH$258,20,0))</f>
        <v>0</v>
      </c>
      <c r="X33" s="8">
        <f>IF($D33="","",VLOOKUP($D33,'HK1'!$D$4:$AH$259,21,0)+VLOOKUP($D33,'HK2'!$D$4:$AH$258,21,0))</f>
        <v>0</v>
      </c>
      <c r="Y33" s="21">
        <f t="shared" si="4"/>
        <v>0</v>
      </c>
      <c r="Z33" s="8">
        <f>IF($D33="","",VLOOKUP($D33,'HK1'!$D$4:$AH$259,23,0)+VLOOKUP($D33,'HK2'!$D$4:$AH$258,23,0))</f>
        <v>0</v>
      </c>
      <c r="AA33" s="8">
        <f>IF($D33="","",VLOOKUP($D33,'HK1'!$D$4:$AH$259,24,0)+VLOOKUP($D33,'HK2'!$D$4:$AH$258,24,0))</f>
        <v>0</v>
      </c>
      <c r="AB33" s="21">
        <f t="shared" si="5"/>
        <v>0</v>
      </c>
      <c r="AC33" s="8">
        <f>IF($D33="","",VLOOKUP($D33,'HK1'!$D$4:$AH$259,26,0)+VLOOKUP($D33,'HK2'!$D$4:$AH$258,26,0))</f>
        <v>0</v>
      </c>
      <c r="AD33" s="8">
        <f>IF($D33="","",VLOOKUP($D33,'HK1'!$D$4:$AH$259,27,0)+VLOOKUP($D33,'HK2'!$D$4:$AH$258,27,0))</f>
        <v>0</v>
      </c>
      <c r="AE33" s="21">
        <f t="shared" si="6"/>
        <v>0</v>
      </c>
      <c r="AF33" s="8">
        <f>IF($D33="","",VLOOKUP($D33,'HK1'!$D$4:$AH$259,29,0)+VLOOKUP($D33,'HK2'!$D$4:$AH$258,29,0))</f>
        <v>0</v>
      </c>
      <c r="AG33" s="8">
        <f>IF($D33="","",VLOOKUP($D33,'HK1'!$D$4:$AH$259,30,0)+VLOOKUP($D33,'HK2'!$D$4:$AH$258,30,0))</f>
        <v>3.6</v>
      </c>
      <c r="AH33" s="64">
        <f t="shared" si="7"/>
        <v>68.5</v>
      </c>
      <c r="AI33" s="14">
        <f t="shared" si="8"/>
        <v>228.1</v>
      </c>
    </row>
    <row r="34" spans="1:35">
      <c r="A34" s="55">
        <f>IF(D34="","",SUBTOTAL(3,$D$4:$D34))</f>
        <v>31</v>
      </c>
      <c r="B34" s="46" t="s">
        <v>514</v>
      </c>
      <c r="C34" s="75" t="s">
        <v>538</v>
      </c>
      <c r="D34" s="31" t="s">
        <v>266</v>
      </c>
      <c r="E34" s="8">
        <f>IF($D34="","",VLOOKUP($D34,'HK1'!$D$4:$AH$259,2,0)+VLOOKUP($D34,'HK2'!$D$4:$AH$258,2,0))</f>
        <v>0</v>
      </c>
      <c r="F34" s="8">
        <f>IF($D34="","",VLOOKUP($D34,'HK1'!$D$4:$AH$259,3,0)+VLOOKUP($D34,'HK2'!$D$4:$AH$258,3,0))</f>
        <v>0</v>
      </c>
      <c r="G34" s="8">
        <f>IF($D34="","",VLOOKUP($D34,'HK1'!$D$4:$AH$259,4,0)+VLOOKUP($D34,'HK2'!$D$4:$AH$258,4,0))</f>
        <v>0</v>
      </c>
      <c r="H34" s="8">
        <f>IF($D34="","",VLOOKUP($D34,'HK1'!$D$4:$AH$259,5,0)+VLOOKUP($D34,'HK2'!$D$4:$AH$258,5,0))</f>
        <v>0</v>
      </c>
      <c r="I34" s="76">
        <f t="shared" si="0"/>
        <v>0</v>
      </c>
      <c r="J34" s="8">
        <f>IF($D34="","",VLOOKUP($D34,'HK1'!$D$4:$AH$259,7,0)+VLOOKUP($D34,'HK2'!$D$4:$AH$258,7,0))</f>
        <v>0</v>
      </c>
      <c r="K34" s="8">
        <f>IF($D34="","",VLOOKUP($D34,'HK1'!$D$4:$AH$259,8,0)+VLOOKUP($D34,'HK2'!$D$4:$AH$258,8,0))</f>
        <v>0</v>
      </c>
      <c r="L34" s="8">
        <f>IF($D34="","",VLOOKUP($D34,'HK1'!$D$4:$AH$259,9,0)+VLOOKUP($D34,'HK2'!$D$4:$AH$258,9,0))</f>
        <v>0</v>
      </c>
      <c r="M34" s="8">
        <f>IF($D34="","",VLOOKUP($D34,'HK1'!$D$4:$AH$259,10,0)+VLOOKUP($D34,'HK2'!$D$4:$AH$258,10,0))</f>
        <v>0</v>
      </c>
      <c r="N34" s="21">
        <f t="shared" si="1"/>
        <v>0</v>
      </c>
      <c r="O34" s="8">
        <f>IF($D34="","",VLOOKUP($D34,'HK1'!$D$4:$AH$259,12,0)+VLOOKUP($D34,'HK2'!$D$4:$AH$258,12,0))</f>
        <v>0</v>
      </c>
      <c r="P34" s="8">
        <f>IF($D34="","",VLOOKUP($D34,'HK1'!$D$4:$AH$259,13,0)+VLOOKUP($D34,'HK2'!$D$4:$AH$258,13,0))</f>
        <v>0</v>
      </c>
      <c r="Q34" s="8">
        <f>IF($D34="","",VLOOKUP($D34,'HK1'!$D$4:$AH$259,14,0)+VLOOKUP($D34,'HK2'!$D$4:$AH$258,14,0))</f>
        <v>123</v>
      </c>
      <c r="R34" s="21">
        <f t="shared" si="2"/>
        <v>-6.15</v>
      </c>
      <c r="S34" s="8">
        <f>IF($D34="","",VLOOKUP($D34,'HK1'!$D$4:$AH$259,16,0)+VLOOKUP($D34,'HK2'!$D$4:$AH$258,16,0))</f>
        <v>0</v>
      </c>
      <c r="T34" s="8">
        <f>IF($D34="","",VLOOKUP($D34,'HK1'!$D$4:$AH$259,17,0)+VLOOKUP($D34,'HK2'!$D$4:$AH$258,17,0))</f>
        <v>0</v>
      </c>
      <c r="U34" s="8">
        <f>IF($D34="","",VLOOKUP($D34,'HK1'!$D$4:$AH$259,18,0)+VLOOKUP($D34,'HK2'!$D$4:$AH$258,18,0))</f>
        <v>0</v>
      </c>
      <c r="V34" s="21">
        <f t="shared" si="3"/>
        <v>0</v>
      </c>
      <c r="W34" s="8">
        <f>IF($D34="","",VLOOKUP($D34,'HK1'!$D$4:$AH$259,20,0)+VLOOKUP($D34,'HK2'!$D$4:$AH$258,20,0))</f>
        <v>0</v>
      </c>
      <c r="X34" s="8">
        <f>IF($D34="","",VLOOKUP($D34,'HK1'!$D$4:$AH$259,21,0)+VLOOKUP($D34,'HK2'!$D$4:$AH$258,21,0))</f>
        <v>0</v>
      </c>
      <c r="Y34" s="21">
        <f t="shared" si="4"/>
        <v>0</v>
      </c>
      <c r="Z34" s="8">
        <f>IF($D34="","",VLOOKUP($D34,'HK1'!$D$4:$AH$259,23,0)+VLOOKUP($D34,'HK2'!$D$4:$AH$258,23,0))</f>
        <v>0</v>
      </c>
      <c r="AA34" s="8">
        <f>IF($D34="","",VLOOKUP($D34,'HK1'!$D$4:$AH$259,24,0)+VLOOKUP($D34,'HK2'!$D$4:$AH$258,24,0))</f>
        <v>0</v>
      </c>
      <c r="AB34" s="21">
        <f t="shared" si="5"/>
        <v>0</v>
      </c>
      <c r="AC34" s="8">
        <f>IF($D34="","",VLOOKUP($D34,'HK1'!$D$4:$AH$259,26,0)+VLOOKUP($D34,'HK2'!$D$4:$AH$258,26,0))</f>
        <v>0</v>
      </c>
      <c r="AD34" s="8">
        <f>IF($D34="","",VLOOKUP($D34,'HK1'!$D$4:$AH$259,27,0)+VLOOKUP($D34,'HK2'!$D$4:$AH$258,27,0))</f>
        <v>0</v>
      </c>
      <c r="AE34" s="21">
        <f t="shared" si="6"/>
        <v>0</v>
      </c>
      <c r="AF34" s="8">
        <f>IF($D34="","",VLOOKUP($D34,'HK1'!$D$4:$AH$259,29,0)+VLOOKUP($D34,'HK2'!$D$4:$AH$258,29,0))</f>
        <v>0</v>
      </c>
      <c r="AG34" s="8">
        <f>IF($D34="","",VLOOKUP($D34,'HK1'!$D$4:$AH$259,30,0)+VLOOKUP($D34,'HK2'!$D$4:$AH$258,30,0))</f>
        <v>0</v>
      </c>
      <c r="AH34" s="64">
        <f t="shared" si="7"/>
        <v>-6.2</v>
      </c>
      <c r="AI34" s="14">
        <f t="shared" si="8"/>
        <v>-20.6</v>
      </c>
    </row>
    <row r="35" spans="1:35">
      <c r="A35" s="55">
        <f>IF(D35="","",SUBTOTAL(3,$D$4:$D35))</f>
        <v>32</v>
      </c>
      <c r="B35" s="46" t="s">
        <v>522</v>
      </c>
      <c r="C35" s="75" t="s">
        <v>253</v>
      </c>
      <c r="D35" s="31" t="s">
        <v>256</v>
      </c>
      <c r="E35" s="8">
        <v>0</v>
      </c>
      <c r="F35" s="8">
        <f>IF($D35="","",VLOOKUP($D35,'HK1'!$D$4:$AH$259,3,0)+VLOOKUP($D35,'HK2'!$D$4:$AH$258,3,0))</f>
        <v>0</v>
      </c>
      <c r="G35" s="8">
        <f>IF($D35="","",VLOOKUP($D35,'HK1'!$D$4:$AH$259,4,0)+VLOOKUP($D35,'HK2'!$D$4:$AH$258,4,0))</f>
        <v>0</v>
      </c>
      <c r="H35" s="8">
        <f>IF($D35="","",VLOOKUP($D35,'HK1'!$D$4:$AH$259,5,0)+VLOOKUP($D35,'HK2'!$D$4:$AH$258,5,0))</f>
        <v>0</v>
      </c>
      <c r="I35" s="76">
        <f t="shared" si="0"/>
        <v>0</v>
      </c>
      <c r="J35" s="8">
        <f>IF($D35="","",VLOOKUP($D35,'HK1'!$D$4:$AH$259,7,0)+VLOOKUP($D35,'HK2'!$D$4:$AH$258,7,0))</f>
        <v>0</v>
      </c>
      <c r="K35" s="8">
        <f>IF($D35="","",VLOOKUP($D35,'HK1'!$D$4:$AH$259,8,0)+VLOOKUP($D35,'HK2'!$D$4:$AH$258,8,0))</f>
        <v>0</v>
      </c>
      <c r="L35" s="8">
        <f>IF($D35="","",VLOOKUP($D35,'HK1'!$D$4:$AH$259,9,0)+VLOOKUP($D35,'HK2'!$D$4:$AH$258,9,0))</f>
        <v>0</v>
      </c>
      <c r="M35" s="8">
        <f>IF($D35="","",VLOOKUP($D35,'HK1'!$D$4:$AH$259,10,0)+VLOOKUP($D35,'HK2'!$D$4:$AH$258,10,0))</f>
        <v>0</v>
      </c>
      <c r="N35" s="21">
        <f t="shared" si="1"/>
        <v>0</v>
      </c>
      <c r="O35" s="8">
        <v>0</v>
      </c>
      <c r="P35" s="8">
        <f>IF($D35="","",VLOOKUP($D35,'HK1'!$D$4:$AH$259,13,0)+VLOOKUP($D35,'HK2'!$D$4:$AH$258,13,0))</f>
        <v>64</v>
      </c>
      <c r="Q35" s="8">
        <v>46</v>
      </c>
      <c r="R35" s="21">
        <f t="shared" si="2"/>
        <v>0.9</v>
      </c>
      <c r="S35" s="8">
        <f>IF($D35="","",VLOOKUP($D35,'HK1'!$D$4:$AH$259,16,0)+VLOOKUP($D35,'HK2'!$D$4:$AH$258,16,0))</f>
        <v>0</v>
      </c>
      <c r="T35" s="8">
        <f>IF($D35="","",VLOOKUP($D35,'HK1'!$D$4:$AH$259,17,0)+VLOOKUP($D35,'HK2'!$D$4:$AH$258,17,0))</f>
        <v>0</v>
      </c>
      <c r="U35" s="8">
        <f>IF($D35="","",VLOOKUP($D35,'HK1'!$D$4:$AH$259,18,0)+VLOOKUP($D35,'HK2'!$D$4:$AH$258,18,0))</f>
        <v>0</v>
      </c>
      <c r="V35" s="21">
        <f t="shared" si="3"/>
        <v>0</v>
      </c>
      <c r="W35" s="8">
        <f>IF($D35="","",VLOOKUP($D35,'HK1'!$D$4:$AH$259,20,0)+VLOOKUP($D35,'HK2'!$D$4:$AH$258,20,0))</f>
        <v>0</v>
      </c>
      <c r="X35" s="8">
        <f>IF($D35="","",VLOOKUP($D35,'HK1'!$D$4:$AH$259,21,0)+VLOOKUP($D35,'HK2'!$D$4:$AH$258,21,0))</f>
        <v>0</v>
      </c>
      <c r="Y35" s="21">
        <f t="shared" si="4"/>
        <v>0</v>
      </c>
      <c r="Z35" s="8">
        <f>IF($D35="","",VLOOKUP($D35,'HK1'!$D$4:$AH$259,23,0)+VLOOKUP($D35,'HK2'!$D$4:$AH$258,23,0))</f>
        <v>0</v>
      </c>
      <c r="AA35" s="8">
        <f>IF($D35="","",VLOOKUP($D35,'HK1'!$D$4:$AH$259,24,0)+VLOOKUP($D35,'HK2'!$D$4:$AH$258,24,0))</f>
        <v>0</v>
      </c>
      <c r="AB35" s="21">
        <f t="shared" si="5"/>
        <v>0</v>
      </c>
      <c r="AC35" s="8">
        <f>IF($D35="","",VLOOKUP($D35,'HK1'!$D$4:$AH$259,26,0)+VLOOKUP($D35,'HK2'!$D$4:$AH$258,26,0))</f>
        <v>0</v>
      </c>
      <c r="AD35" s="8">
        <f>IF($D35="","",VLOOKUP($D35,'HK1'!$D$4:$AH$259,27,0)+VLOOKUP($D35,'HK2'!$D$4:$AH$258,27,0))</f>
        <v>0</v>
      </c>
      <c r="AE35" s="21">
        <f t="shared" si="6"/>
        <v>0</v>
      </c>
      <c r="AF35" s="8">
        <f>IF($D35="","",VLOOKUP($D35,'HK1'!$D$4:$AH$259,29,0)+VLOOKUP($D35,'HK2'!$D$4:$AH$258,29,0))</f>
        <v>0</v>
      </c>
      <c r="AG35" s="8">
        <v>0</v>
      </c>
      <c r="AH35" s="64">
        <f t="shared" si="7"/>
        <v>0.9</v>
      </c>
      <c r="AI35" s="14">
        <f t="shared" si="8"/>
        <v>3</v>
      </c>
    </row>
    <row r="36" spans="1:35">
      <c r="A36" s="55">
        <f>IF(D36="","",SUBTOTAL(3,$D$4:$D36))</f>
        <v>33</v>
      </c>
      <c r="B36" s="46" t="s">
        <v>520</v>
      </c>
      <c r="C36" s="75" t="s">
        <v>253</v>
      </c>
      <c r="D36" s="31" t="s">
        <v>254</v>
      </c>
      <c r="E36" s="8">
        <f>IF($D36="","",VLOOKUP($D36,'HK1'!$D$4:$AH$259,2,0)+VLOOKUP($D36,'HK2'!$D$4:$AH$258,2,0))</f>
        <v>0</v>
      </c>
      <c r="F36" s="8">
        <f>IF($D36="","",VLOOKUP($D36,'HK1'!$D$4:$AH$259,3,0)+VLOOKUP($D36,'HK2'!$D$4:$AH$258,3,0))</f>
        <v>0</v>
      </c>
      <c r="G36" s="8">
        <f>IF($D36="","",VLOOKUP($D36,'HK1'!$D$4:$AH$259,4,0)+VLOOKUP($D36,'HK2'!$D$4:$AH$258,4,0))</f>
        <v>0</v>
      </c>
      <c r="H36" s="8">
        <f>IF($D36="","",VLOOKUP($D36,'HK1'!$D$4:$AH$259,5,0)+VLOOKUP($D36,'HK2'!$D$4:$AH$258,5,0))</f>
        <v>0</v>
      </c>
      <c r="I36" s="76">
        <f t="shared" si="0"/>
        <v>0</v>
      </c>
      <c r="J36" s="8">
        <f>IF($D36="","",VLOOKUP($D36,'HK1'!$D$4:$AH$259,7,0)+VLOOKUP($D36,'HK2'!$D$4:$AH$258,7,0))</f>
        <v>0</v>
      </c>
      <c r="K36" s="8">
        <f>IF($D36="","",VLOOKUP($D36,'HK1'!$D$4:$AH$259,8,0)+VLOOKUP($D36,'HK2'!$D$4:$AH$258,8,0))</f>
        <v>0</v>
      </c>
      <c r="L36" s="8">
        <f>IF($D36="","",VLOOKUP($D36,'HK1'!$D$4:$AH$259,9,0)+VLOOKUP($D36,'HK2'!$D$4:$AH$258,9,0))</f>
        <v>0</v>
      </c>
      <c r="M36" s="8">
        <f>IF($D36="","",VLOOKUP($D36,'HK1'!$D$4:$AH$259,10,0)+VLOOKUP($D36,'HK2'!$D$4:$AH$258,10,0))</f>
        <v>0</v>
      </c>
      <c r="N36" s="21">
        <f t="shared" si="1"/>
        <v>0</v>
      </c>
      <c r="O36" s="8">
        <f>IF($D36="","",VLOOKUP($D36,'HK1'!$D$4:$AH$259,12,0)+VLOOKUP($D36,'HK2'!$D$4:$AH$258,12,0))</f>
        <v>0</v>
      </c>
      <c r="P36" s="8">
        <f>IF($D36="","",VLOOKUP($D36,'HK1'!$D$4:$AH$259,13,0)+VLOOKUP($D36,'HK2'!$D$4:$AH$258,13,0))</f>
        <v>0</v>
      </c>
      <c r="Q36" s="8">
        <f>IF($D36="","",VLOOKUP($D36,'HK1'!$D$4:$AH$259,14,0)+VLOOKUP($D36,'HK2'!$D$4:$AH$258,14,0))</f>
        <v>0</v>
      </c>
      <c r="R36" s="21">
        <f t="shared" si="2"/>
        <v>0</v>
      </c>
      <c r="S36" s="8">
        <f>IF($D36="","",VLOOKUP($D36,'HK1'!$D$4:$AH$259,16,0)+VLOOKUP($D36,'HK2'!$D$4:$AH$258,16,0))</f>
        <v>0</v>
      </c>
      <c r="T36" s="8">
        <f>IF($D36="","",VLOOKUP($D36,'HK1'!$D$4:$AH$259,17,0)+VLOOKUP($D36,'HK2'!$D$4:$AH$258,17,0))</f>
        <v>0</v>
      </c>
      <c r="U36" s="8">
        <f>IF($D36="","",VLOOKUP($D36,'HK1'!$D$4:$AH$259,18,0)+VLOOKUP($D36,'HK2'!$D$4:$AH$258,18,0))</f>
        <v>0</v>
      </c>
      <c r="V36" s="21">
        <f t="shared" si="3"/>
        <v>0</v>
      </c>
      <c r="W36" s="8">
        <f>IF($D36="","",VLOOKUP($D36,'HK1'!$D$4:$AH$259,20,0)+VLOOKUP($D36,'HK2'!$D$4:$AH$258,20,0))</f>
        <v>0</v>
      </c>
      <c r="X36" s="8">
        <f>IF($D36="","",VLOOKUP($D36,'HK1'!$D$4:$AH$259,21,0)+VLOOKUP($D36,'HK2'!$D$4:$AH$258,21,0))</f>
        <v>0</v>
      </c>
      <c r="Y36" s="21">
        <f t="shared" si="4"/>
        <v>0</v>
      </c>
      <c r="Z36" s="8">
        <f>IF($D36="","",VLOOKUP($D36,'HK1'!$D$4:$AH$259,23,0)+VLOOKUP($D36,'HK2'!$D$4:$AH$258,23,0))</f>
        <v>0</v>
      </c>
      <c r="AA36" s="8">
        <f>IF($D36="","",VLOOKUP($D36,'HK1'!$D$4:$AH$259,24,0)+VLOOKUP($D36,'HK2'!$D$4:$AH$258,24,0))</f>
        <v>0</v>
      </c>
      <c r="AB36" s="21">
        <f t="shared" si="5"/>
        <v>0</v>
      </c>
      <c r="AC36" s="8">
        <f>IF($D36="","",VLOOKUP($D36,'HK1'!$D$4:$AH$259,26,0)+VLOOKUP($D36,'HK2'!$D$4:$AH$258,26,0))</f>
        <v>0</v>
      </c>
      <c r="AD36" s="8">
        <f>IF($D36="","",VLOOKUP($D36,'HK1'!$D$4:$AH$259,27,0)+VLOOKUP($D36,'HK2'!$D$4:$AH$258,27,0))</f>
        <v>0</v>
      </c>
      <c r="AE36" s="21">
        <f t="shared" si="6"/>
        <v>0</v>
      </c>
      <c r="AF36" s="8">
        <f>IF($D36="","",VLOOKUP($D36,'HK1'!$D$4:$AH$259,29,0)+VLOOKUP($D36,'HK2'!$D$4:$AH$258,29,0))</f>
        <v>0</v>
      </c>
      <c r="AG36" s="8">
        <f>IF($D36="","",VLOOKUP($D36,'HK1'!$D$4:$AH$259,30,0)+VLOOKUP($D36,'HK2'!$D$4:$AH$258,30,0))</f>
        <v>3.6</v>
      </c>
      <c r="AH36" s="64">
        <f t="shared" si="7"/>
        <v>3.6</v>
      </c>
      <c r="AI36" s="14">
        <f t="shared" si="8"/>
        <v>12</v>
      </c>
    </row>
    <row r="37" spans="1:35">
      <c r="A37" s="55">
        <f>IF(D37="","",SUBTOTAL(3,$D$4:$D37))</f>
        <v>34</v>
      </c>
      <c r="B37" s="46" t="s">
        <v>524</v>
      </c>
      <c r="C37" s="75" t="s">
        <v>263</v>
      </c>
      <c r="D37" s="31" t="s">
        <v>264</v>
      </c>
      <c r="E37" s="8">
        <v>0</v>
      </c>
      <c r="F37" s="8">
        <f>IF($D37="","",VLOOKUP($D37,'HK1'!$D$4:$AH$259,3,0)+VLOOKUP($D37,'HK2'!$D$4:$AH$258,3,0))</f>
        <v>0</v>
      </c>
      <c r="G37" s="8">
        <f>IF($D37="","",VLOOKUP($D37,'HK1'!$D$4:$AH$259,4,0)+VLOOKUP($D37,'HK2'!$D$4:$AH$258,4,0))</f>
        <v>0</v>
      </c>
      <c r="H37" s="8">
        <f>IF($D37="","",VLOOKUP($D37,'HK1'!$D$4:$AH$259,5,0)+VLOOKUP($D37,'HK2'!$D$4:$AH$258,5,0))</f>
        <v>0</v>
      </c>
      <c r="I37" s="76">
        <f t="shared" si="0"/>
        <v>0</v>
      </c>
      <c r="J37" s="8">
        <f>IF($D37="","",VLOOKUP($D37,'HK1'!$D$4:$AH$259,7,0)+VLOOKUP($D37,'HK2'!$D$4:$AH$258,7,0))</f>
        <v>0</v>
      </c>
      <c r="K37" s="8">
        <v>0</v>
      </c>
      <c r="L37" s="8">
        <f>IF($D37="","",VLOOKUP($D37,'HK1'!$D$4:$AH$259,9,0)+VLOOKUP($D37,'HK2'!$D$4:$AH$258,9,0))</f>
        <v>0</v>
      </c>
      <c r="M37" s="8">
        <f>IF($D37="","",VLOOKUP($D37,'HK1'!$D$4:$AH$259,10,0)+VLOOKUP($D37,'HK2'!$D$4:$AH$258,10,0))</f>
        <v>0</v>
      </c>
      <c r="N37" s="21">
        <f t="shared" si="1"/>
        <v>0</v>
      </c>
      <c r="O37" s="8">
        <v>0</v>
      </c>
      <c r="P37" s="8">
        <f>IF($D37="","",VLOOKUP($D37,'HK1'!$D$4:$AH$259,13,0)+VLOOKUP($D37,'HK2'!$D$4:$AH$258,13,0))</f>
        <v>0</v>
      </c>
      <c r="Q37" s="8">
        <v>0</v>
      </c>
      <c r="R37" s="21">
        <f t="shared" si="2"/>
        <v>0</v>
      </c>
      <c r="S37" s="8">
        <f>IF($D37="","",VLOOKUP($D37,'HK1'!$D$4:$AH$259,16,0)+VLOOKUP($D37,'HK2'!$D$4:$AH$258,16,0))</f>
        <v>52</v>
      </c>
      <c r="T37" s="8">
        <f>IF($D37="","",VLOOKUP($D37,'HK1'!$D$4:$AH$259,17,0)+VLOOKUP($D37,'HK2'!$D$4:$AH$258,17,0))</f>
        <v>0</v>
      </c>
      <c r="U37" s="8">
        <f>IF($D37="","",VLOOKUP($D37,'HK1'!$D$4:$AH$259,18,0)+VLOOKUP($D37,'HK2'!$D$4:$AH$258,18,0))</f>
        <v>52</v>
      </c>
      <c r="V37" s="21">
        <f t="shared" si="3"/>
        <v>0</v>
      </c>
      <c r="W37" s="8">
        <f>IF($D37="","",VLOOKUP($D37,'HK1'!$D$4:$AH$259,20,0)+VLOOKUP($D37,'HK2'!$D$4:$AH$258,20,0))</f>
        <v>0</v>
      </c>
      <c r="X37" s="8">
        <f>IF($D37="","",VLOOKUP($D37,'HK1'!$D$4:$AH$259,21,0)+VLOOKUP($D37,'HK2'!$D$4:$AH$258,21,0))</f>
        <v>0</v>
      </c>
      <c r="Y37" s="21">
        <f t="shared" si="4"/>
        <v>0</v>
      </c>
      <c r="Z37" s="8">
        <f>IF($D37="","",VLOOKUP($D37,'HK1'!$D$4:$AH$259,23,0)+VLOOKUP($D37,'HK2'!$D$4:$AH$258,23,0))</f>
        <v>0</v>
      </c>
      <c r="AA37" s="8">
        <f>IF($D37="","",VLOOKUP($D37,'HK1'!$D$4:$AH$259,24,0)+VLOOKUP($D37,'HK2'!$D$4:$AH$258,24,0))</f>
        <v>0</v>
      </c>
      <c r="AB37" s="21">
        <f t="shared" si="5"/>
        <v>0</v>
      </c>
      <c r="AC37" s="8">
        <f>IF($D37="","",VLOOKUP($D37,'HK1'!$D$4:$AH$259,26,0)+VLOOKUP($D37,'HK2'!$D$4:$AH$258,26,0))</f>
        <v>0</v>
      </c>
      <c r="AD37" s="8">
        <f>IF($D37="","",VLOOKUP($D37,'HK1'!$D$4:$AH$259,27,0)+VLOOKUP($D37,'HK2'!$D$4:$AH$258,27,0))</f>
        <v>0</v>
      </c>
      <c r="AE37" s="21">
        <f t="shared" si="6"/>
        <v>0</v>
      </c>
      <c r="AF37" s="8">
        <f>IF($D37="","",VLOOKUP($D37,'HK1'!$D$4:$AH$259,29,0)+VLOOKUP($D37,'HK2'!$D$4:$AH$258,29,0))</f>
        <v>0</v>
      </c>
      <c r="AG37" s="8">
        <f>IF($D37="","",VLOOKUP($D37,'HK1'!$D$4:$AH$259,30,0)+VLOOKUP($D37,'HK2'!$D$4:$AH$258,30,0))</f>
        <v>0</v>
      </c>
      <c r="AH37" s="64">
        <f t="shared" si="7"/>
        <v>0</v>
      </c>
      <c r="AI37" s="14">
        <f t="shared" si="8"/>
        <v>0</v>
      </c>
    </row>
    <row r="38" spans="1:35">
      <c r="A38" s="55">
        <f>IF(D38="","",SUBTOTAL(3,$D$4:$D38))</f>
        <v>35</v>
      </c>
      <c r="B38" s="46" t="s">
        <v>530</v>
      </c>
      <c r="C38" s="75" t="s">
        <v>540</v>
      </c>
      <c r="D38" s="31" t="s">
        <v>273</v>
      </c>
      <c r="E38" s="8">
        <f>IF($D38="","",VLOOKUP($D38,'HK1'!$D$4:$AH$259,2,0)+VLOOKUP($D38,'HK2'!$D$4:$AH$258,2,0))</f>
        <v>0</v>
      </c>
      <c r="F38" s="8">
        <f>IF($D38="","",VLOOKUP($D38,'HK1'!$D$4:$AH$259,3,0)+VLOOKUP($D38,'HK2'!$D$4:$AH$258,3,0))</f>
        <v>0</v>
      </c>
      <c r="G38" s="8">
        <f>IF($D38="","",VLOOKUP($D38,'HK1'!$D$4:$AH$259,4,0)+VLOOKUP($D38,'HK2'!$D$4:$AH$258,4,0))</f>
        <v>0</v>
      </c>
      <c r="H38" s="8">
        <f>IF($D38="","",VLOOKUP($D38,'HK1'!$D$4:$AH$259,5,0)+VLOOKUP($D38,'HK2'!$D$4:$AH$258,5,0))</f>
        <v>0</v>
      </c>
      <c r="I38" s="76">
        <f t="shared" si="0"/>
        <v>0</v>
      </c>
      <c r="J38" s="8">
        <f>IF($D38="","",VLOOKUP($D38,'HK1'!$D$4:$AH$259,7,0)+VLOOKUP($D38,'HK2'!$D$4:$AH$258,7,0))</f>
        <v>0</v>
      </c>
      <c r="K38" s="8">
        <f>IF($D38="","",VLOOKUP($D38,'HK1'!$D$4:$AH$259,8,0)+VLOOKUP($D38,'HK2'!$D$4:$AH$258,8,0))</f>
        <v>0</v>
      </c>
      <c r="L38" s="8">
        <f>IF($D38="","",VLOOKUP($D38,'HK1'!$D$4:$AH$259,9,0)+VLOOKUP($D38,'HK2'!$D$4:$AH$258,9,0))</f>
        <v>0</v>
      </c>
      <c r="M38" s="8">
        <f>IF($D38="","",VLOOKUP($D38,'HK1'!$D$4:$AH$259,10,0)+VLOOKUP($D38,'HK2'!$D$4:$AH$258,10,0))</f>
        <v>0</v>
      </c>
      <c r="N38" s="21">
        <f t="shared" si="1"/>
        <v>0</v>
      </c>
      <c r="O38" s="8">
        <f>IF($D38="","",VLOOKUP($D38,'HK1'!$D$4:$AH$259,12,0)+VLOOKUP($D38,'HK2'!$D$4:$AH$258,12,0))</f>
        <v>0</v>
      </c>
      <c r="P38" s="8">
        <f>IF($D38="","",VLOOKUP($D38,'HK1'!$D$4:$AH$259,13,0)+VLOOKUP($D38,'HK2'!$D$4:$AH$258,13,0))</f>
        <v>0</v>
      </c>
      <c r="Q38" s="8">
        <f>IF($D38="","",VLOOKUP($D38,'HK1'!$D$4:$AH$259,14,0)+VLOOKUP($D38,'HK2'!$D$4:$AH$258,14,0))</f>
        <v>0</v>
      </c>
      <c r="R38" s="21">
        <f t="shared" si="2"/>
        <v>0</v>
      </c>
      <c r="S38" s="8">
        <f>IF($D38="","",VLOOKUP($D38,'HK1'!$D$4:$AH$259,16,0)+VLOOKUP($D38,'HK2'!$D$4:$AH$258,16,0))</f>
        <v>99</v>
      </c>
      <c r="T38" s="8">
        <f>IF($D38="","",VLOOKUP($D38,'HK1'!$D$4:$AH$259,17,0)+VLOOKUP($D38,'HK2'!$D$4:$AH$258,17,0))</f>
        <v>0</v>
      </c>
      <c r="U38" s="8">
        <f>IF($D38="","",VLOOKUP($D38,'HK1'!$D$4:$AH$259,18,0)+VLOOKUP($D38,'HK2'!$D$4:$AH$258,18,0))</f>
        <v>99</v>
      </c>
      <c r="V38" s="21">
        <f t="shared" si="3"/>
        <v>0</v>
      </c>
      <c r="W38" s="8">
        <f>IF($D38="","",VLOOKUP($D38,'HK1'!$D$4:$AH$259,20,0)+VLOOKUP($D38,'HK2'!$D$4:$AH$258,20,0))</f>
        <v>0</v>
      </c>
      <c r="X38" s="8">
        <f>IF($D38="","",VLOOKUP($D38,'HK1'!$D$4:$AH$259,21,0)+VLOOKUP($D38,'HK2'!$D$4:$AH$258,21,0))</f>
        <v>0</v>
      </c>
      <c r="Y38" s="21">
        <f t="shared" si="4"/>
        <v>0</v>
      </c>
      <c r="Z38" s="8">
        <f>IF($D38="","",VLOOKUP($D38,'HK1'!$D$4:$AH$259,23,0)+VLOOKUP($D38,'HK2'!$D$4:$AH$258,23,0))</f>
        <v>0</v>
      </c>
      <c r="AA38" s="8">
        <f>IF($D38="","",VLOOKUP($D38,'HK1'!$D$4:$AH$259,24,0)+VLOOKUP($D38,'HK2'!$D$4:$AH$258,24,0))</f>
        <v>0</v>
      </c>
      <c r="AB38" s="21">
        <f t="shared" si="5"/>
        <v>0</v>
      </c>
      <c r="AC38" s="8">
        <f>IF($D38="","",VLOOKUP($D38,'HK1'!$D$4:$AH$259,26,0)+VLOOKUP($D38,'HK2'!$D$4:$AH$258,26,0))</f>
        <v>0</v>
      </c>
      <c r="AD38" s="8">
        <f>IF($D38="","",VLOOKUP($D38,'HK1'!$D$4:$AH$259,27,0)+VLOOKUP($D38,'HK2'!$D$4:$AH$258,27,0))</f>
        <v>0</v>
      </c>
      <c r="AE38" s="21">
        <f t="shared" si="6"/>
        <v>0</v>
      </c>
      <c r="AF38" s="8">
        <f>IF($D38="","",VLOOKUP($D38,'HK1'!$D$4:$AH$259,29,0)+VLOOKUP($D38,'HK2'!$D$4:$AH$258,29,0))</f>
        <v>0</v>
      </c>
      <c r="AG38" s="8">
        <f>IF($D38="","",VLOOKUP($D38,'HK1'!$D$4:$AH$259,30,0)+VLOOKUP($D38,'HK2'!$D$4:$AH$258,30,0))</f>
        <v>0</v>
      </c>
      <c r="AH38" s="64">
        <f t="shared" si="7"/>
        <v>0</v>
      </c>
      <c r="AI38" s="14">
        <f t="shared" si="8"/>
        <v>0</v>
      </c>
    </row>
    <row r="39" spans="1:35" s="14" customFormat="1">
      <c r="A39" s="32">
        <f>IF(D39="","",SUBTOTAL(3,$D$4:$D39))</f>
        <v>36</v>
      </c>
      <c r="B39" s="83" t="s">
        <v>533</v>
      </c>
      <c r="C39" s="84" t="s">
        <v>541</v>
      </c>
      <c r="D39" s="85" t="s">
        <v>268</v>
      </c>
      <c r="E39" s="8">
        <v>0</v>
      </c>
      <c r="F39" s="8">
        <v>0</v>
      </c>
      <c r="G39" s="8">
        <v>0</v>
      </c>
      <c r="H39" s="8">
        <v>0</v>
      </c>
      <c r="I39" s="76">
        <f t="shared" si="0"/>
        <v>0</v>
      </c>
      <c r="J39" s="8">
        <v>0</v>
      </c>
      <c r="K39" s="8">
        <v>0</v>
      </c>
      <c r="L39" s="8">
        <v>0</v>
      </c>
      <c r="M39" s="8">
        <v>0</v>
      </c>
      <c r="N39" s="21">
        <f t="shared" si="1"/>
        <v>0</v>
      </c>
      <c r="O39" s="8">
        <v>0</v>
      </c>
      <c r="P39" s="8">
        <v>0</v>
      </c>
      <c r="Q39" s="8">
        <v>0</v>
      </c>
      <c r="R39" s="21">
        <f t="shared" si="2"/>
        <v>0</v>
      </c>
      <c r="S39" s="8">
        <v>84</v>
      </c>
      <c r="T39" s="8">
        <v>0</v>
      </c>
      <c r="U39" s="8">
        <v>84</v>
      </c>
      <c r="V39" s="21">
        <f t="shared" si="3"/>
        <v>0</v>
      </c>
      <c r="W39" s="8">
        <v>0</v>
      </c>
      <c r="X39" s="8">
        <v>0</v>
      </c>
      <c r="Y39" s="21">
        <f t="shared" si="4"/>
        <v>0</v>
      </c>
      <c r="Z39" s="8">
        <v>0</v>
      </c>
      <c r="AA39" s="8">
        <v>0</v>
      </c>
      <c r="AB39" s="21">
        <f t="shared" si="5"/>
        <v>0</v>
      </c>
      <c r="AC39" s="8">
        <v>0</v>
      </c>
      <c r="AD39" s="8">
        <v>0</v>
      </c>
      <c r="AE39" s="21">
        <f t="shared" si="6"/>
        <v>0</v>
      </c>
      <c r="AF39" s="36">
        <v>0</v>
      </c>
      <c r="AG39" s="36">
        <v>0</v>
      </c>
      <c r="AH39" s="64">
        <f t="shared" si="7"/>
        <v>0</v>
      </c>
    </row>
    <row r="40" spans="1:35">
      <c r="A40" s="55" t="str">
        <f>IF(D40="","",SUBTOTAL(3,$D$4:$D40))</f>
        <v/>
      </c>
      <c r="B40" s="77"/>
      <c r="C40" s="78"/>
      <c r="D40" s="78"/>
      <c r="E40" s="8" t="str">
        <f>IF($D40="","",VLOOKUP($D40,'HK1'!$D$4:$AH$259,2,0)+VLOOKUP($D40,'HK2'!$D$4:$AH$258,2,0))</f>
        <v/>
      </c>
      <c r="F40" s="8" t="str">
        <f>IF($D40="","",VLOOKUP($D40,'HK1'!$D$4:$AH$259,3,0)+VLOOKUP($D40,'HK2'!$D$4:$AH$258,3,0))</f>
        <v/>
      </c>
      <c r="G40" s="8" t="str">
        <f>IF($D40="","",VLOOKUP($D40,'HK1'!$D$4:$AH$259,4,0)+VLOOKUP($D40,'HK2'!$D$4:$AH$258,4,0))</f>
        <v/>
      </c>
      <c r="H40" s="8" t="str">
        <f>IF($D40="","",VLOOKUP($D40,'HK1'!$D$4:$AH$259,5,0)+VLOOKUP($D40,'HK2'!$D$4:$AH$258,5,0))</f>
        <v/>
      </c>
      <c r="I40" s="76" t="str">
        <f t="shared" si="0"/>
        <v/>
      </c>
      <c r="J40" s="8" t="str">
        <f>IF($D40="","",VLOOKUP($D40,'HK1'!$D$4:$AH$259,7,0)+VLOOKUP($D40,'HK2'!$D$4:$AH$258,7,0))</f>
        <v/>
      </c>
      <c r="K40" s="8" t="str">
        <f>IF($D40="","",VLOOKUP($D40,'HK1'!$D$4:$AH$259,8,0)+VLOOKUP($D40,'HK2'!$D$4:$AH$258,8,0))</f>
        <v/>
      </c>
      <c r="L40" s="8" t="str">
        <f>IF($D40="","",VLOOKUP($D40,'HK1'!$D$4:$AH$259,9,0)+VLOOKUP($D40,'HK2'!$D$4:$AH$258,9,0))</f>
        <v/>
      </c>
      <c r="M40" s="8" t="str">
        <f>IF($D40="","",VLOOKUP($D40,'HK1'!$D$4:$AH$259,10,0)+VLOOKUP($D40,'HK2'!$D$4:$AH$258,10,0))</f>
        <v/>
      </c>
      <c r="N40" s="21" t="str">
        <f t="shared" si="1"/>
        <v/>
      </c>
      <c r="O40" s="8" t="str">
        <f>IF($D40="","",VLOOKUP($D40,'HK1'!$D$4:$AH$259,12,0)+VLOOKUP($D40,'HK2'!$D$4:$AH$258,12,0))</f>
        <v/>
      </c>
      <c r="P40" s="8" t="str">
        <f>IF($D40="","",VLOOKUP($D40,'HK1'!$D$4:$AH$259,13,0)+VLOOKUP($D40,'HK2'!$D$4:$AH$258,13,0))</f>
        <v/>
      </c>
      <c r="Q40" s="8" t="str">
        <f>IF($D40="","",VLOOKUP($D40,'HK1'!$D$4:$AH$259,14,0)+VLOOKUP($D40,'HK2'!$D$4:$AH$258,14,0))</f>
        <v/>
      </c>
      <c r="R40" s="21" t="str">
        <f t="shared" si="2"/>
        <v/>
      </c>
      <c r="S40" s="8" t="str">
        <f>IF($D40="","",VLOOKUP($D40,'HK1'!$D$4:$AH$259,16,0)+VLOOKUP($D40,'HK2'!$D$4:$AH$258,16,0))</f>
        <v/>
      </c>
      <c r="T40" s="8" t="str">
        <f>IF($D40="","",VLOOKUP($D40,'HK1'!$D$4:$AH$259,17,0)+VLOOKUP($D40,'HK2'!$D$4:$AH$258,17,0))</f>
        <v/>
      </c>
      <c r="U40" s="8" t="str">
        <f>IF($D40="","",VLOOKUP($D40,'HK1'!$D$4:$AH$259,18,0)+VLOOKUP($D40,'HK2'!$D$4:$AH$258,18,0))</f>
        <v/>
      </c>
      <c r="V40" s="21" t="str">
        <f t="shared" si="3"/>
        <v/>
      </c>
      <c r="W40" s="8" t="str">
        <f>IF($D40="","",VLOOKUP($D40,'HK1'!$D$4:$AH$259,20,0)+VLOOKUP($D40,'HK2'!$D$4:$AH$258,20,0))</f>
        <v/>
      </c>
      <c r="X40" s="8" t="str">
        <f>IF($D40="","",VLOOKUP($D40,'HK1'!$D$4:$AH$259,21,0)+VLOOKUP($D40,'HK2'!$D$4:$AH$258,21,0))</f>
        <v/>
      </c>
      <c r="Y40" s="21" t="str">
        <f t="shared" si="4"/>
        <v/>
      </c>
      <c r="Z40" s="8" t="str">
        <f>IF($D40="","",VLOOKUP($D40,'HK1'!$D$4:$AH$259,23,0)+VLOOKUP($D40,'HK2'!$D$4:$AH$258,23,0))</f>
        <v/>
      </c>
      <c r="AA40" s="8" t="str">
        <f>IF($D40="","",VLOOKUP($D40,'HK1'!$D$4:$AH$259,24,0)+VLOOKUP($D40,'HK2'!$D$4:$AH$258,24,0))</f>
        <v/>
      </c>
      <c r="AB40" s="21" t="str">
        <f t="shared" si="5"/>
        <v/>
      </c>
      <c r="AC40" s="8" t="str">
        <f>IF($D40="","",VLOOKUP($D40,'HK1'!$D$4:$AH$259,26,0)+VLOOKUP($D40,'HK2'!$D$4:$AH$258,26,0))</f>
        <v/>
      </c>
      <c r="AD40" s="8" t="str">
        <f>IF($D40="","",VLOOKUP($D40,'HK1'!$D$4:$AH$259,27,0)+VLOOKUP($D40,'HK2'!$D$4:$AH$258,27,0))</f>
        <v/>
      </c>
      <c r="AE40" s="21" t="str">
        <f t="shared" si="6"/>
        <v/>
      </c>
      <c r="AF40" s="8" t="str">
        <f>IF($D40="","",VLOOKUP($D40,'HK1'!$D$4:$AH$259,29,0)+VLOOKUP($D40,'HK2'!$D$4:$AH$258,29,0))</f>
        <v/>
      </c>
      <c r="AG40" s="8" t="str">
        <f>IF($D40="","",VLOOKUP($D40,'HK1'!$D$4:$AH$259,30,0)+VLOOKUP($D40,'HK2'!$D$4:$AH$258,30,0))</f>
        <v/>
      </c>
      <c r="AH40" s="64" t="str">
        <f t="shared" si="7"/>
        <v/>
      </c>
      <c r="AI40" s="14" t="str">
        <f t="shared" ref="AI40" si="9">IF(AH40="","",ROUND(AH40*10/3,1))</f>
        <v/>
      </c>
    </row>
    <row r="41" spans="1:35">
      <c r="E41" s="14">
        <f t="shared" ref="E41:AH41" si="10">SUBTOTAL(9,E2:E40)</f>
        <v>145</v>
      </c>
      <c r="F41" s="14">
        <f t="shared" si="10"/>
        <v>25</v>
      </c>
      <c r="G41" s="14">
        <f t="shared" si="10"/>
        <v>0</v>
      </c>
      <c r="H41" s="14">
        <f t="shared" si="10"/>
        <v>0</v>
      </c>
      <c r="I41" s="37">
        <f t="shared" si="10"/>
        <v>195</v>
      </c>
      <c r="J41" s="14">
        <f t="shared" si="10"/>
        <v>272.8</v>
      </c>
      <c r="K41" s="14">
        <f t="shared" si="10"/>
        <v>169.59999999999997</v>
      </c>
      <c r="L41" s="14">
        <f t="shared" si="10"/>
        <v>0</v>
      </c>
      <c r="M41" s="14">
        <f t="shared" si="10"/>
        <v>0</v>
      </c>
      <c r="N41" s="37">
        <f t="shared" si="10"/>
        <v>442.39999999999992</v>
      </c>
      <c r="O41" s="14">
        <f t="shared" si="10"/>
        <v>6329</v>
      </c>
      <c r="P41" s="14">
        <f t="shared" si="10"/>
        <v>6329</v>
      </c>
      <c r="Q41" s="14">
        <f t="shared" si="10"/>
        <v>6329</v>
      </c>
      <c r="R41" s="37">
        <f t="shared" si="10"/>
        <v>316.45</v>
      </c>
      <c r="S41" s="14">
        <f t="shared" si="10"/>
        <v>1379</v>
      </c>
      <c r="T41" s="14">
        <f t="shared" si="10"/>
        <v>1379</v>
      </c>
      <c r="U41" s="14">
        <f t="shared" si="10"/>
        <v>1379</v>
      </c>
      <c r="V41" s="37">
        <f t="shared" si="10"/>
        <v>137.9</v>
      </c>
      <c r="W41" s="14">
        <f t="shared" si="10"/>
        <v>0</v>
      </c>
      <c r="X41" s="14">
        <f t="shared" si="10"/>
        <v>0</v>
      </c>
      <c r="Y41" s="37">
        <f t="shared" si="10"/>
        <v>0</v>
      </c>
      <c r="Z41" s="14">
        <f t="shared" si="10"/>
        <v>0</v>
      </c>
      <c r="AA41" s="14">
        <f t="shared" si="10"/>
        <v>0</v>
      </c>
      <c r="AB41" s="37">
        <f t="shared" si="10"/>
        <v>0</v>
      </c>
      <c r="AC41" s="14">
        <f t="shared" si="10"/>
        <v>0</v>
      </c>
      <c r="AD41" s="14">
        <f t="shared" si="10"/>
        <v>0</v>
      </c>
      <c r="AE41" s="37">
        <f t="shared" si="10"/>
        <v>0</v>
      </c>
      <c r="AF41" s="14">
        <f t="shared" si="10"/>
        <v>8.4</v>
      </c>
      <c r="AG41" s="14">
        <f t="shared" si="10"/>
        <v>94.799999999999983</v>
      </c>
      <c r="AH41" s="37">
        <f t="shared" si="10"/>
        <v>1195.4000000000001</v>
      </c>
    </row>
  </sheetData>
  <sheetProtection formatCells="0" formatColumns="0" formatRows="0" autoFilter="0"/>
  <autoFilter ref="A3:AI40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1:AH1048576 E38:H38 E4:H36 J38:M38 E40:H40 J40:M40 J4:M36 O40:Q40 O38:Q38 O4:Q36 S38:U38 S40:U40 S4:U36 W40:X40 W38:X38 W4:X36 Z38:AA38 Z40:AA40 Z4:AA36 AC40:AD40 AC38:AD38 AC4:AD36 AF38:AG38 AF40:AG40 AF4:AG36">
    <cfRule type="cellIs" dxfId="24" priority="14" stopIfTrue="1" operator="lessThan">
      <formula>0</formula>
    </cfRule>
  </conditionalFormatting>
  <conditionalFormatting sqref="Q3">
    <cfRule type="cellIs" dxfId="23" priority="12" stopIfTrue="1" operator="lessThan">
      <formula>0</formula>
    </cfRule>
  </conditionalFormatting>
  <conditionalFormatting sqref="U3">
    <cfRule type="cellIs" dxfId="22" priority="11" stopIfTrue="1" operator="lessThan">
      <formula>0</formula>
    </cfRule>
  </conditionalFormatting>
  <conditionalFormatting sqref="E39:H39 J39:M39 O39:Q39 S39:U39 W39:X39 Z39:AA39 AC39:AD39 AF39:AG39">
    <cfRule type="cellIs" dxfId="21" priority="10" stopIfTrue="1" operator="lessThan">
      <formula>0</formula>
    </cfRule>
  </conditionalFormatting>
  <conditionalFormatting sqref="E37:H37 J37:M37 O37:Q37 S37:U37 W37:X37 Z37:AA37 AC37:AD37 AF37:AG37">
    <cfRule type="cellIs" dxfId="20" priority="9" stopIfTrue="1" operator="lessThan">
      <formula>0</formula>
    </cfRule>
  </conditionalFormatting>
  <conditionalFormatting sqref="I4:I40">
    <cfRule type="cellIs" dxfId="19" priority="8" stopIfTrue="1" operator="lessThan">
      <formula>0</formula>
    </cfRule>
  </conditionalFormatting>
  <conditionalFormatting sqref="N4:N40">
    <cfRule type="cellIs" dxfId="18" priority="7" stopIfTrue="1" operator="lessThan">
      <formula>0</formula>
    </cfRule>
  </conditionalFormatting>
  <conditionalFormatting sqref="R4:R40">
    <cfRule type="cellIs" dxfId="17" priority="6" stopIfTrue="1" operator="lessThan">
      <formula>0</formula>
    </cfRule>
  </conditionalFormatting>
  <conditionalFormatting sqref="V4:V40">
    <cfRule type="cellIs" dxfId="16" priority="5" stopIfTrue="1" operator="lessThan">
      <formula>0</formula>
    </cfRule>
  </conditionalFormatting>
  <conditionalFormatting sqref="Y4:Y40">
    <cfRule type="cellIs" dxfId="15" priority="4" stopIfTrue="1" operator="lessThan">
      <formula>0</formula>
    </cfRule>
  </conditionalFormatting>
  <conditionalFormatting sqref="AB4:AB40">
    <cfRule type="cellIs" dxfId="14" priority="3" stopIfTrue="1" operator="lessThan">
      <formula>0</formula>
    </cfRule>
  </conditionalFormatting>
  <conditionalFormatting sqref="AE4:AE40">
    <cfRule type="cellIs" dxfId="13" priority="2" stopIfTrue="1" operator="lessThan">
      <formula>0</formula>
    </cfRule>
  </conditionalFormatting>
  <conditionalFormatting sqref="AH4:AH40">
    <cfRule type="cellIs" dxfId="12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I33"/>
  <sheetViews>
    <sheetView zoomScale="70" zoomScaleNormal="70" workbookViewId="0">
      <pane xSplit="4" ySplit="3" topLeftCell="O4" activePane="bottomRight" state="frozen"/>
      <selection pane="topRight" activeCell="E1" sqref="E1"/>
      <selection pane="bottomLeft" activeCell="A4" sqref="A4"/>
      <selection pane="bottomRight" activeCell="D37" sqref="D37"/>
    </sheetView>
  </sheetViews>
  <sheetFormatPr defaultRowHeight="18.75"/>
  <cols>
    <col min="1" max="1" width="5.75" style="79" bestFit="1" customWidth="1"/>
    <col min="2" max="2" width="11.75" style="79" bestFit="1" customWidth="1"/>
    <col min="3" max="3" width="29" style="47" bestFit="1" customWidth="1"/>
    <col min="4" max="4" width="36" style="47" bestFit="1" customWidth="1"/>
    <col min="5" max="8" width="6.625" style="47" customWidth="1"/>
    <col min="9" max="9" width="6.625" style="53" customWidth="1"/>
    <col min="10" max="13" width="6.625" style="47" customWidth="1"/>
    <col min="14" max="14" width="8.25" style="53" customWidth="1"/>
    <col min="15" max="15" width="8" style="47" customWidth="1"/>
    <col min="16" max="17" width="8.25" style="47" customWidth="1"/>
    <col min="18" max="18" width="8.125" style="53" customWidth="1"/>
    <col min="19" max="21" width="6.625" style="47" customWidth="1"/>
    <col min="22" max="22" width="6.625" style="53" customWidth="1"/>
    <col min="23" max="24" width="6.625" style="47" customWidth="1"/>
    <col min="25" max="25" width="6.625" style="53" customWidth="1"/>
    <col min="26" max="27" width="6.625" style="47" customWidth="1"/>
    <col min="28" max="28" width="6.625" style="53" customWidth="1"/>
    <col min="29" max="30" width="6.625" style="47" customWidth="1"/>
    <col min="31" max="31" width="6.625" style="53" customWidth="1"/>
    <col min="32" max="33" width="6.625" style="47" customWidth="1"/>
    <col min="34" max="34" width="9.25" style="53" customWidth="1"/>
    <col min="35" max="35" width="9.5" style="47" customWidth="1"/>
    <col min="36" max="36" width="11.75" style="47" customWidth="1"/>
    <col min="37" max="16384" width="9" style="47"/>
  </cols>
  <sheetData>
    <row r="1" spans="1:35" s="38" customFormat="1">
      <c r="A1" s="118" t="s">
        <v>0</v>
      </c>
      <c r="B1" s="117" t="s">
        <v>1</v>
      </c>
      <c r="C1" s="119" t="s">
        <v>2</v>
      </c>
      <c r="D1" s="118" t="s">
        <v>3</v>
      </c>
      <c r="E1" s="117" t="s">
        <v>4</v>
      </c>
      <c r="F1" s="117"/>
      <c r="G1" s="117"/>
      <c r="H1" s="117"/>
      <c r="I1" s="117"/>
      <c r="J1" s="117" t="s">
        <v>5</v>
      </c>
      <c r="K1" s="117"/>
      <c r="L1" s="117"/>
      <c r="M1" s="117"/>
      <c r="N1" s="117"/>
      <c r="O1" s="117" t="s">
        <v>6</v>
      </c>
      <c r="P1" s="117"/>
      <c r="Q1" s="117"/>
      <c r="R1" s="117"/>
      <c r="S1" s="117"/>
      <c r="T1" s="117"/>
      <c r="U1" s="117"/>
      <c r="V1" s="117"/>
      <c r="W1" s="117" t="s">
        <v>7</v>
      </c>
      <c r="X1" s="117"/>
      <c r="Y1" s="117"/>
      <c r="Z1" s="117"/>
      <c r="AA1" s="117"/>
      <c r="AB1" s="117"/>
      <c r="AC1" s="117"/>
      <c r="AD1" s="117"/>
      <c r="AE1" s="117"/>
      <c r="AF1" s="114" t="s">
        <v>8</v>
      </c>
      <c r="AG1" s="114" t="s">
        <v>9</v>
      </c>
      <c r="AH1" s="114" t="s">
        <v>10</v>
      </c>
      <c r="AI1" s="1">
        <f>SUBTOTAL(9,AH:AH)</f>
        <v>36</v>
      </c>
    </row>
    <row r="2" spans="1:35" s="38" customFormat="1">
      <c r="A2" s="118"/>
      <c r="B2" s="118"/>
      <c r="C2" s="119"/>
      <c r="D2" s="11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 t="s">
        <v>11</v>
      </c>
      <c r="P2" s="117"/>
      <c r="Q2" s="117"/>
      <c r="R2" s="117"/>
      <c r="S2" s="117" t="s">
        <v>12</v>
      </c>
      <c r="T2" s="117"/>
      <c r="U2" s="117"/>
      <c r="V2" s="117"/>
      <c r="W2" s="117" t="s">
        <v>11</v>
      </c>
      <c r="X2" s="117"/>
      <c r="Y2" s="117"/>
      <c r="Z2" s="117" t="s">
        <v>13</v>
      </c>
      <c r="AA2" s="117"/>
      <c r="AB2" s="117"/>
      <c r="AC2" s="117" t="s">
        <v>14</v>
      </c>
      <c r="AD2" s="117"/>
      <c r="AE2" s="117"/>
      <c r="AF2" s="114"/>
      <c r="AG2" s="114"/>
      <c r="AH2" s="114"/>
    </row>
    <row r="3" spans="1:35" s="44" customFormat="1" ht="99">
      <c r="A3" s="118"/>
      <c r="B3" s="118"/>
      <c r="C3" s="119"/>
      <c r="D3" s="118"/>
      <c r="E3" s="71" t="s">
        <v>15</v>
      </c>
      <c r="F3" s="71" t="s">
        <v>16</v>
      </c>
      <c r="G3" s="71" t="s">
        <v>17</v>
      </c>
      <c r="H3" s="71" t="s">
        <v>18</v>
      </c>
      <c r="I3" s="72" t="s">
        <v>19</v>
      </c>
      <c r="J3" s="71" t="s">
        <v>20</v>
      </c>
      <c r="K3" s="71" t="s">
        <v>21</v>
      </c>
      <c r="L3" s="71" t="s">
        <v>22</v>
      </c>
      <c r="M3" s="71" t="s">
        <v>23</v>
      </c>
      <c r="N3" s="73" t="s">
        <v>24</v>
      </c>
      <c r="O3" s="71" t="s">
        <v>25</v>
      </c>
      <c r="P3" s="71" t="s">
        <v>26</v>
      </c>
      <c r="Q3" s="74" t="s">
        <v>283</v>
      </c>
      <c r="R3" s="72" t="s">
        <v>27</v>
      </c>
      <c r="S3" s="71" t="s">
        <v>28</v>
      </c>
      <c r="T3" s="71" t="s">
        <v>29</v>
      </c>
      <c r="U3" s="74" t="s">
        <v>284</v>
      </c>
      <c r="V3" s="72" t="s">
        <v>30</v>
      </c>
      <c r="W3" s="71" t="s">
        <v>25</v>
      </c>
      <c r="X3" s="71" t="s">
        <v>26</v>
      </c>
      <c r="Y3" s="72" t="s">
        <v>27</v>
      </c>
      <c r="Z3" s="71" t="s">
        <v>28</v>
      </c>
      <c r="AA3" s="71" t="s">
        <v>29</v>
      </c>
      <c r="AB3" s="72" t="s">
        <v>30</v>
      </c>
      <c r="AC3" s="71" t="s">
        <v>28</v>
      </c>
      <c r="AD3" s="71" t="s">
        <v>29</v>
      </c>
      <c r="AE3" s="72" t="s">
        <v>30</v>
      </c>
      <c r="AF3" s="114"/>
      <c r="AG3" s="114"/>
      <c r="AH3" s="114"/>
    </row>
    <row r="4" spans="1:35" hidden="1">
      <c r="A4" s="55">
        <f>IF(D4="","",SUBTOTAL(3,$D$4:$D4))</f>
        <v>0</v>
      </c>
      <c r="B4" s="46" t="s">
        <v>287</v>
      </c>
      <c r="C4" s="75" t="s">
        <v>31</v>
      </c>
      <c r="D4" s="31" t="s">
        <v>33</v>
      </c>
      <c r="E4" s="8">
        <f>IF($D4="","",VLOOKUP($D4,'HK1'!$D$4:$AH$259,2,0)+VLOOKUP($D4,'HK2'!$D$4:$AH$258,2,0))</f>
        <v>0</v>
      </c>
      <c r="F4" s="8">
        <f>IF($D4="","",VLOOKUP($D4,'HK1'!$D$4:$AH$259,3,0)+VLOOKUP($D4,'HK2'!$D$4:$AH$258,3,0))</f>
        <v>0</v>
      </c>
      <c r="G4" s="8">
        <f>IF($D4="","",VLOOKUP($D4,'HK1'!$D$4:$AH$259,4,0)+VLOOKUP($D4,'HK2'!$D$4:$AH$258,4,0))</f>
        <v>0</v>
      </c>
      <c r="H4" s="8">
        <f>IF($D4="","",VLOOKUP($D4,'HK1'!$D$4:$AH$259,5,0)+VLOOKUP($D4,'HK2'!$D$4:$AH$258,5,0))</f>
        <v>0</v>
      </c>
      <c r="I4" s="76">
        <f t="shared" ref="I4:I32" si="0">IF(D4="","",(E4+F4*2+G4*3+H4*2))</f>
        <v>0</v>
      </c>
      <c r="J4" s="8">
        <f>IF($D4="","",VLOOKUP($D4,'HK1'!$D$4:$AH$259,7,0)+VLOOKUP($D4,'HK2'!$D$4:$AH$258,7,0))</f>
        <v>0</v>
      </c>
      <c r="K4" s="8">
        <f>IF($D4="","",VLOOKUP($D4,'HK1'!$D$4:$AH$259,8,0)+VLOOKUP($D4,'HK2'!$D$4:$AH$258,8,0))</f>
        <v>0</v>
      </c>
      <c r="L4" s="8">
        <f>IF($D4="","",VLOOKUP($D4,'HK1'!$D$4:$AH$259,9,0)+VLOOKUP($D4,'HK2'!$D$4:$AH$258,9,0))</f>
        <v>0</v>
      </c>
      <c r="M4" s="8">
        <f>IF($D4="","",VLOOKUP($D4,'HK1'!$D$4:$AH$259,10,0)+VLOOKUP($D4,'HK2'!$D$4:$AH$258,10,0))</f>
        <v>0</v>
      </c>
      <c r="N4" s="21">
        <f t="shared" ref="N4:N32" si="1">IF(D4="","",SUM(J4:M4))</f>
        <v>0</v>
      </c>
      <c r="O4" s="8">
        <f>IF($D4="","",VLOOKUP($D4,'HK1'!$D$4:$AH$259,12,0)+VLOOKUP($D4,'HK2'!$D$4:$AH$258,12,0))</f>
        <v>54</v>
      </c>
      <c r="P4" s="8">
        <f>IF($D4="","",VLOOKUP($D4,'HK1'!$D$4:$AH$259,13,0)+VLOOKUP($D4,'HK2'!$D$4:$AH$258,13,0))</f>
        <v>0</v>
      </c>
      <c r="Q4" s="8">
        <f>IF($D4="","",VLOOKUP($D4,'HK1'!$D$4:$AH$259,14,0)+VLOOKUP($D4,'HK2'!$D$4:$AH$258,14,0))</f>
        <v>294</v>
      </c>
      <c r="R4" s="21">
        <f t="shared" ref="R4:R32" si="2">IF(D4="","",(SUM(O4:P4)-Q4)/20)</f>
        <v>-12</v>
      </c>
      <c r="S4" s="8">
        <f>IF($D4="","",VLOOKUP($D4,'HK1'!$D$4:$AH$259,16,0)+VLOOKUP($D4,'HK2'!$D$4:$AH$258,16,0))</f>
        <v>0</v>
      </c>
      <c r="T4" s="8">
        <f>IF($D4="","",VLOOKUP($D4,'HK1'!$D$4:$AH$259,17,0)+VLOOKUP($D4,'HK2'!$D$4:$AH$258,17,0))</f>
        <v>0</v>
      </c>
      <c r="U4" s="8">
        <f>IF($D4="","",VLOOKUP($D4,'HK1'!$D$4:$AH$259,18,0)+VLOOKUP($D4,'HK2'!$D$4:$AH$258,18,0))</f>
        <v>0</v>
      </c>
      <c r="V4" s="21">
        <f t="shared" ref="V4:V32" si="3">IF(D4="","",(SUM(S4:T4)-U4)/10)</f>
        <v>0</v>
      </c>
      <c r="W4" s="8">
        <f>IF($D4="","",VLOOKUP($D4,'HK1'!$D$4:$AH$259,20,0)+VLOOKUP($D4,'HK2'!$D$4:$AH$258,20,0))</f>
        <v>0</v>
      </c>
      <c r="X4" s="8">
        <f>IF($D4="","",VLOOKUP($D4,'HK1'!$D$4:$AH$259,21,0)+VLOOKUP($D4,'HK2'!$D$4:$AH$258,21,0))</f>
        <v>0</v>
      </c>
      <c r="Y4" s="21">
        <f t="shared" ref="Y4:Y32" si="4">IF(D4="","",SUM(W4:X4)/14)</f>
        <v>0</v>
      </c>
      <c r="Z4" s="8">
        <f>IF($D4="","",VLOOKUP($D4,'HK1'!$D$4:$AH$259,23,0)+VLOOKUP($D4,'HK2'!$D$4:$AH$258,23,0))</f>
        <v>0</v>
      </c>
      <c r="AA4" s="8">
        <f>IF($D4="","",VLOOKUP($D4,'HK1'!$D$4:$AH$259,24,0)+VLOOKUP($D4,'HK2'!$D$4:$AH$258,24,0))</f>
        <v>0</v>
      </c>
      <c r="AB4" s="21">
        <f t="shared" ref="AB4:AB32" si="5">IF(D4="","",SUM(Z4:AA4)/10)</f>
        <v>0</v>
      </c>
      <c r="AC4" s="8">
        <f>IF($D4="","",VLOOKUP($D4,'HK1'!$D$4:$AH$259,26,0)+VLOOKUP($D4,'HK2'!$D$4:$AH$258,26,0))</f>
        <v>0</v>
      </c>
      <c r="AD4" s="8">
        <f>IF($D4="","",VLOOKUP($D4,'HK1'!$D$4:$AH$259,27,0)+VLOOKUP($D4,'HK2'!$D$4:$AH$258,27,0))</f>
        <v>0</v>
      </c>
      <c r="AE4" s="21">
        <f t="shared" ref="AE4:AE32" si="6">IF(D4="","",SUM(AC4:AD4)/20)</f>
        <v>0</v>
      </c>
      <c r="AF4" s="8">
        <f>IF($D4="","",VLOOKUP($D4,'HK1'!$D$4:$AH$259,29,0)+VLOOKUP($D4,'HK2'!$D$4:$AH$258,29,0))</f>
        <v>0</v>
      </c>
      <c r="AG4" s="8">
        <f>IF($D4="","",VLOOKUP($D4,'HK1'!$D$4:$AH$259,30,0)+VLOOKUP($D4,'HK2'!$D$4:$AH$258,30,0))</f>
        <v>0</v>
      </c>
      <c r="AH4" s="64">
        <f t="shared" ref="AH4:AH32" si="7">IF(D4="","",ROUND(I4+N4+R4+V4+Y4+AB4+AE4+SUM(AF4:AG4),1))</f>
        <v>-12</v>
      </c>
      <c r="AI4" s="14">
        <f t="shared" ref="AI4:AI6" si="8">IF(AH4="","",ROUND(AH4*10/3,1))</f>
        <v>-40</v>
      </c>
    </row>
    <row r="5" spans="1:35">
      <c r="A5" s="55">
        <f>IF(D5="","",SUBTOTAL(3,$D$4:$D5))</f>
        <v>1</v>
      </c>
      <c r="B5" s="46" t="s">
        <v>310</v>
      </c>
      <c r="C5" s="75" t="s">
        <v>35</v>
      </c>
      <c r="D5" s="31" t="s">
        <v>60</v>
      </c>
      <c r="E5" s="8">
        <f>IF($D5="","",VLOOKUP($D5,'HK1'!$D$4:$AH$259,2,0)+VLOOKUP($D5,'HK2'!$D$4:$AH$258,2,0))</f>
        <v>0</v>
      </c>
      <c r="F5" s="8">
        <f>IF($D5="","",VLOOKUP($D5,'HK1'!$D$4:$AH$259,3,0)+VLOOKUP($D5,'HK2'!$D$4:$AH$258,3,0))</f>
        <v>0</v>
      </c>
      <c r="G5" s="8">
        <f>IF($D5="","",VLOOKUP($D5,'HK1'!$D$4:$AH$259,4,0)+VLOOKUP($D5,'HK2'!$D$4:$AH$258,4,0))</f>
        <v>0</v>
      </c>
      <c r="H5" s="8">
        <f>IF($D5="","",VLOOKUP($D5,'HK1'!$D$4:$AH$259,5,0)+VLOOKUP($D5,'HK2'!$D$4:$AH$258,5,0))</f>
        <v>0</v>
      </c>
      <c r="I5" s="76">
        <f t="shared" si="0"/>
        <v>0</v>
      </c>
      <c r="J5" s="8">
        <f>IF($D5="","",VLOOKUP($D5,'HK1'!$D$4:$AH$259,7,0)+VLOOKUP($D5,'HK2'!$D$4:$AH$258,7,0))</f>
        <v>1.2</v>
      </c>
      <c r="K5" s="8">
        <f>IF($D5="","",VLOOKUP($D5,'HK1'!$D$4:$AH$259,8,0)+VLOOKUP($D5,'HK2'!$D$4:$AH$258,8,0))</f>
        <v>10.8</v>
      </c>
      <c r="L5" s="8">
        <f>IF($D5="","",VLOOKUP($D5,'HK1'!$D$4:$AH$259,9,0)+VLOOKUP($D5,'HK2'!$D$4:$AH$258,9,0))</f>
        <v>0</v>
      </c>
      <c r="M5" s="8">
        <f>IF($D5="","",VLOOKUP($D5,'HK1'!$D$4:$AH$259,10,0)+VLOOKUP($D5,'HK2'!$D$4:$AH$258,10,0))</f>
        <v>0</v>
      </c>
      <c r="N5" s="21">
        <f t="shared" si="1"/>
        <v>12</v>
      </c>
      <c r="O5" s="8">
        <f>IF($D5="","",VLOOKUP($D5,'HK1'!$D$4:$AH$259,12,0)+VLOOKUP($D5,'HK2'!$D$4:$AH$258,12,0))</f>
        <v>0</v>
      </c>
      <c r="P5" s="8">
        <f>IF($D5="","",VLOOKUP($D5,'HK1'!$D$4:$AH$259,13,0)+VLOOKUP($D5,'HK2'!$D$4:$AH$258,13,0))</f>
        <v>0</v>
      </c>
      <c r="Q5" s="8">
        <f>IF($D5="","",VLOOKUP($D5,'HK1'!$D$4:$AH$259,14,0)+VLOOKUP($D5,'HK2'!$D$4:$AH$258,14,0))</f>
        <v>0</v>
      </c>
      <c r="R5" s="21">
        <f t="shared" si="2"/>
        <v>0</v>
      </c>
      <c r="S5" s="8">
        <f>IF($D5="","",VLOOKUP($D5,'HK1'!$D$4:$AH$259,16,0)+VLOOKUP($D5,'HK2'!$D$4:$AH$258,16,0))</f>
        <v>0</v>
      </c>
      <c r="T5" s="8">
        <f>IF($D5="","",VLOOKUP($D5,'HK1'!$D$4:$AH$259,17,0)+VLOOKUP($D5,'HK2'!$D$4:$AH$258,17,0))</f>
        <v>0</v>
      </c>
      <c r="U5" s="8">
        <f>IF($D5="","",VLOOKUP($D5,'HK1'!$D$4:$AH$259,18,0)+VLOOKUP($D5,'HK2'!$D$4:$AH$258,18,0))</f>
        <v>0</v>
      </c>
      <c r="V5" s="21">
        <f t="shared" si="3"/>
        <v>0</v>
      </c>
      <c r="W5" s="8">
        <f>IF($D5="","",VLOOKUP($D5,'HK1'!$D$4:$AH$259,20,0)+VLOOKUP($D5,'HK2'!$D$4:$AH$258,20,0))</f>
        <v>0</v>
      </c>
      <c r="X5" s="8">
        <f>IF($D5="","",VLOOKUP($D5,'HK1'!$D$4:$AH$259,21,0)+VLOOKUP($D5,'HK2'!$D$4:$AH$258,21,0))</f>
        <v>0</v>
      </c>
      <c r="Y5" s="21">
        <f t="shared" si="4"/>
        <v>0</v>
      </c>
      <c r="Z5" s="8">
        <f>IF($D5="","",VLOOKUP($D5,'HK1'!$D$4:$AH$259,23,0)+VLOOKUP($D5,'HK2'!$D$4:$AH$258,23,0))</f>
        <v>0</v>
      </c>
      <c r="AA5" s="8">
        <f>IF($D5="","",VLOOKUP($D5,'HK1'!$D$4:$AH$259,24,0)+VLOOKUP($D5,'HK2'!$D$4:$AH$258,24,0))</f>
        <v>0</v>
      </c>
      <c r="AB5" s="21">
        <f t="shared" si="5"/>
        <v>0</v>
      </c>
      <c r="AC5" s="8">
        <f>IF($D5="","",VLOOKUP($D5,'HK1'!$D$4:$AH$259,26,0)+VLOOKUP($D5,'HK2'!$D$4:$AH$258,26,0))</f>
        <v>0</v>
      </c>
      <c r="AD5" s="8">
        <f>IF($D5="","",VLOOKUP($D5,'HK1'!$D$4:$AH$259,27,0)+VLOOKUP($D5,'HK2'!$D$4:$AH$258,27,0))</f>
        <v>0</v>
      </c>
      <c r="AE5" s="21">
        <f t="shared" si="6"/>
        <v>0</v>
      </c>
      <c r="AF5" s="8">
        <f>IF($D5="","",VLOOKUP($D5,'HK1'!$D$4:$AH$259,29,0)+VLOOKUP($D5,'HK2'!$D$4:$AH$258,29,0))</f>
        <v>0</v>
      </c>
      <c r="AG5" s="8">
        <f>IF($D5="","",VLOOKUP($D5,'HK1'!$D$4:$AH$259,30,0)+VLOOKUP($D5,'HK2'!$D$4:$AH$258,30,0))</f>
        <v>0</v>
      </c>
      <c r="AH5" s="64">
        <f t="shared" si="7"/>
        <v>12</v>
      </c>
      <c r="AI5" s="14">
        <f t="shared" si="8"/>
        <v>40</v>
      </c>
    </row>
    <row r="6" spans="1:35">
      <c r="A6" s="55">
        <f>IF(D6="","",SUBTOTAL(3,$D$4:$D6))</f>
        <v>2</v>
      </c>
      <c r="B6" s="46" t="s">
        <v>344</v>
      </c>
      <c r="C6" s="75" t="s">
        <v>63</v>
      </c>
      <c r="D6" s="31" t="s">
        <v>64</v>
      </c>
      <c r="E6" s="8">
        <f>IF($D6="","",VLOOKUP($D6,'HK1'!$D$4:$AH$259,2,0)+VLOOKUP($D6,'HK2'!$D$4:$AH$258,2,0))</f>
        <v>0</v>
      </c>
      <c r="F6" s="8">
        <f>IF($D6="","",VLOOKUP($D6,'HK1'!$D$4:$AH$259,3,0)+VLOOKUP($D6,'HK2'!$D$4:$AH$258,3,0))</f>
        <v>0</v>
      </c>
      <c r="G6" s="8">
        <f>IF($D6="","",VLOOKUP($D6,'HK1'!$D$4:$AH$259,4,0)+VLOOKUP($D6,'HK2'!$D$4:$AH$258,4,0))</f>
        <v>0</v>
      </c>
      <c r="H6" s="8">
        <f>IF($D6="","",VLOOKUP($D6,'HK1'!$D$4:$AH$259,5,0)+VLOOKUP($D6,'HK2'!$D$4:$AH$258,5,0))</f>
        <v>0</v>
      </c>
      <c r="I6" s="76">
        <f t="shared" si="0"/>
        <v>0</v>
      </c>
      <c r="J6" s="8">
        <f>IF($D6="","",VLOOKUP($D6,'HK1'!$D$4:$AH$259,7,0)+VLOOKUP($D6,'HK2'!$D$4:$AH$258,7,0))</f>
        <v>1.2</v>
      </c>
      <c r="K6" s="8">
        <f>IF($D6="","",VLOOKUP($D6,'HK1'!$D$4:$AH$259,8,0)+VLOOKUP($D6,'HK2'!$D$4:$AH$258,8,0))</f>
        <v>3.5999999999999996</v>
      </c>
      <c r="L6" s="8">
        <f>IF($D6="","",VLOOKUP($D6,'HK1'!$D$4:$AH$259,9,0)+VLOOKUP($D6,'HK2'!$D$4:$AH$258,9,0))</f>
        <v>0</v>
      </c>
      <c r="M6" s="8">
        <f>IF($D6="","",VLOOKUP($D6,'HK1'!$D$4:$AH$259,10,0)+VLOOKUP($D6,'HK2'!$D$4:$AH$258,10,0))</f>
        <v>0</v>
      </c>
      <c r="N6" s="21">
        <f t="shared" si="1"/>
        <v>4.8</v>
      </c>
      <c r="O6" s="8">
        <f>IF($D6="","",VLOOKUP($D6,'HK1'!$D$4:$AH$259,12,0)+VLOOKUP($D6,'HK2'!$D$4:$AH$258,12,0))</f>
        <v>0</v>
      </c>
      <c r="P6" s="8">
        <f>IF($D6="","",VLOOKUP($D6,'HK1'!$D$4:$AH$259,13,0)+VLOOKUP($D6,'HK2'!$D$4:$AH$258,13,0))</f>
        <v>0</v>
      </c>
      <c r="Q6" s="8">
        <f>IF($D6="","",VLOOKUP($D6,'HK1'!$D$4:$AH$259,14,0)+VLOOKUP($D6,'HK2'!$D$4:$AH$258,14,0))</f>
        <v>0</v>
      </c>
      <c r="R6" s="21">
        <f t="shared" si="2"/>
        <v>0</v>
      </c>
      <c r="S6" s="8">
        <f>IF($D6="","",VLOOKUP($D6,'HK1'!$D$4:$AH$259,16,0)+VLOOKUP($D6,'HK2'!$D$4:$AH$258,16,0))</f>
        <v>0</v>
      </c>
      <c r="T6" s="8">
        <f>IF($D6="","",VLOOKUP($D6,'HK1'!$D$4:$AH$259,17,0)+VLOOKUP($D6,'HK2'!$D$4:$AH$258,17,0))</f>
        <v>0</v>
      </c>
      <c r="U6" s="8">
        <f>IF($D6="","",VLOOKUP($D6,'HK1'!$D$4:$AH$259,18,0)+VLOOKUP($D6,'HK2'!$D$4:$AH$258,18,0))</f>
        <v>0</v>
      </c>
      <c r="V6" s="21">
        <f t="shared" si="3"/>
        <v>0</v>
      </c>
      <c r="W6" s="8">
        <f>IF($D6="","",VLOOKUP($D6,'HK1'!$D$4:$AH$259,20,0)+VLOOKUP($D6,'HK2'!$D$4:$AH$258,20,0))</f>
        <v>0</v>
      </c>
      <c r="X6" s="8">
        <f>IF($D6="","",VLOOKUP($D6,'HK1'!$D$4:$AH$259,21,0)+VLOOKUP($D6,'HK2'!$D$4:$AH$258,21,0))</f>
        <v>0</v>
      </c>
      <c r="Y6" s="21">
        <f t="shared" si="4"/>
        <v>0</v>
      </c>
      <c r="Z6" s="8">
        <f>IF($D6="","",VLOOKUP($D6,'HK1'!$D$4:$AH$259,23,0)+VLOOKUP($D6,'HK2'!$D$4:$AH$258,23,0))</f>
        <v>0</v>
      </c>
      <c r="AA6" s="8">
        <f>IF($D6="","",VLOOKUP($D6,'HK1'!$D$4:$AH$259,24,0)+VLOOKUP($D6,'HK2'!$D$4:$AH$258,24,0))</f>
        <v>0</v>
      </c>
      <c r="AB6" s="21">
        <f t="shared" si="5"/>
        <v>0</v>
      </c>
      <c r="AC6" s="8">
        <f>IF($D6="","",VLOOKUP($D6,'HK1'!$D$4:$AH$259,26,0)+VLOOKUP($D6,'HK2'!$D$4:$AH$258,26,0))</f>
        <v>0</v>
      </c>
      <c r="AD6" s="8">
        <f>IF($D6="","",VLOOKUP($D6,'HK1'!$D$4:$AH$259,27,0)+VLOOKUP($D6,'HK2'!$D$4:$AH$258,27,0))</f>
        <v>0</v>
      </c>
      <c r="AE6" s="21">
        <f t="shared" si="6"/>
        <v>0</v>
      </c>
      <c r="AF6" s="8">
        <f>IF($D6="","",VLOOKUP($D6,'HK1'!$D$4:$AH$259,29,0)+VLOOKUP($D6,'HK2'!$D$4:$AH$258,29,0))</f>
        <v>0</v>
      </c>
      <c r="AG6" s="8">
        <f>IF($D6="","",VLOOKUP($D6,'HK1'!$D$4:$AH$259,30,0)+VLOOKUP($D6,'HK2'!$D$4:$AH$258,30,0))</f>
        <v>0</v>
      </c>
      <c r="AH6" s="64">
        <f t="shared" si="7"/>
        <v>4.8</v>
      </c>
      <c r="AI6" s="14">
        <f t="shared" si="8"/>
        <v>16</v>
      </c>
    </row>
    <row r="7" spans="1:35">
      <c r="A7" s="55">
        <f>IF(D7="","",SUBTOTAL(3,$D$4:$D7))</f>
        <v>3</v>
      </c>
      <c r="B7" s="46" t="s">
        <v>377</v>
      </c>
      <c r="C7" s="75" t="s">
        <v>117</v>
      </c>
      <c r="D7" s="31" t="s">
        <v>124</v>
      </c>
      <c r="E7" s="8">
        <f>IF($D7="","",VLOOKUP($D7,'HK1'!$D$4:$AH$259,2,0)+VLOOKUP($D7,'HK2'!$D$4:$AH$258,2,0))</f>
        <v>0</v>
      </c>
      <c r="F7" s="8">
        <f>IF($D7="","",VLOOKUP($D7,'HK1'!$D$4:$AH$259,3,0)+VLOOKUP($D7,'HK2'!$D$4:$AH$258,3,0))</f>
        <v>0</v>
      </c>
      <c r="G7" s="8">
        <f>IF($D7="","",VLOOKUP($D7,'HK1'!$D$4:$AH$259,4,0)+VLOOKUP($D7,'HK2'!$D$4:$AH$258,4,0))</f>
        <v>0</v>
      </c>
      <c r="H7" s="8">
        <f>IF($D7="","",VLOOKUP($D7,'HK1'!$D$4:$AH$259,5,0)+VLOOKUP($D7,'HK2'!$D$4:$AH$258,5,0))</f>
        <v>0</v>
      </c>
      <c r="I7" s="76">
        <f t="shared" si="0"/>
        <v>0</v>
      </c>
      <c r="J7" s="8">
        <f>IF($D7="","",VLOOKUP($D7,'HK1'!$D$4:$AH$259,7,0)+VLOOKUP($D7,'HK2'!$D$4:$AH$258,7,0))</f>
        <v>0</v>
      </c>
      <c r="K7" s="8">
        <f>IF($D7="","",VLOOKUP($D7,'HK1'!$D$4:$AH$259,8,0)+VLOOKUP($D7,'HK2'!$D$4:$AH$258,8,0))</f>
        <v>6</v>
      </c>
      <c r="L7" s="8">
        <f>IF($D7="","",VLOOKUP($D7,'HK1'!$D$4:$AH$259,9,0)+VLOOKUP($D7,'HK2'!$D$4:$AH$258,9,0))</f>
        <v>0</v>
      </c>
      <c r="M7" s="8">
        <f>IF($D7="","",VLOOKUP($D7,'HK1'!$D$4:$AH$259,10,0)+VLOOKUP($D7,'HK2'!$D$4:$AH$258,10,0))</f>
        <v>0</v>
      </c>
      <c r="N7" s="21">
        <f t="shared" si="1"/>
        <v>6</v>
      </c>
      <c r="O7" s="8">
        <f>IF($D7="","",VLOOKUP($D7,'HK1'!$D$4:$AH$259,12,0)+VLOOKUP($D7,'HK2'!$D$4:$AH$258,12,0))</f>
        <v>0</v>
      </c>
      <c r="P7" s="8">
        <f>IF($D7="","",VLOOKUP($D7,'HK1'!$D$4:$AH$259,13,0)+VLOOKUP($D7,'HK2'!$D$4:$AH$258,13,0))</f>
        <v>0</v>
      </c>
      <c r="Q7" s="8">
        <f>IF($D7="","",VLOOKUP($D7,'HK1'!$D$4:$AH$259,14,0)+VLOOKUP($D7,'HK2'!$D$4:$AH$258,14,0))</f>
        <v>0</v>
      </c>
      <c r="R7" s="21">
        <f t="shared" si="2"/>
        <v>0</v>
      </c>
      <c r="S7" s="8">
        <f>IF($D7="","",VLOOKUP($D7,'HK1'!$D$4:$AH$259,16,0)+VLOOKUP($D7,'HK2'!$D$4:$AH$258,16,0))</f>
        <v>0</v>
      </c>
      <c r="T7" s="8">
        <f>IF($D7="","",VLOOKUP($D7,'HK1'!$D$4:$AH$259,17,0)+VLOOKUP($D7,'HK2'!$D$4:$AH$258,17,0))</f>
        <v>0</v>
      </c>
      <c r="U7" s="8">
        <f>IF($D7="","",VLOOKUP($D7,'HK1'!$D$4:$AH$259,18,0)+VLOOKUP($D7,'HK2'!$D$4:$AH$258,18,0))</f>
        <v>0</v>
      </c>
      <c r="V7" s="21">
        <f t="shared" si="3"/>
        <v>0</v>
      </c>
      <c r="W7" s="8">
        <f>IF($D7="","",VLOOKUP($D7,'HK1'!$D$4:$AH$259,20,0)+VLOOKUP($D7,'HK2'!$D$4:$AH$258,20,0))</f>
        <v>0</v>
      </c>
      <c r="X7" s="8">
        <f>IF($D7="","",VLOOKUP($D7,'HK1'!$D$4:$AH$259,21,0)+VLOOKUP($D7,'HK2'!$D$4:$AH$258,21,0))</f>
        <v>0</v>
      </c>
      <c r="Y7" s="21">
        <f t="shared" si="4"/>
        <v>0</v>
      </c>
      <c r="Z7" s="8">
        <f>IF($D7="","",VLOOKUP($D7,'HK1'!$D$4:$AH$259,23,0)+VLOOKUP($D7,'HK2'!$D$4:$AH$258,23,0))</f>
        <v>0</v>
      </c>
      <c r="AA7" s="8">
        <f>IF($D7="","",VLOOKUP($D7,'HK1'!$D$4:$AH$259,24,0)+VLOOKUP($D7,'HK2'!$D$4:$AH$258,24,0))</f>
        <v>0</v>
      </c>
      <c r="AB7" s="21">
        <f t="shared" si="5"/>
        <v>0</v>
      </c>
      <c r="AC7" s="8">
        <f>IF($D7="","",VLOOKUP($D7,'HK1'!$D$4:$AH$259,26,0)+VLOOKUP($D7,'HK2'!$D$4:$AH$258,26,0))</f>
        <v>0</v>
      </c>
      <c r="AD7" s="8">
        <f>IF($D7="","",VLOOKUP($D7,'HK1'!$D$4:$AH$259,27,0)+VLOOKUP($D7,'HK2'!$D$4:$AH$258,27,0))</f>
        <v>0</v>
      </c>
      <c r="AE7" s="21">
        <f t="shared" si="6"/>
        <v>0</v>
      </c>
      <c r="AF7" s="8">
        <f>IF($D7="","",VLOOKUP($D7,'HK1'!$D$4:$AH$259,29,0)+VLOOKUP($D7,'HK2'!$D$4:$AH$258,29,0))</f>
        <v>0</v>
      </c>
      <c r="AG7" s="8">
        <f>IF($D7="","",VLOOKUP($D7,'HK1'!$D$4:$AH$259,30,0)+VLOOKUP($D7,'HK2'!$D$4:$AH$258,30,0))</f>
        <v>0</v>
      </c>
      <c r="AH7" s="64">
        <f t="shared" si="7"/>
        <v>6</v>
      </c>
      <c r="AI7" s="14">
        <f t="shared" ref="AI7:AI10" si="9">IF(AH7="","",ROUND(AH7*10/3,1))</f>
        <v>20</v>
      </c>
    </row>
    <row r="8" spans="1:35">
      <c r="A8" s="55">
        <f>IF(D8="","",SUBTOTAL(3,$D$4:$D8))</f>
        <v>4</v>
      </c>
      <c r="B8" s="46" t="s">
        <v>386</v>
      </c>
      <c r="C8" s="75" t="s">
        <v>126</v>
      </c>
      <c r="D8" s="31" t="s">
        <v>127</v>
      </c>
      <c r="E8" s="8">
        <f>IF($D8="","",VLOOKUP($D8,'HK1'!$D$4:$AH$259,2,0)+VLOOKUP($D8,'HK2'!$D$4:$AH$258,2,0))</f>
        <v>0</v>
      </c>
      <c r="F8" s="8">
        <f>IF($D8="","",VLOOKUP($D8,'HK1'!$D$4:$AH$259,3,0)+VLOOKUP($D8,'HK2'!$D$4:$AH$258,3,0))</f>
        <v>0</v>
      </c>
      <c r="G8" s="8">
        <f>IF($D8="","",VLOOKUP($D8,'HK1'!$D$4:$AH$259,4,0)+VLOOKUP($D8,'HK2'!$D$4:$AH$258,4,0))</f>
        <v>0</v>
      </c>
      <c r="H8" s="8">
        <f>IF($D8="","",VLOOKUP($D8,'HK1'!$D$4:$AH$259,5,0)+VLOOKUP($D8,'HK2'!$D$4:$AH$258,5,0))</f>
        <v>0</v>
      </c>
      <c r="I8" s="76">
        <f t="shared" si="0"/>
        <v>0</v>
      </c>
      <c r="J8" s="8">
        <f>IF($D8="","",VLOOKUP($D8,'HK1'!$D$4:$AH$259,7,0)+VLOOKUP($D8,'HK2'!$D$4:$AH$258,7,0))</f>
        <v>2.4</v>
      </c>
      <c r="K8" s="8">
        <f>IF($D8="","",VLOOKUP($D8,'HK1'!$D$4:$AH$259,8,0)+VLOOKUP($D8,'HK2'!$D$4:$AH$258,8,0))</f>
        <v>0</v>
      </c>
      <c r="L8" s="8">
        <f>IF($D8="","",VLOOKUP($D8,'HK1'!$D$4:$AH$259,9,0)+VLOOKUP($D8,'HK2'!$D$4:$AH$258,9,0))</f>
        <v>0</v>
      </c>
      <c r="M8" s="8">
        <f>IF($D8="","",VLOOKUP($D8,'HK1'!$D$4:$AH$259,10,0)+VLOOKUP($D8,'HK2'!$D$4:$AH$258,10,0))</f>
        <v>0</v>
      </c>
      <c r="N8" s="21">
        <f t="shared" si="1"/>
        <v>2.4</v>
      </c>
      <c r="O8" s="8">
        <f>IF($D8="","",VLOOKUP($D8,'HK1'!$D$4:$AH$259,12,0)+VLOOKUP($D8,'HK2'!$D$4:$AH$258,12,0))</f>
        <v>0</v>
      </c>
      <c r="P8" s="8">
        <f>IF($D8="","",VLOOKUP($D8,'HK1'!$D$4:$AH$259,13,0)+VLOOKUP($D8,'HK2'!$D$4:$AH$258,13,0))</f>
        <v>0</v>
      </c>
      <c r="Q8" s="8">
        <f>IF($D8="","",VLOOKUP($D8,'HK1'!$D$4:$AH$259,14,0)+VLOOKUP($D8,'HK2'!$D$4:$AH$258,14,0))</f>
        <v>0</v>
      </c>
      <c r="R8" s="21">
        <f t="shared" si="2"/>
        <v>0</v>
      </c>
      <c r="S8" s="8">
        <f>IF($D8="","",VLOOKUP($D8,'HK1'!$D$4:$AH$259,16,0)+VLOOKUP($D8,'HK2'!$D$4:$AH$258,16,0))</f>
        <v>0</v>
      </c>
      <c r="T8" s="8">
        <f>IF($D8="","",VLOOKUP($D8,'HK1'!$D$4:$AH$259,17,0)+VLOOKUP($D8,'HK2'!$D$4:$AH$258,17,0))</f>
        <v>0</v>
      </c>
      <c r="U8" s="8">
        <f>IF($D8="","",VLOOKUP($D8,'HK1'!$D$4:$AH$259,18,0)+VLOOKUP($D8,'HK2'!$D$4:$AH$258,18,0))</f>
        <v>0</v>
      </c>
      <c r="V8" s="21">
        <f t="shared" si="3"/>
        <v>0</v>
      </c>
      <c r="W8" s="8">
        <f>IF($D8="","",VLOOKUP($D8,'HK1'!$D$4:$AH$259,20,0)+VLOOKUP($D8,'HK2'!$D$4:$AH$258,20,0))</f>
        <v>0</v>
      </c>
      <c r="X8" s="8">
        <f>IF($D8="","",VLOOKUP($D8,'HK1'!$D$4:$AH$259,21,0)+VLOOKUP($D8,'HK2'!$D$4:$AH$258,21,0))</f>
        <v>0</v>
      </c>
      <c r="Y8" s="21">
        <f t="shared" si="4"/>
        <v>0</v>
      </c>
      <c r="Z8" s="8">
        <f>IF($D8="","",VLOOKUP($D8,'HK1'!$D$4:$AH$259,23,0)+VLOOKUP($D8,'HK2'!$D$4:$AH$258,23,0))</f>
        <v>0</v>
      </c>
      <c r="AA8" s="8">
        <f>IF($D8="","",VLOOKUP($D8,'HK1'!$D$4:$AH$259,24,0)+VLOOKUP($D8,'HK2'!$D$4:$AH$258,24,0))</f>
        <v>0</v>
      </c>
      <c r="AB8" s="21">
        <f t="shared" si="5"/>
        <v>0</v>
      </c>
      <c r="AC8" s="8">
        <f>IF($D8="","",VLOOKUP($D8,'HK1'!$D$4:$AH$259,26,0)+VLOOKUP($D8,'HK2'!$D$4:$AH$258,26,0))</f>
        <v>0</v>
      </c>
      <c r="AD8" s="8">
        <f>IF($D8="","",VLOOKUP($D8,'HK1'!$D$4:$AH$259,27,0)+VLOOKUP($D8,'HK2'!$D$4:$AH$258,27,0))</f>
        <v>0</v>
      </c>
      <c r="AE8" s="21">
        <f t="shared" si="6"/>
        <v>0</v>
      </c>
      <c r="AF8" s="8">
        <f>IF($D8="","",VLOOKUP($D8,'HK1'!$D$4:$AH$259,29,0)+VLOOKUP($D8,'HK2'!$D$4:$AH$258,29,0))</f>
        <v>0</v>
      </c>
      <c r="AG8" s="8">
        <f>IF($D8="","",VLOOKUP($D8,'HK1'!$D$4:$AH$259,30,0)+VLOOKUP($D8,'HK2'!$D$4:$AH$258,30,0))</f>
        <v>0</v>
      </c>
      <c r="AH8" s="64">
        <f t="shared" si="7"/>
        <v>2.4</v>
      </c>
      <c r="AI8" s="14">
        <f t="shared" si="9"/>
        <v>8</v>
      </c>
    </row>
    <row r="9" spans="1:35">
      <c r="A9" s="55">
        <f>IF(D9="","",SUBTOTAL(3,$D$4:$D9))</f>
        <v>5</v>
      </c>
      <c r="B9" s="46" t="s">
        <v>414</v>
      </c>
      <c r="C9" s="75" t="s">
        <v>136</v>
      </c>
      <c r="D9" s="31" t="s">
        <v>167</v>
      </c>
      <c r="E9" s="8">
        <f>IF($D9="","",VLOOKUP($D9,'HK1'!$D$4:$AH$259,2,0)+VLOOKUP($D9,'HK2'!$D$4:$AH$258,2,0))</f>
        <v>0</v>
      </c>
      <c r="F9" s="8">
        <f>IF($D9="","",VLOOKUP($D9,'HK1'!$D$4:$AH$259,3,0)+VLOOKUP($D9,'HK2'!$D$4:$AH$258,3,0))</f>
        <v>0</v>
      </c>
      <c r="G9" s="8">
        <f>IF($D9="","",VLOOKUP($D9,'HK1'!$D$4:$AH$259,4,0)+VLOOKUP($D9,'HK2'!$D$4:$AH$258,4,0))</f>
        <v>0</v>
      </c>
      <c r="H9" s="8">
        <f>IF($D9="","",VLOOKUP($D9,'HK1'!$D$4:$AH$259,5,0)+VLOOKUP($D9,'HK2'!$D$4:$AH$258,5,0))</f>
        <v>0</v>
      </c>
      <c r="I9" s="76">
        <f t="shared" si="0"/>
        <v>0</v>
      </c>
      <c r="J9" s="8">
        <f>IF($D9="","",VLOOKUP($D9,'HK1'!$D$4:$AH$259,7,0)+VLOOKUP($D9,'HK2'!$D$4:$AH$258,7,0))</f>
        <v>0</v>
      </c>
      <c r="K9" s="8">
        <f>IF($D9="","",VLOOKUP($D9,'HK1'!$D$4:$AH$259,8,0)+VLOOKUP($D9,'HK2'!$D$4:$AH$258,8,0))</f>
        <v>0</v>
      </c>
      <c r="L9" s="8">
        <f>IF($D9="","",VLOOKUP($D9,'HK1'!$D$4:$AH$259,9,0)+VLOOKUP($D9,'HK2'!$D$4:$AH$258,9,0))</f>
        <v>0</v>
      </c>
      <c r="M9" s="8">
        <f>IF($D9="","",VLOOKUP($D9,'HK1'!$D$4:$AH$259,10,0)+VLOOKUP($D9,'HK2'!$D$4:$AH$258,10,0))</f>
        <v>0</v>
      </c>
      <c r="N9" s="21">
        <f t="shared" si="1"/>
        <v>0</v>
      </c>
      <c r="O9" s="8">
        <f>IF($D9="","",VLOOKUP($D9,'HK1'!$D$4:$AH$259,12,0)+VLOOKUP($D9,'HK2'!$D$4:$AH$258,12,0))</f>
        <v>0</v>
      </c>
      <c r="P9" s="8">
        <f>IF($D9="","",VLOOKUP($D9,'HK1'!$D$4:$AH$259,13,0)+VLOOKUP($D9,'HK2'!$D$4:$AH$258,13,0))</f>
        <v>0</v>
      </c>
      <c r="Q9" s="8">
        <f>IF($D9="","",VLOOKUP($D9,'HK1'!$D$4:$AH$259,14,0)+VLOOKUP($D9,'HK2'!$D$4:$AH$258,14,0))</f>
        <v>0</v>
      </c>
      <c r="R9" s="21">
        <f t="shared" si="2"/>
        <v>0</v>
      </c>
      <c r="S9" s="8">
        <f>IF($D9="","",VLOOKUP($D9,'HK1'!$D$4:$AH$259,16,0)+VLOOKUP($D9,'HK2'!$D$4:$AH$258,16,0))</f>
        <v>0</v>
      </c>
      <c r="T9" s="8">
        <f>IF($D9="","",VLOOKUP($D9,'HK1'!$D$4:$AH$259,17,0)+VLOOKUP($D9,'HK2'!$D$4:$AH$258,17,0))</f>
        <v>0</v>
      </c>
      <c r="U9" s="8">
        <f>IF($D9="","",VLOOKUP($D9,'HK1'!$D$4:$AH$259,18,0)+VLOOKUP($D9,'HK2'!$D$4:$AH$258,18,0))</f>
        <v>0</v>
      </c>
      <c r="V9" s="21">
        <f t="shared" si="3"/>
        <v>0</v>
      </c>
      <c r="W9" s="8">
        <f>IF($D9="","",VLOOKUP($D9,'HK1'!$D$4:$AH$259,20,0)+VLOOKUP($D9,'HK2'!$D$4:$AH$258,20,0))</f>
        <v>0</v>
      </c>
      <c r="X9" s="8">
        <f>IF($D9="","",VLOOKUP($D9,'HK1'!$D$4:$AH$259,21,0)+VLOOKUP($D9,'HK2'!$D$4:$AH$258,21,0))</f>
        <v>0</v>
      </c>
      <c r="Y9" s="21">
        <f t="shared" si="4"/>
        <v>0</v>
      </c>
      <c r="Z9" s="8">
        <f>IF($D9="","",VLOOKUP($D9,'HK1'!$D$4:$AH$259,23,0)+VLOOKUP($D9,'HK2'!$D$4:$AH$258,23,0))</f>
        <v>0</v>
      </c>
      <c r="AA9" s="8">
        <f>IF($D9="","",VLOOKUP($D9,'HK1'!$D$4:$AH$259,24,0)+VLOOKUP($D9,'HK2'!$D$4:$AH$258,24,0))</f>
        <v>0</v>
      </c>
      <c r="AB9" s="21">
        <f t="shared" si="5"/>
        <v>0</v>
      </c>
      <c r="AC9" s="8">
        <f>IF($D9="","",VLOOKUP($D9,'HK1'!$D$4:$AH$259,26,0)+VLOOKUP($D9,'HK2'!$D$4:$AH$258,26,0))</f>
        <v>0</v>
      </c>
      <c r="AD9" s="8">
        <f>IF($D9="","",VLOOKUP($D9,'HK1'!$D$4:$AH$259,27,0)+VLOOKUP($D9,'HK2'!$D$4:$AH$258,27,0))</f>
        <v>0</v>
      </c>
      <c r="AE9" s="21">
        <f t="shared" si="6"/>
        <v>0</v>
      </c>
      <c r="AF9" s="8">
        <f>IF($D9="","",VLOOKUP($D9,'HK1'!$D$4:$AH$259,29,0)+VLOOKUP($D9,'HK2'!$D$4:$AH$258,29,0))</f>
        <v>0</v>
      </c>
      <c r="AG9" s="8">
        <f>IF($D9="","",VLOOKUP($D9,'HK1'!$D$4:$AH$259,30,0)+VLOOKUP($D9,'HK2'!$D$4:$AH$258,30,0))</f>
        <v>3.6</v>
      </c>
      <c r="AH9" s="64">
        <f t="shared" si="7"/>
        <v>3.6</v>
      </c>
      <c r="AI9" s="14">
        <f t="shared" si="9"/>
        <v>12</v>
      </c>
    </row>
    <row r="10" spans="1:35">
      <c r="A10" s="55">
        <f>IF(D10="","",SUBTOTAL(3,$D$4:$D10))</f>
        <v>6</v>
      </c>
      <c r="B10" s="46" t="s">
        <v>412</v>
      </c>
      <c r="C10" s="75" t="s">
        <v>136</v>
      </c>
      <c r="D10" s="31" t="s">
        <v>137</v>
      </c>
      <c r="E10" s="8">
        <f>IF($D10="","",VLOOKUP($D10,'HK1'!$D$4:$AH$259,2,0)+VLOOKUP($D10,'HK2'!$D$4:$AH$258,2,0))</f>
        <v>0</v>
      </c>
      <c r="F10" s="8">
        <f>IF($D10="","",VLOOKUP($D10,'HK1'!$D$4:$AH$259,3,0)+VLOOKUP($D10,'HK2'!$D$4:$AH$258,3,0))</f>
        <v>0</v>
      </c>
      <c r="G10" s="8">
        <f>IF($D10="","",VLOOKUP($D10,'HK1'!$D$4:$AH$259,4,0)+VLOOKUP($D10,'HK2'!$D$4:$AH$258,4,0))</f>
        <v>0</v>
      </c>
      <c r="H10" s="8">
        <f>IF($D10="","",VLOOKUP($D10,'HK1'!$D$4:$AH$259,5,0)+VLOOKUP($D10,'HK2'!$D$4:$AH$258,5,0))</f>
        <v>0</v>
      </c>
      <c r="I10" s="76">
        <f t="shared" si="0"/>
        <v>0</v>
      </c>
      <c r="J10" s="8">
        <f>IF($D10="","",VLOOKUP($D10,'HK1'!$D$4:$AH$259,7,0)+VLOOKUP($D10,'HK2'!$D$4:$AH$258,7,0))</f>
        <v>0</v>
      </c>
      <c r="K10" s="8">
        <f>IF($D10="","",VLOOKUP($D10,'HK1'!$D$4:$AH$259,8,0)+VLOOKUP($D10,'HK2'!$D$4:$AH$258,8,0))</f>
        <v>1.2</v>
      </c>
      <c r="L10" s="8">
        <f>IF($D10="","",VLOOKUP($D10,'HK1'!$D$4:$AH$259,9,0)+VLOOKUP($D10,'HK2'!$D$4:$AH$258,9,0))</f>
        <v>0</v>
      </c>
      <c r="M10" s="8">
        <f>IF($D10="","",VLOOKUP($D10,'HK1'!$D$4:$AH$259,10,0)+VLOOKUP($D10,'HK2'!$D$4:$AH$258,10,0))</f>
        <v>0</v>
      </c>
      <c r="N10" s="21">
        <f t="shared" si="1"/>
        <v>1.2</v>
      </c>
      <c r="O10" s="8">
        <f>IF($D10="","",VLOOKUP($D10,'HK1'!$D$4:$AH$259,12,0)+VLOOKUP($D10,'HK2'!$D$4:$AH$258,12,0))</f>
        <v>0</v>
      </c>
      <c r="P10" s="8">
        <f>IF($D10="","",VLOOKUP($D10,'HK1'!$D$4:$AH$259,13,0)+VLOOKUP($D10,'HK2'!$D$4:$AH$258,13,0))</f>
        <v>0</v>
      </c>
      <c r="Q10" s="8">
        <f>IF($D10="","",VLOOKUP($D10,'HK1'!$D$4:$AH$259,14,0)+VLOOKUP($D10,'HK2'!$D$4:$AH$258,14,0))</f>
        <v>0</v>
      </c>
      <c r="R10" s="21">
        <f t="shared" si="2"/>
        <v>0</v>
      </c>
      <c r="S10" s="8">
        <f>IF($D10="","",VLOOKUP($D10,'HK1'!$D$4:$AH$259,16,0)+VLOOKUP($D10,'HK2'!$D$4:$AH$258,16,0))</f>
        <v>0</v>
      </c>
      <c r="T10" s="8">
        <f>IF($D10="","",VLOOKUP($D10,'HK1'!$D$4:$AH$259,17,0)+VLOOKUP($D10,'HK2'!$D$4:$AH$258,17,0))</f>
        <v>0</v>
      </c>
      <c r="U10" s="8">
        <f>IF($D10="","",VLOOKUP($D10,'HK1'!$D$4:$AH$259,18,0)+VLOOKUP($D10,'HK2'!$D$4:$AH$258,18,0))</f>
        <v>0</v>
      </c>
      <c r="V10" s="21">
        <f t="shared" si="3"/>
        <v>0</v>
      </c>
      <c r="W10" s="8">
        <f>IF($D10="","",VLOOKUP($D10,'HK1'!$D$4:$AH$259,20,0)+VLOOKUP($D10,'HK2'!$D$4:$AH$258,20,0))</f>
        <v>0</v>
      </c>
      <c r="X10" s="8">
        <f>IF($D10="","",VLOOKUP($D10,'HK1'!$D$4:$AH$259,21,0)+VLOOKUP($D10,'HK2'!$D$4:$AH$258,21,0))</f>
        <v>0</v>
      </c>
      <c r="Y10" s="21">
        <f t="shared" si="4"/>
        <v>0</v>
      </c>
      <c r="Z10" s="8">
        <f>IF($D10="","",VLOOKUP($D10,'HK1'!$D$4:$AH$259,23,0)+VLOOKUP($D10,'HK2'!$D$4:$AH$258,23,0))</f>
        <v>0</v>
      </c>
      <c r="AA10" s="8">
        <f>IF($D10="","",VLOOKUP($D10,'HK1'!$D$4:$AH$259,24,0)+VLOOKUP($D10,'HK2'!$D$4:$AH$258,24,0))</f>
        <v>0</v>
      </c>
      <c r="AB10" s="21">
        <f t="shared" si="5"/>
        <v>0</v>
      </c>
      <c r="AC10" s="8">
        <f>IF($D10="","",VLOOKUP($D10,'HK1'!$D$4:$AH$259,26,0)+VLOOKUP($D10,'HK2'!$D$4:$AH$258,26,0))</f>
        <v>0</v>
      </c>
      <c r="AD10" s="8">
        <f>IF($D10="","",VLOOKUP($D10,'HK1'!$D$4:$AH$259,27,0)+VLOOKUP($D10,'HK2'!$D$4:$AH$258,27,0))</f>
        <v>0</v>
      </c>
      <c r="AE10" s="21">
        <f t="shared" si="6"/>
        <v>0</v>
      </c>
      <c r="AF10" s="8">
        <f>IF($D10="","",VLOOKUP($D10,'HK1'!$D$4:$AH$259,29,0)+VLOOKUP($D10,'HK2'!$D$4:$AH$258,29,0))</f>
        <v>0</v>
      </c>
      <c r="AG10" s="8">
        <f>IF($D10="","",VLOOKUP($D10,'HK1'!$D$4:$AH$259,30,0)+VLOOKUP($D10,'HK2'!$D$4:$AH$258,30,0))</f>
        <v>0</v>
      </c>
      <c r="AH10" s="64">
        <f t="shared" si="7"/>
        <v>1.2</v>
      </c>
      <c r="AI10" s="14">
        <f t="shared" si="9"/>
        <v>4</v>
      </c>
    </row>
    <row r="11" spans="1:35">
      <c r="A11" s="55">
        <f>IF(D11="","",SUBTOTAL(3,$D$4:$D11))</f>
        <v>7</v>
      </c>
      <c r="B11" s="46" t="s">
        <v>481</v>
      </c>
      <c r="C11" s="75" t="s">
        <v>169</v>
      </c>
      <c r="D11" s="31" t="s">
        <v>214</v>
      </c>
      <c r="E11" s="8">
        <f>IF($D11="","",VLOOKUP($D11,'HK1'!$D$4:$AH$259,2,0)+VLOOKUP($D11,'HK2'!$D$4:$AH$258,2,0))</f>
        <v>0</v>
      </c>
      <c r="F11" s="8">
        <f>IF($D11="","",VLOOKUP($D11,'HK1'!$D$4:$AH$259,3,0)+VLOOKUP($D11,'HK2'!$D$4:$AH$258,3,0))</f>
        <v>0</v>
      </c>
      <c r="G11" s="8">
        <f>IF($D11="","",VLOOKUP($D11,'HK1'!$D$4:$AH$259,4,0)+VLOOKUP($D11,'HK2'!$D$4:$AH$258,4,0))</f>
        <v>0</v>
      </c>
      <c r="H11" s="8">
        <f>IF($D11="","",VLOOKUP($D11,'HK1'!$D$4:$AH$259,5,0)+VLOOKUP($D11,'HK2'!$D$4:$AH$258,5,0))</f>
        <v>0</v>
      </c>
      <c r="I11" s="76">
        <f t="shared" si="0"/>
        <v>0</v>
      </c>
      <c r="J11" s="8">
        <f>IF($D11="","",VLOOKUP($D11,'HK1'!$D$4:$AH$259,7,0)+VLOOKUP($D11,'HK2'!$D$4:$AH$258,7,0))</f>
        <v>0</v>
      </c>
      <c r="K11" s="8">
        <f>IF($D11="","",VLOOKUP($D11,'HK1'!$D$4:$AH$259,8,0)+VLOOKUP($D11,'HK2'!$D$4:$AH$258,8,0))</f>
        <v>2.4</v>
      </c>
      <c r="L11" s="8">
        <f>IF($D11="","",VLOOKUP($D11,'HK1'!$D$4:$AH$259,9,0)+VLOOKUP($D11,'HK2'!$D$4:$AH$258,9,0))</f>
        <v>0</v>
      </c>
      <c r="M11" s="8">
        <f>IF($D11="","",VLOOKUP($D11,'HK1'!$D$4:$AH$259,10,0)+VLOOKUP($D11,'HK2'!$D$4:$AH$258,10,0))</f>
        <v>0</v>
      </c>
      <c r="N11" s="21">
        <f t="shared" si="1"/>
        <v>2.4</v>
      </c>
      <c r="O11" s="8">
        <f>IF($D11="","",VLOOKUP($D11,'HK1'!$D$4:$AH$259,12,0)+VLOOKUP($D11,'HK2'!$D$4:$AH$258,12,0))</f>
        <v>0</v>
      </c>
      <c r="P11" s="8">
        <f>IF($D11="","",VLOOKUP($D11,'HK1'!$D$4:$AH$259,13,0)+VLOOKUP($D11,'HK2'!$D$4:$AH$258,13,0))</f>
        <v>0</v>
      </c>
      <c r="Q11" s="8">
        <f>IF($D11="","",VLOOKUP($D11,'HK1'!$D$4:$AH$259,14,0)+VLOOKUP($D11,'HK2'!$D$4:$AH$258,14,0))</f>
        <v>0</v>
      </c>
      <c r="R11" s="21">
        <f t="shared" si="2"/>
        <v>0</v>
      </c>
      <c r="S11" s="8">
        <f>IF($D11="","",VLOOKUP($D11,'HK1'!$D$4:$AH$259,16,0)+VLOOKUP($D11,'HK2'!$D$4:$AH$258,16,0))</f>
        <v>0</v>
      </c>
      <c r="T11" s="8">
        <f>IF($D11="","",VLOOKUP($D11,'HK1'!$D$4:$AH$259,17,0)+VLOOKUP($D11,'HK2'!$D$4:$AH$258,17,0))</f>
        <v>0</v>
      </c>
      <c r="U11" s="8">
        <f>IF($D11="","",VLOOKUP($D11,'HK1'!$D$4:$AH$259,18,0)+VLOOKUP($D11,'HK2'!$D$4:$AH$258,18,0))</f>
        <v>0</v>
      </c>
      <c r="V11" s="21">
        <f t="shared" si="3"/>
        <v>0</v>
      </c>
      <c r="W11" s="8">
        <f>IF($D11="","",VLOOKUP($D11,'HK1'!$D$4:$AH$259,20,0)+VLOOKUP($D11,'HK2'!$D$4:$AH$258,20,0))</f>
        <v>0</v>
      </c>
      <c r="X11" s="8">
        <f>IF($D11="","",VLOOKUP($D11,'HK1'!$D$4:$AH$259,21,0)+VLOOKUP($D11,'HK2'!$D$4:$AH$258,21,0))</f>
        <v>0</v>
      </c>
      <c r="Y11" s="21">
        <f t="shared" si="4"/>
        <v>0</v>
      </c>
      <c r="Z11" s="8">
        <f>IF($D11="","",VLOOKUP($D11,'HK1'!$D$4:$AH$259,23,0)+VLOOKUP($D11,'HK2'!$D$4:$AH$258,23,0))</f>
        <v>0</v>
      </c>
      <c r="AA11" s="8">
        <f>IF($D11="","",VLOOKUP($D11,'HK1'!$D$4:$AH$259,24,0)+VLOOKUP($D11,'HK2'!$D$4:$AH$258,24,0))</f>
        <v>0</v>
      </c>
      <c r="AB11" s="21">
        <f t="shared" si="5"/>
        <v>0</v>
      </c>
      <c r="AC11" s="8">
        <f>IF($D11="","",VLOOKUP($D11,'HK1'!$D$4:$AH$259,26,0)+VLOOKUP($D11,'HK2'!$D$4:$AH$258,26,0))</f>
        <v>0</v>
      </c>
      <c r="AD11" s="8">
        <f>IF($D11="","",VLOOKUP($D11,'HK1'!$D$4:$AH$259,27,0)+VLOOKUP($D11,'HK2'!$D$4:$AH$258,27,0))</f>
        <v>0</v>
      </c>
      <c r="AE11" s="21">
        <f t="shared" si="6"/>
        <v>0</v>
      </c>
      <c r="AF11" s="8">
        <f>IF($D11="","",VLOOKUP($D11,'HK1'!$D$4:$AH$259,29,0)+VLOOKUP($D11,'HK2'!$D$4:$AH$258,29,0))</f>
        <v>0</v>
      </c>
      <c r="AG11" s="8">
        <f>IF($D11="","",VLOOKUP($D11,'HK1'!$D$4:$AH$259,30,0)+VLOOKUP($D11,'HK2'!$D$4:$AH$258,30,0))</f>
        <v>0</v>
      </c>
      <c r="AH11" s="64">
        <f t="shared" si="7"/>
        <v>2.4</v>
      </c>
      <c r="AI11" s="14">
        <f t="shared" ref="AI11" si="10">IF(AH11="","",ROUND(AH11*10/3,1))</f>
        <v>8</v>
      </c>
    </row>
    <row r="12" spans="1:35">
      <c r="A12" s="55">
        <f>IF(D12="","",SUBTOTAL(3,$D$4:$D12))</f>
        <v>8</v>
      </c>
      <c r="B12" s="46" t="s">
        <v>513</v>
      </c>
      <c r="C12" s="75" t="s">
        <v>231</v>
      </c>
      <c r="D12" s="31" t="s">
        <v>250</v>
      </c>
      <c r="E12" s="8">
        <f>IF($D12="","",VLOOKUP($D12,'HK1'!$D$4:$AH$259,2,0)+VLOOKUP($D12,'HK2'!$D$4:$AH$258,2,0))</f>
        <v>0</v>
      </c>
      <c r="F12" s="8">
        <f>IF($D12="","",VLOOKUP($D12,'HK1'!$D$4:$AH$259,3,0)+VLOOKUP($D12,'HK2'!$D$4:$AH$258,3,0))</f>
        <v>0</v>
      </c>
      <c r="G12" s="8">
        <f>IF($D12="","",VLOOKUP($D12,'HK1'!$D$4:$AH$259,4,0)+VLOOKUP($D12,'HK2'!$D$4:$AH$258,4,0))</f>
        <v>0</v>
      </c>
      <c r="H12" s="8">
        <f>IF($D12="","",VLOOKUP($D12,'HK1'!$D$4:$AH$259,5,0)+VLOOKUP($D12,'HK2'!$D$4:$AH$258,5,0))</f>
        <v>0</v>
      </c>
      <c r="I12" s="76">
        <f t="shared" si="0"/>
        <v>0</v>
      </c>
      <c r="J12" s="8">
        <f>IF($D12="","",VLOOKUP($D12,'HK1'!$D$4:$AH$259,7,0)+VLOOKUP($D12,'HK2'!$D$4:$AH$258,7,0))</f>
        <v>0</v>
      </c>
      <c r="K12" s="8">
        <f>IF($D12="","",VLOOKUP($D12,'HK1'!$D$4:$AH$259,8,0)+VLOOKUP($D12,'HK2'!$D$4:$AH$258,8,0))</f>
        <v>1.2</v>
      </c>
      <c r="L12" s="8">
        <f>IF($D12="","",VLOOKUP($D12,'HK1'!$D$4:$AH$259,9,0)+VLOOKUP($D12,'HK2'!$D$4:$AH$258,9,0))</f>
        <v>0</v>
      </c>
      <c r="M12" s="8">
        <f>IF($D12="","",VLOOKUP($D12,'HK1'!$D$4:$AH$259,10,0)+VLOOKUP($D12,'HK2'!$D$4:$AH$258,10,0))</f>
        <v>0</v>
      </c>
      <c r="N12" s="21">
        <f t="shared" si="1"/>
        <v>1.2</v>
      </c>
      <c r="O12" s="8">
        <f>IF($D12="","",VLOOKUP($D12,'HK1'!$D$4:$AH$259,12,0)+VLOOKUP($D12,'HK2'!$D$4:$AH$258,12,0))</f>
        <v>0</v>
      </c>
      <c r="P12" s="8">
        <f>IF($D12="","",VLOOKUP($D12,'HK1'!$D$4:$AH$259,13,0)+VLOOKUP($D12,'HK2'!$D$4:$AH$258,13,0))</f>
        <v>0</v>
      </c>
      <c r="Q12" s="8">
        <f>IF($D12="","",VLOOKUP($D12,'HK1'!$D$4:$AH$259,14,0)+VLOOKUP($D12,'HK2'!$D$4:$AH$258,14,0))</f>
        <v>0</v>
      </c>
      <c r="R12" s="21">
        <f t="shared" si="2"/>
        <v>0</v>
      </c>
      <c r="S12" s="8">
        <f>IF($D12="","",VLOOKUP($D12,'HK1'!$D$4:$AH$259,16,0)+VLOOKUP($D12,'HK2'!$D$4:$AH$258,16,0))</f>
        <v>0</v>
      </c>
      <c r="T12" s="8">
        <f>IF($D12="","",VLOOKUP($D12,'HK1'!$D$4:$AH$259,17,0)+VLOOKUP($D12,'HK2'!$D$4:$AH$258,17,0))</f>
        <v>0</v>
      </c>
      <c r="U12" s="8">
        <f>IF($D12="","",VLOOKUP($D12,'HK1'!$D$4:$AH$259,18,0)+VLOOKUP($D12,'HK2'!$D$4:$AH$258,18,0))</f>
        <v>0</v>
      </c>
      <c r="V12" s="21">
        <f t="shared" si="3"/>
        <v>0</v>
      </c>
      <c r="W12" s="8">
        <f>IF($D12="","",VLOOKUP($D12,'HK1'!$D$4:$AH$259,20,0)+VLOOKUP($D12,'HK2'!$D$4:$AH$258,20,0))</f>
        <v>0</v>
      </c>
      <c r="X12" s="8">
        <f>IF($D12="","",VLOOKUP($D12,'HK1'!$D$4:$AH$259,21,0)+VLOOKUP($D12,'HK2'!$D$4:$AH$258,21,0))</f>
        <v>0</v>
      </c>
      <c r="Y12" s="21">
        <f t="shared" si="4"/>
        <v>0</v>
      </c>
      <c r="Z12" s="8">
        <f>IF($D12="","",VLOOKUP($D12,'HK1'!$D$4:$AH$259,23,0)+VLOOKUP($D12,'HK2'!$D$4:$AH$258,23,0))</f>
        <v>0</v>
      </c>
      <c r="AA12" s="8">
        <f>IF($D12="","",VLOOKUP($D12,'HK1'!$D$4:$AH$259,24,0)+VLOOKUP($D12,'HK2'!$D$4:$AH$258,24,0))</f>
        <v>0</v>
      </c>
      <c r="AB12" s="21">
        <f t="shared" si="5"/>
        <v>0</v>
      </c>
      <c r="AC12" s="8">
        <f>IF($D12="","",VLOOKUP($D12,'HK1'!$D$4:$AH$259,26,0)+VLOOKUP($D12,'HK2'!$D$4:$AH$258,26,0))</f>
        <v>0</v>
      </c>
      <c r="AD12" s="8">
        <f>IF($D12="","",VLOOKUP($D12,'HK1'!$D$4:$AH$259,27,0)+VLOOKUP($D12,'HK2'!$D$4:$AH$258,27,0))</f>
        <v>0</v>
      </c>
      <c r="AE12" s="21">
        <f t="shared" si="6"/>
        <v>0</v>
      </c>
      <c r="AF12" s="8">
        <f>IF($D12="","",VLOOKUP($D12,'HK1'!$D$4:$AH$259,29,0)+VLOOKUP($D12,'HK2'!$D$4:$AH$258,29,0))</f>
        <v>1.2</v>
      </c>
      <c r="AG12" s="8">
        <f>IF($D12="","",VLOOKUP($D12,'HK1'!$D$4:$AH$259,30,0)+VLOOKUP($D12,'HK2'!$D$4:$AH$258,30,0))</f>
        <v>0</v>
      </c>
      <c r="AH12" s="64">
        <f t="shared" si="7"/>
        <v>2.4</v>
      </c>
      <c r="AI12" s="14">
        <f t="shared" ref="AI12:AI32" si="11">IF(AH12="","",ROUND(AH12*10/3,1))</f>
        <v>8</v>
      </c>
    </row>
    <row r="13" spans="1:35" hidden="1">
      <c r="A13" s="55">
        <f>IF(D13="","",SUBTOTAL(3,$D$4:$D13))</f>
        <v>8</v>
      </c>
      <c r="B13" s="46" t="s">
        <v>514</v>
      </c>
      <c r="C13" s="75" t="s">
        <v>538</v>
      </c>
      <c r="D13" s="31" t="s">
        <v>266</v>
      </c>
      <c r="E13" s="8">
        <f>IF($D13="","",VLOOKUP($D13,'HK1'!$D$4:$AH$259,2,0)+VLOOKUP($D13,'HK2'!$D$4:$AH$258,2,0))</f>
        <v>0</v>
      </c>
      <c r="F13" s="8">
        <f>IF($D13="","",VLOOKUP($D13,'HK1'!$D$4:$AH$259,3,0)+VLOOKUP($D13,'HK2'!$D$4:$AH$258,3,0))</f>
        <v>0</v>
      </c>
      <c r="G13" s="8">
        <f>IF($D13="","",VLOOKUP($D13,'HK1'!$D$4:$AH$259,4,0)+VLOOKUP($D13,'HK2'!$D$4:$AH$258,4,0))</f>
        <v>0</v>
      </c>
      <c r="H13" s="8">
        <f>IF($D13="","",VLOOKUP($D13,'HK1'!$D$4:$AH$259,5,0)+VLOOKUP($D13,'HK2'!$D$4:$AH$258,5,0))</f>
        <v>0</v>
      </c>
      <c r="I13" s="76">
        <f t="shared" si="0"/>
        <v>0</v>
      </c>
      <c r="J13" s="8">
        <f>IF($D13="","",VLOOKUP($D13,'HK1'!$D$4:$AH$259,7,0)+VLOOKUP($D13,'HK2'!$D$4:$AH$258,7,0))</f>
        <v>0</v>
      </c>
      <c r="K13" s="8">
        <f>IF($D13="","",VLOOKUP($D13,'HK1'!$D$4:$AH$259,8,0)+VLOOKUP($D13,'HK2'!$D$4:$AH$258,8,0))</f>
        <v>0</v>
      </c>
      <c r="L13" s="8">
        <f>IF($D13="","",VLOOKUP($D13,'HK1'!$D$4:$AH$259,9,0)+VLOOKUP($D13,'HK2'!$D$4:$AH$258,9,0))</f>
        <v>0</v>
      </c>
      <c r="M13" s="8">
        <f>IF($D13="","",VLOOKUP($D13,'HK1'!$D$4:$AH$259,10,0)+VLOOKUP($D13,'HK2'!$D$4:$AH$258,10,0))</f>
        <v>0</v>
      </c>
      <c r="N13" s="21">
        <f t="shared" si="1"/>
        <v>0</v>
      </c>
      <c r="O13" s="8">
        <f>IF($D13="","",VLOOKUP($D13,'HK1'!$D$4:$AH$259,12,0)+VLOOKUP($D13,'HK2'!$D$4:$AH$258,12,0))</f>
        <v>0</v>
      </c>
      <c r="P13" s="8">
        <f>IF($D13="","",VLOOKUP($D13,'HK1'!$D$4:$AH$259,13,0)+VLOOKUP($D13,'HK2'!$D$4:$AH$258,13,0))</f>
        <v>0</v>
      </c>
      <c r="Q13" s="8">
        <f>IF($D13="","",VLOOKUP($D13,'HK1'!$D$4:$AH$259,14,0)+VLOOKUP($D13,'HK2'!$D$4:$AH$258,14,0))</f>
        <v>123</v>
      </c>
      <c r="R13" s="21">
        <f t="shared" si="2"/>
        <v>-6.15</v>
      </c>
      <c r="S13" s="8">
        <f>IF($D13="","",VLOOKUP($D13,'HK1'!$D$4:$AH$259,16,0)+VLOOKUP($D13,'HK2'!$D$4:$AH$258,16,0))</f>
        <v>0</v>
      </c>
      <c r="T13" s="8">
        <f>IF($D13="","",VLOOKUP($D13,'HK1'!$D$4:$AH$259,17,0)+VLOOKUP($D13,'HK2'!$D$4:$AH$258,17,0))</f>
        <v>0</v>
      </c>
      <c r="U13" s="8">
        <f>IF($D13="","",VLOOKUP($D13,'HK1'!$D$4:$AH$259,18,0)+VLOOKUP($D13,'HK2'!$D$4:$AH$258,18,0))</f>
        <v>0</v>
      </c>
      <c r="V13" s="21">
        <f t="shared" si="3"/>
        <v>0</v>
      </c>
      <c r="W13" s="8">
        <f>IF($D13="","",VLOOKUP($D13,'HK1'!$D$4:$AH$259,20,0)+VLOOKUP($D13,'HK2'!$D$4:$AH$258,20,0))</f>
        <v>0</v>
      </c>
      <c r="X13" s="8">
        <f>IF($D13="","",VLOOKUP($D13,'HK1'!$D$4:$AH$259,21,0)+VLOOKUP($D13,'HK2'!$D$4:$AH$258,21,0))</f>
        <v>0</v>
      </c>
      <c r="Y13" s="21">
        <f t="shared" si="4"/>
        <v>0</v>
      </c>
      <c r="Z13" s="8">
        <f>IF($D13="","",VLOOKUP($D13,'HK1'!$D$4:$AH$259,23,0)+VLOOKUP($D13,'HK2'!$D$4:$AH$258,23,0))</f>
        <v>0</v>
      </c>
      <c r="AA13" s="8">
        <f>IF($D13="","",VLOOKUP($D13,'HK1'!$D$4:$AH$259,24,0)+VLOOKUP($D13,'HK2'!$D$4:$AH$258,24,0))</f>
        <v>0</v>
      </c>
      <c r="AB13" s="21">
        <f t="shared" si="5"/>
        <v>0</v>
      </c>
      <c r="AC13" s="8">
        <f>IF($D13="","",VLOOKUP($D13,'HK1'!$D$4:$AH$259,26,0)+VLOOKUP($D13,'HK2'!$D$4:$AH$258,26,0))</f>
        <v>0</v>
      </c>
      <c r="AD13" s="8">
        <f>IF($D13="","",VLOOKUP($D13,'HK1'!$D$4:$AH$259,27,0)+VLOOKUP($D13,'HK2'!$D$4:$AH$258,27,0))</f>
        <v>0</v>
      </c>
      <c r="AE13" s="21">
        <f t="shared" si="6"/>
        <v>0</v>
      </c>
      <c r="AF13" s="8">
        <f>IF($D13="","",VLOOKUP($D13,'HK1'!$D$4:$AH$259,29,0)+VLOOKUP($D13,'HK2'!$D$4:$AH$258,29,0))</f>
        <v>0</v>
      </c>
      <c r="AG13" s="8">
        <f>IF($D13="","",VLOOKUP($D13,'HK1'!$D$4:$AH$259,30,0)+VLOOKUP($D13,'HK2'!$D$4:$AH$258,30,0))</f>
        <v>0</v>
      </c>
      <c r="AH13" s="64">
        <f t="shared" si="7"/>
        <v>-6.2</v>
      </c>
      <c r="AI13" s="14">
        <f t="shared" si="11"/>
        <v>-20.7</v>
      </c>
    </row>
    <row r="14" spans="1:35" hidden="1">
      <c r="A14" s="55">
        <f>IF(D14="","",SUBTOTAL(3,$D$4:$D14))</f>
        <v>8</v>
      </c>
      <c r="B14" s="46" t="s">
        <v>515</v>
      </c>
      <c r="C14" s="75" t="s">
        <v>251</v>
      </c>
      <c r="D14" s="31" t="s">
        <v>252</v>
      </c>
      <c r="E14" s="8">
        <f>IF($D14="","",VLOOKUP($D14,'HK1'!$D$4:$AH$259,2,0)+VLOOKUP($D14,'HK2'!$D$4:$AH$258,2,0))</f>
        <v>0</v>
      </c>
      <c r="F14" s="8">
        <f>IF($D14="","",VLOOKUP($D14,'HK1'!$D$4:$AH$259,3,0)+VLOOKUP($D14,'HK2'!$D$4:$AH$258,3,0))</f>
        <v>4</v>
      </c>
      <c r="G14" s="8">
        <f>IF($D14="","",VLOOKUP($D14,'HK1'!$D$4:$AH$259,4,0)+VLOOKUP($D14,'HK2'!$D$4:$AH$258,4,0))</f>
        <v>0</v>
      </c>
      <c r="H14" s="8">
        <f>IF($D14="","",VLOOKUP($D14,'HK1'!$D$4:$AH$259,5,0)+VLOOKUP($D14,'HK2'!$D$4:$AH$258,5,0))</f>
        <v>0</v>
      </c>
      <c r="I14" s="76">
        <f t="shared" si="0"/>
        <v>8</v>
      </c>
      <c r="J14" s="8">
        <f>IF($D14="","",VLOOKUP($D14,'HK1'!$D$4:$AH$259,7,0)+VLOOKUP($D14,'HK2'!$D$4:$AH$258,7,0))</f>
        <v>0</v>
      </c>
      <c r="K14" s="8">
        <f>IF($D14="","",VLOOKUP($D14,'HK1'!$D$4:$AH$259,8,0)+VLOOKUP($D14,'HK2'!$D$4:$AH$258,8,0))</f>
        <v>0</v>
      </c>
      <c r="L14" s="8">
        <f>IF($D14="","",VLOOKUP($D14,'HK1'!$D$4:$AH$259,9,0)+VLOOKUP($D14,'HK2'!$D$4:$AH$258,9,0))</f>
        <v>0</v>
      </c>
      <c r="M14" s="8">
        <f>IF($D14="","",VLOOKUP($D14,'HK1'!$D$4:$AH$259,10,0)+VLOOKUP($D14,'HK2'!$D$4:$AH$258,10,0))</f>
        <v>0</v>
      </c>
      <c r="N14" s="21">
        <f t="shared" si="1"/>
        <v>0</v>
      </c>
      <c r="O14" s="8">
        <f>IF($D14="","",VLOOKUP($D14,'HK1'!$D$4:$AH$259,12,0)+VLOOKUP($D14,'HK2'!$D$4:$AH$258,12,0))</f>
        <v>0</v>
      </c>
      <c r="P14" s="8">
        <f>IF($D14="","",VLOOKUP($D14,'HK1'!$D$4:$AH$259,13,0)+VLOOKUP($D14,'HK2'!$D$4:$AH$258,13,0))</f>
        <v>0</v>
      </c>
      <c r="Q14" s="8">
        <f>IF($D14="","",VLOOKUP($D14,'HK1'!$D$4:$AH$259,14,0)+VLOOKUP($D14,'HK2'!$D$4:$AH$258,14,0))</f>
        <v>0</v>
      </c>
      <c r="R14" s="21">
        <f t="shared" si="2"/>
        <v>0</v>
      </c>
      <c r="S14" s="8">
        <f>IF($D14="","",VLOOKUP($D14,'HK1'!$D$4:$AH$259,16,0)+VLOOKUP($D14,'HK2'!$D$4:$AH$258,16,0))</f>
        <v>0</v>
      </c>
      <c r="T14" s="8">
        <f>IF($D14="","",VLOOKUP($D14,'HK1'!$D$4:$AH$259,17,0)+VLOOKUP($D14,'HK2'!$D$4:$AH$258,17,0))</f>
        <v>0</v>
      </c>
      <c r="U14" s="8">
        <f>IF($D14="","",VLOOKUP($D14,'HK1'!$D$4:$AH$259,18,0)+VLOOKUP($D14,'HK2'!$D$4:$AH$258,18,0))</f>
        <v>0</v>
      </c>
      <c r="V14" s="21">
        <f t="shared" si="3"/>
        <v>0</v>
      </c>
      <c r="W14" s="8">
        <f>IF($D14="","",VLOOKUP($D14,'HK1'!$D$4:$AH$259,20,0)+VLOOKUP($D14,'HK2'!$D$4:$AH$258,20,0))</f>
        <v>0</v>
      </c>
      <c r="X14" s="8">
        <f>IF($D14="","",VLOOKUP($D14,'HK1'!$D$4:$AH$259,21,0)+VLOOKUP($D14,'HK2'!$D$4:$AH$258,21,0))</f>
        <v>0</v>
      </c>
      <c r="Y14" s="21">
        <f t="shared" si="4"/>
        <v>0</v>
      </c>
      <c r="Z14" s="8">
        <f>IF($D14="","",VLOOKUP($D14,'HK1'!$D$4:$AH$259,23,0)+VLOOKUP($D14,'HK2'!$D$4:$AH$258,23,0))</f>
        <v>0</v>
      </c>
      <c r="AA14" s="8">
        <f>IF($D14="","",VLOOKUP($D14,'HK1'!$D$4:$AH$259,24,0)+VLOOKUP($D14,'HK2'!$D$4:$AH$258,24,0))</f>
        <v>0</v>
      </c>
      <c r="AB14" s="21">
        <f t="shared" si="5"/>
        <v>0</v>
      </c>
      <c r="AC14" s="8">
        <f>IF($D14="","",VLOOKUP($D14,'HK1'!$D$4:$AH$259,26,0)+VLOOKUP($D14,'HK2'!$D$4:$AH$258,26,0))</f>
        <v>0</v>
      </c>
      <c r="AD14" s="8">
        <f>IF($D14="","",VLOOKUP($D14,'HK1'!$D$4:$AH$259,27,0)+VLOOKUP($D14,'HK2'!$D$4:$AH$258,27,0))</f>
        <v>0</v>
      </c>
      <c r="AE14" s="21">
        <f t="shared" si="6"/>
        <v>0</v>
      </c>
      <c r="AF14" s="8">
        <f>IF($D14="","",VLOOKUP($D14,'HK1'!$D$4:$AH$259,29,0)+VLOOKUP($D14,'HK2'!$D$4:$AH$258,29,0))</f>
        <v>0</v>
      </c>
      <c r="AG14" s="8">
        <f>IF($D14="","",VLOOKUP($D14,'HK1'!$D$4:$AH$259,30,0)+VLOOKUP($D14,'HK2'!$D$4:$AH$258,30,0))</f>
        <v>0</v>
      </c>
      <c r="AH14" s="64">
        <f t="shared" si="7"/>
        <v>8</v>
      </c>
      <c r="AI14" s="14">
        <f t="shared" si="11"/>
        <v>26.7</v>
      </c>
    </row>
    <row r="15" spans="1:35" hidden="1">
      <c r="A15" s="55">
        <f>IF(D15="","",SUBTOTAL(3,$D$4:$D15))</f>
        <v>8</v>
      </c>
      <c r="B15" s="46" t="s">
        <v>522</v>
      </c>
      <c r="C15" s="75" t="s">
        <v>253</v>
      </c>
      <c r="D15" s="31" t="s">
        <v>256</v>
      </c>
      <c r="E15" s="8">
        <f>IF($D15="","",VLOOKUP($D15,'HK1'!$D$4:$AH$259,2,0)+VLOOKUP($D15,'HK2'!$D$4:$AH$258,2,0))</f>
        <v>2</v>
      </c>
      <c r="F15" s="8">
        <f>IF($D15="","",VLOOKUP($D15,'HK1'!$D$4:$AH$259,3,0)+VLOOKUP($D15,'HK2'!$D$4:$AH$258,3,0))</f>
        <v>0</v>
      </c>
      <c r="G15" s="8">
        <f>IF($D15="","",VLOOKUP($D15,'HK1'!$D$4:$AH$259,4,0)+VLOOKUP($D15,'HK2'!$D$4:$AH$258,4,0))</f>
        <v>0</v>
      </c>
      <c r="H15" s="8">
        <f>IF($D15="","",VLOOKUP($D15,'HK1'!$D$4:$AH$259,5,0)+VLOOKUP($D15,'HK2'!$D$4:$AH$258,5,0))</f>
        <v>0</v>
      </c>
      <c r="I15" s="76">
        <f t="shared" si="0"/>
        <v>2</v>
      </c>
      <c r="J15" s="8">
        <f>IF($D15="","",VLOOKUP($D15,'HK1'!$D$4:$AH$259,7,0)+VLOOKUP($D15,'HK2'!$D$4:$AH$258,7,0))</f>
        <v>0</v>
      </c>
      <c r="K15" s="8">
        <f>IF($D15="","",VLOOKUP($D15,'HK1'!$D$4:$AH$259,8,0)+VLOOKUP($D15,'HK2'!$D$4:$AH$258,8,0))</f>
        <v>0</v>
      </c>
      <c r="L15" s="8">
        <f>IF($D15="","",VLOOKUP($D15,'HK1'!$D$4:$AH$259,9,0)+VLOOKUP($D15,'HK2'!$D$4:$AH$258,9,0))</f>
        <v>0</v>
      </c>
      <c r="M15" s="8">
        <f>IF($D15="","",VLOOKUP($D15,'HK1'!$D$4:$AH$259,10,0)+VLOOKUP($D15,'HK2'!$D$4:$AH$258,10,0))</f>
        <v>0</v>
      </c>
      <c r="N15" s="21">
        <f t="shared" si="1"/>
        <v>0</v>
      </c>
      <c r="O15" s="8">
        <f>IF($D15="","",VLOOKUP($D15,'HK1'!$D$4:$AH$259,12,0)+VLOOKUP($D15,'HK2'!$D$4:$AH$258,12,0))</f>
        <v>27</v>
      </c>
      <c r="P15" s="8">
        <f>IF($D15="","",VLOOKUP($D15,'HK1'!$D$4:$AH$259,13,0)+VLOOKUP($D15,'HK2'!$D$4:$AH$258,13,0))</f>
        <v>64</v>
      </c>
      <c r="Q15" s="8">
        <f>IF($D15="","",VLOOKUP($D15,'HK1'!$D$4:$AH$259,14,0)+VLOOKUP($D15,'HK2'!$D$4:$AH$258,14,0))</f>
        <v>73</v>
      </c>
      <c r="R15" s="21">
        <f t="shared" si="2"/>
        <v>0.9</v>
      </c>
      <c r="S15" s="8">
        <f>IF($D15="","",VLOOKUP($D15,'HK1'!$D$4:$AH$259,16,0)+VLOOKUP($D15,'HK2'!$D$4:$AH$258,16,0))</f>
        <v>0</v>
      </c>
      <c r="T15" s="8">
        <f>IF($D15="","",VLOOKUP($D15,'HK1'!$D$4:$AH$259,17,0)+VLOOKUP($D15,'HK2'!$D$4:$AH$258,17,0))</f>
        <v>0</v>
      </c>
      <c r="U15" s="8">
        <f>IF($D15="","",VLOOKUP($D15,'HK1'!$D$4:$AH$259,18,0)+VLOOKUP($D15,'HK2'!$D$4:$AH$258,18,0))</f>
        <v>0</v>
      </c>
      <c r="V15" s="21">
        <f t="shared" si="3"/>
        <v>0</v>
      </c>
      <c r="W15" s="8">
        <f>IF($D15="","",VLOOKUP($D15,'HK1'!$D$4:$AH$259,20,0)+VLOOKUP($D15,'HK2'!$D$4:$AH$258,20,0))</f>
        <v>0</v>
      </c>
      <c r="X15" s="8">
        <f>IF($D15="","",VLOOKUP($D15,'HK1'!$D$4:$AH$259,21,0)+VLOOKUP($D15,'HK2'!$D$4:$AH$258,21,0))</f>
        <v>0</v>
      </c>
      <c r="Y15" s="21">
        <f t="shared" si="4"/>
        <v>0</v>
      </c>
      <c r="Z15" s="8">
        <f>IF($D15="","",VLOOKUP($D15,'HK1'!$D$4:$AH$259,23,0)+VLOOKUP($D15,'HK2'!$D$4:$AH$258,23,0))</f>
        <v>0</v>
      </c>
      <c r="AA15" s="8">
        <f>IF($D15="","",VLOOKUP($D15,'HK1'!$D$4:$AH$259,24,0)+VLOOKUP($D15,'HK2'!$D$4:$AH$258,24,0))</f>
        <v>0</v>
      </c>
      <c r="AB15" s="21">
        <f t="shared" si="5"/>
        <v>0</v>
      </c>
      <c r="AC15" s="8">
        <f>IF($D15="","",VLOOKUP($D15,'HK1'!$D$4:$AH$259,26,0)+VLOOKUP($D15,'HK2'!$D$4:$AH$258,26,0))</f>
        <v>0</v>
      </c>
      <c r="AD15" s="8">
        <f>IF($D15="","",VLOOKUP($D15,'HK1'!$D$4:$AH$259,27,0)+VLOOKUP($D15,'HK2'!$D$4:$AH$258,27,0))</f>
        <v>0</v>
      </c>
      <c r="AE15" s="21">
        <f t="shared" si="6"/>
        <v>0</v>
      </c>
      <c r="AF15" s="8">
        <f>IF($D15="","",VLOOKUP($D15,'HK1'!$D$4:$AH$259,29,0)+VLOOKUP($D15,'HK2'!$D$4:$AH$258,29,0))</f>
        <v>0</v>
      </c>
      <c r="AG15" s="8">
        <f>IF($D15="","",VLOOKUP($D15,'HK1'!$D$4:$AH$259,30,0)+VLOOKUP($D15,'HK2'!$D$4:$AH$258,30,0))</f>
        <v>1.2</v>
      </c>
      <c r="AH15" s="64">
        <f t="shared" si="7"/>
        <v>4.0999999999999996</v>
      </c>
      <c r="AI15" s="14">
        <f t="shared" si="11"/>
        <v>13.7</v>
      </c>
    </row>
    <row r="16" spans="1:35" hidden="1">
      <c r="A16" s="55">
        <f>IF(D16="","",SUBTOTAL(3,$D$4:$D16))</f>
        <v>8</v>
      </c>
      <c r="B16" s="46" t="s">
        <v>520</v>
      </c>
      <c r="C16" s="75" t="s">
        <v>253</v>
      </c>
      <c r="D16" s="31" t="s">
        <v>254</v>
      </c>
      <c r="E16" s="8">
        <f>IF($D16="","",VLOOKUP($D16,'HK1'!$D$4:$AH$259,2,0)+VLOOKUP($D16,'HK2'!$D$4:$AH$258,2,0))</f>
        <v>0</v>
      </c>
      <c r="F16" s="8">
        <f>IF($D16="","",VLOOKUP($D16,'HK1'!$D$4:$AH$259,3,0)+VLOOKUP($D16,'HK2'!$D$4:$AH$258,3,0))</f>
        <v>0</v>
      </c>
      <c r="G16" s="8">
        <f>IF($D16="","",VLOOKUP($D16,'HK1'!$D$4:$AH$259,4,0)+VLOOKUP($D16,'HK2'!$D$4:$AH$258,4,0))</f>
        <v>0</v>
      </c>
      <c r="H16" s="8">
        <f>IF($D16="","",VLOOKUP($D16,'HK1'!$D$4:$AH$259,5,0)+VLOOKUP($D16,'HK2'!$D$4:$AH$258,5,0))</f>
        <v>0</v>
      </c>
      <c r="I16" s="76">
        <f t="shared" si="0"/>
        <v>0</v>
      </c>
      <c r="J16" s="8">
        <f>IF($D16="","",VLOOKUP($D16,'HK1'!$D$4:$AH$259,7,0)+VLOOKUP($D16,'HK2'!$D$4:$AH$258,7,0))</f>
        <v>0</v>
      </c>
      <c r="K16" s="8">
        <f>IF($D16="","",VLOOKUP($D16,'HK1'!$D$4:$AH$259,8,0)+VLOOKUP($D16,'HK2'!$D$4:$AH$258,8,0))</f>
        <v>0</v>
      </c>
      <c r="L16" s="8">
        <f>IF($D16="","",VLOOKUP($D16,'HK1'!$D$4:$AH$259,9,0)+VLOOKUP($D16,'HK2'!$D$4:$AH$258,9,0))</f>
        <v>0</v>
      </c>
      <c r="M16" s="8">
        <f>IF($D16="","",VLOOKUP($D16,'HK1'!$D$4:$AH$259,10,0)+VLOOKUP($D16,'HK2'!$D$4:$AH$258,10,0))</f>
        <v>0</v>
      </c>
      <c r="N16" s="21">
        <f t="shared" si="1"/>
        <v>0</v>
      </c>
      <c r="O16" s="8">
        <f>IF($D16="","",VLOOKUP($D16,'HK1'!$D$4:$AH$259,12,0)+VLOOKUP($D16,'HK2'!$D$4:$AH$258,12,0))</f>
        <v>0</v>
      </c>
      <c r="P16" s="8">
        <f>IF($D16="","",VLOOKUP($D16,'HK1'!$D$4:$AH$259,13,0)+VLOOKUP($D16,'HK2'!$D$4:$AH$258,13,0))</f>
        <v>0</v>
      </c>
      <c r="Q16" s="8">
        <f>IF($D16="","",VLOOKUP($D16,'HK1'!$D$4:$AH$259,14,0)+VLOOKUP($D16,'HK2'!$D$4:$AH$258,14,0))</f>
        <v>0</v>
      </c>
      <c r="R16" s="21">
        <f t="shared" si="2"/>
        <v>0</v>
      </c>
      <c r="S16" s="8">
        <f>IF($D16="","",VLOOKUP($D16,'HK1'!$D$4:$AH$259,16,0)+VLOOKUP($D16,'HK2'!$D$4:$AH$258,16,0))</f>
        <v>0</v>
      </c>
      <c r="T16" s="8">
        <f>IF($D16="","",VLOOKUP($D16,'HK1'!$D$4:$AH$259,17,0)+VLOOKUP($D16,'HK2'!$D$4:$AH$258,17,0))</f>
        <v>0</v>
      </c>
      <c r="U16" s="8">
        <f>IF($D16="","",VLOOKUP($D16,'HK1'!$D$4:$AH$259,18,0)+VLOOKUP($D16,'HK2'!$D$4:$AH$258,18,0))</f>
        <v>0</v>
      </c>
      <c r="V16" s="21">
        <f t="shared" si="3"/>
        <v>0</v>
      </c>
      <c r="W16" s="8">
        <f>IF($D16="","",VLOOKUP($D16,'HK1'!$D$4:$AH$259,20,0)+VLOOKUP($D16,'HK2'!$D$4:$AH$258,20,0))</f>
        <v>0</v>
      </c>
      <c r="X16" s="8">
        <f>IF($D16="","",VLOOKUP($D16,'HK1'!$D$4:$AH$259,21,0)+VLOOKUP($D16,'HK2'!$D$4:$AH$258,21,0))</f>
        <v>0</v>
      </c>
      <c r="Y16" s="21">
        <f t="shared" si="4"/>
        <v>0</v>
      </c>
      <c r="Z16" s="8">
        <f>IF($D16="","",VLOOKUP($D16,'HK1'!$D$4:$AH$259,23,0)+VLOOKUP($D16,'HK2'!$D$4:$AH$258,23,0))</f>
        <v>0</v>
      </c>
      <c r="AA16" s="8">
        <f>IF($D16="","",VLOOKUP($D16,'HK1'!$D$4:$AH$259,24,0)+VLOOKUP($D16,'HK2'!$D$4:$AH$258,24,0))</f>
        <v>0</v>
      </c>
      <c r="AB16" s="21">
        <f t="shared" si="5"/>
        <v>0</v>
      </c>
      <c r="AC16" s="8">
        <f>IF($D16="","",VLOOKUP($D16,'HK1'!$D$4:$AH$259,26,0)+VLOOKUP($D16,'HK2'!$D$4:$AH$258,26,0))</f>
        <v>0</v>
      </c>
      <c r="AD16" s="8">
        <f>IF($D16="","",VLOOKUP($D16,'HK1'!$D$4:$AH$259,27,0)+VLOOKUP($D16,'HK2'!$D$4:$AH$258,27,0))</f>
        <v>0</v>
      </c>
      <c r="AE16" s="21">
        <f t="shared" si="6"/>
        <v>0</v>
      </c>
      <c r="AF16" s="8">
        <f>IF($D16="","",VLOOKUP($D16,'HK1'!$D$4:$AH$259,29,0)+VLOOKUP($D16,'HK2'!$D$4:$AH$258,29,0))</f>
        <v>0</v>
      </c>
      <c r="AG16" s="8">
        <f>IF($D16="","",VLOOKUP($D16,'HK1'!$D$4:$AH$259,30,0)+VLOOKUP($D16,'HK2'!$D$4:$AH$258,30,0))</f>
        <v>3.6</v>
      </c>
      <c r="AH16" s="64">
        <f t="shared" si="7"/>
        <v>3.6</v>
      </c>
      <c r="AI16" s="14">
        <f t="shared" si="11"/>
        <v>12</v>
      </c>
    </row>
    <row r="17" spans="1:35">
      <c r="A17" s="55">
        <f>IF(D17="","",SUBTOTAL(3,$D$4:$D17))</f>
        <v>9</v>
      </c>
      <c r="B17" s="46" t="s">
        <v>516</v>
      </c>
      <c r="C17" s="75" t="s">
        <v>253</v>
      </c>
      <c r="D17" s="31" t="s">
        <v>559</v>
      </c>
      <c r="E17" s="8">
        <f>IF($D17="","",VLOOKUP($D17,'HK1'!$D$4:$AH$259,2,0)+VLOOKUP($D17,'HK2'!$D$4:$AH$258,2,0))</f>
        <v>0</v>
      </c>
      <c r="F17" s="8">
        <f>IF($D17="","",VLOOKUP($D17,'HK1'!$D$4:$AH$259,3,0)+VLOOKUP($D17,'HK2'!$D$4:$AH$258,3,0))</f>
        <v>0</v>
      </c>
      <c r="G17" s="8">
        <f>IF($D17="","",VLOOKUP($D17,'HK1'!$D$4:$AH$259,4,0)+VLOOKUP($D17,'HK2'!$D$4:$AH$258,4,0))</f>
        <v>0</v>
      </c>
      <c r="H17" s="8">
        <f>IF($D17="","",VLOOKUP($D17,'HK1'!$D$4:$AH$259,5,0)+VLOOKUP($D17,'HK2'!$D$4:$AH$258,5,0))</f>
        <v>0</v>
      </c>
      <c r="I17" s="76">
        <f t="shared" si="0"/>
        <v>0</v>
      </c>
      <c r="J17" s="8">
        <f>IF($D17="","",VLOOKUP($D17,'HK1'!$D$4:$AH$259,7,0)+VLOOKUP($D17,'HK2'!$D$4:$AH$258,7,0))</f>
        <v>0</v>
      </c>
      <c r="K17" s="8">
        <f>IF($D17="","",VLOOKUP($D17,'HK1'!$D$4:$AH$259,8,0)+VLOOKUP($D17,'HK2'!$D$4:$AH$258,8,0))</f>
        <v>1.2</v>
      </c>
      <c r="L17" s="8">
        <f>IF($D17="","",VLOOKUP($D17,'HK1'!$D$4:$AH$259,9,0)+VLOOKUP($D17,'HK2'!$D$4:$AH$258,9,0))</f>
        <v>0</v>
      </c>
      <c r="M17" s="8">
        <f>IF($D17="","",VLOOKUP($D17,'HK1'!$D$4:$AH$259,10,0)+VLOOKUP($D17,'HK2'!$D$4:$AH$258,10,0))</f>
        <v>0</v>
      </c>
      <c r="N17" s="21">
        <f t="shared" si="1"/>
        <v>1.2</v>
      </c>
      <c r="O17" s="8">
        <f>IF($D17="","",VLOOKUP($D17,'HK1'!$D$4:$AH$259,12,0)+VLOOKUP($D17,'HK2'!$D$4:$AH$258,12,0))</f>
        <v>0</v>
      </c>
      <c r="P17" s="8">
        <f>IF($D17="","",VLOOKUP($D17,'HK1'!$D$4:$AH$259,13,0)+VLOOKUP($D17,'HK2'!$D$4:$AH$258,13,0))</f>
        <v>0</v>
      </c>
      <c r="Q17" s="8">
        <f>IF($D17="","",VLOOKUP($D17,'HK1'!$D$4:$AH$259,14,0)+VLOOKUP($D17,'HK2'!$D$4:$AH$258,14,0))</f>
        <v>0</v>
      </c>
      <c r="R17" s="21">
        <f t="shared" si="2"/>
        <v>0</v>
      </c>
      <c r="S17" s="8">
        <f>IF($D17="","",VLOOKUP($D17,'HK1'!$D$4:$AH$259,16,0)+VLOOKUP($D17,'HK2'!$D$4:$AH$258,16,0))</f>
        <v>0</v>
      </c>
      <c r="T17" s="8">
        <f>IF($D17="","",VLOOKUP($D17,'HK1'!$D$4:$AH$259,17,0)+VLOOKUP($D17,'HK2'!$D$4:$AH$258,17,0))</f>
        <v>0</v>
      </c>
      <c r="U17" s="8">
        <f>IF($D17="","",VLOOKUP($D17,'HK1'!$D$4:$AH$259,18,0)+VLOOKUP($D17,'HK2'!$D$4:$AH$258,18,0))</f>
        <v>0</v>
      </c>
      <c r="V17" s="21">
        <f t="shared" si="3"/>
        <v>0</v>
      </c>
      <c r="W17" s="8">
        <f>IF($D17="","",VLOOKUP($D17,'HK1'!$D$4:$AH$259,20,0)+VLOOKUP($D17,'HK2'!$D$4:$AH$258,20,0))</f>
        <v>0</v>
      </c>
      <c r="X17" s="8">
        <f>IF($D17="","",VLOOKUP($D17,'HK1'!$D$4:$AH$259,21,0)+VLOOKUP($D17,'HK2'!$D$4:$AH$258,21,0))</f>
        <v>0</v>
      </c>
      <c r="Y17" s="21">
        <f t="shared" si="4"/>
        <v>0</v>
      </c>
      <c r="Z17" s="8">
        <f>IF($D17="","",VLOOKUP($D17,'HK1'!$D$4:$AH$259,23,0)+VLOOKUP($D17,'HK2'!$D$4:$AH$258,23,0))</f>
        <v>0</v>
      </c>
      <c r="AA17" s="8">
        <f>IF($D17="","",VLOOKUP($D17,'HK1'!$D$4:$AH$259,24,0)+VLOOKUP($D17,'HK2'!$D$4:$AH$258,24,0))</f>
        <v>0</v>
      </c>
      <c r="AB17" s="21">
        <f t="shared" si="5"/>
        <v>0</v>
      </c>
      <c r="AC17" s="8">
        <f>IF($D17="","",VLOOKUP($D17,'HK1'!$D$4:$AH$259,26,0)+VLOOKUP($D17,'HK2'!$D$4:$AH$258,26,0))</f>
        <v>0</v>
      </c>
      <c r="AD17" s="8">
        <f>IF($D17="","",VLOOKUP($D17,'HK1'!$D$4:$AH$259,27,0)+VLOOKUP($D17,'HK2'!$D$4:$AH$258,27,0))</f>
        <v>0</v>
      </c>
      <c r="AE17" s="21">
        <f t="shared" si="6"/>
        <v>0</v>
      </c>
      <c r="AF17" s="8">
        <f>IF($D17="","",VLOOKUP($D17,'HK1'!$D$4:$AH$259,29,0)+VLOOKUP($D17,'HK2'!$D$4:$AH$258,29,0))</f>
        <v>0</v>
      </c>
      <c r="AG17" s="8">
        <f>IF($D17="","",VLOOKUP($D17,'HK1'!$D$4:$AH$259,30,0)+VLOOKUP($D17,'HK2'!$D$4:$AH$258,30,0))</f>
        <v>0</v>
      </c>
      <c r="AH17" s="64">
        <f t="shared" si="7"/>
        <v>1.2</v>
      </c>
      <c r="AI17" s="14">
        <f t="shared" si="11"/>
        <v>4</v>
      </c>
    </row>
    <row r="18" spans="1:35" hidden="1">
      <c r="A18" s="55">
        <f>IF(D18="","",SUBTOTAL(3,$D$4:$D18))</f>
        <v>9</v>
      </c>
      <c r="B18" s="46" t="s">
        <v>517</v>
      </c>
      <c r="C18" s="75" t="s">
        <v>253</v>
      </c>
      <c r="D18" s="31" t="s">
        <v>257</v>
      </c>
      <c r="E18" s="8">
        <f>IF($D18="","",VLOOKUP($D18,'HK1'!$D$4:$AH$259,2,0)+VLOOKUP($D18,'HK2'!$D$4:$AH$258,2,0))</f>
        <v>0</v>
      </c>
      <c r="F18" s="8">
        <f>IF($D18="","",VLOOKUP($D18,'HK1'!$D$4:$AH$259,3,0)+VLOOKUP($D18,'HK2'!$D$4:$AH$258,3,0))</f>
        <v>0</v>
      </c>
      <c r="G18" s="8">
        <f>IF($D18="","",VLOOKUP($D18,'HK1'!$D$4:$AH$259,4,0)+VLOOKUP($D18,'HK2'!$D$4:$AH$258,4,0))</f>
        <v>0</v>
      </c>
      <c r="H18" s="8">
        <f>IF($D18="","",VLOOKUP($D18,'HK1'!$D$4:$AH$259,5,0)+VLOOKUP($D18,'HK2'!$D$4:$AH$258,5,0))</f>
        <v>0</v>
      </c>
      <c r="I18" s="76">
        <f t="shared" si="0"/>
        <v>0</v>
      </c>
      <c r="J18" s="8">
        <f>IF($D18="","",VLOOKUP($D18,'HK1'!$D$4:$AH$259,7,0)+VLOOKUP($D18,'HK2'!$D$4:$AH$258,7,0))</f>
        <v>1.2</v>
      </c>
      <c r="K18" s="8">
        <f>IF($D18="","",VLOOKUP($D18,'HK1'!$D$4:$AH$259,8,0)+VLOOKUP($D18,'HK2'!$D$4:$AH$258,8,0))</f>
        <v>1.2</v>
      </c>
      <c r="L18" s="8">
        <f>IF($D18="","",VLOOKUP($D18,'HK1'!$D$4:$AH$259,9,0)+VLOOKUP($D18,'HK2'!$D$4:$AH$258,9,0))</f>
        <v>0</v>
      </c>
      <c r="M18" s="8">
        <f>IF($D18="","",VLOOKUP($D18,'HK1'!$D$4:$AH$259,10,0)+VLOOKUP($D18,'HK2'!$D$4:$AH$258,10,0))</f>
        <v>0</v>
      </c>
      <c r="N18" s="21">
        <f t="shared" si="1"/>
        <v>2.4</v>
      </c>
      <c r="O18" s="8">
        <f>IF($D18="","",VLOOKUP($D18,'HK1'!$D$4:$AH$259,12,0)+VLOOKUP($D18,'HK2'!$D$4:$AH$258,12,0))</f>
        <v>0</v>
      </c>
      <c r="P18" s="8">
        <f>IF($D18="","",VLOOKUP($D18,'HK1'!$D$4:$AH$259,13,0)+VLOOKUP($D18,'HK2'!$D$4:$AH$258,13,0))</f>
        <v>0</v>
      </c>
      <c r="Q18" s="8">
        <f>IF($D18="","",VLOOKUP($D18,'HK1'!$D$4:$AH$259,14,0)+VLOOKUP($D18,'HK2'!$D$4:$AH$258,14,0))</f>
        <v>0</v>
      </c>
      <c r="R18" s="21">
        <f t="shared" si="2"/>
        <v>0</v>
      </c>
      <c r="S18" s="8">
        <f>IF($D18="","",VLOOKUP($D18,'HK1'!$D$4:$AH$259,16,0)+VLOOKUP($D18,'HK2'!$D$4:$AH$258,16,0))</f>
        <v>59</v>
      </c>
      <c r="T18" s="8">
        <f>IF($D18="","",VLOOKUP($D18,'HK1'!$D$4:$AH$259,17,0)+VLOOKUP($D18,'HK2'!$D$4:$AH$258,17,0))</f>
        <v>0</v>
      </c>
      <c r="U18" s="8">
        <f>IF($D18="","",VLOOKUP($D18,'HK1'!$D$4:$AH$259,18,0)+VLOOKUP($D18,'HK2'!$D$4:$AH$258,18,0))</f>
        <v>59</v>
      </c>
      <c r="V18" s="21">
        <f t="shared" si="3"/>
        <v>0</v>
      </c>
      <c r="W18" s="8">
        <f>IF($D18="","",VLOOKUP($D18,'HK1'!$D$4:$AH$259,20,0)+VLOOKUP($D18,'HK2'!$D$4:$AH$258,20,0))</f>
        <v>0</v>
      </c>
      <c r="X18" s="8">
        <f>IF($D18="","",VLOOKUP($D18,'HK1'!$D$4:$AH$259,21,0)+VLOOKUP($D18,'HK2'!$D$4:$AH$258,21,0))</f>
        <v>0</v>
      </c>
      <c r="Y18" s="21">
        <f t="shared" si="4"/>
        <v>0</v>
      </c>
      <c r="Z18" s="8">
        <f>IF($D18="","",VLOOKUP($D18,'HK1'!$D$4:$AH$259,23,0)+VLOOKUP($D18,'HK2'!$D$4:$AH$258,23,0))</f>
        <v>0</v>
      </c>
      <c r="AA18" s="8">
        <f>IF($D18="","",VLOOKUP($D18,'HK1'!$D$4:$AH$259,24,0)+VLOOKUP($D18,'HK2'!$D$4:$AH$258,24,0))</f>
        <v>0</v>
      </c>
      <c r="AB18" s="21">
        <f t="shared" si="5"/>
        <v>0</v>
      </c>
      <c r="AC18" s="8">
        <f>IF($D18="","",VLOOKUP($D18,'HK1'!$D$4:$AH$259,26,0)+VLOOKUP($D18,'HK2'!$D$4:$AH$258,26,0))</f>
        <v>0</v>
      </c>
      <c r="AD18" s="8">
        <f>IF($D18="","",VLOOKUP($D18,'HK1'!$D$4:$AH$259,27,0)+VLOOKUP($D18,'HK2'!$D$4:$AH$258,27,0))</f>
        <v>0</v>
      </c>
      <c r="AE18" s="21">
        <f t="shared" si="6"/>
        <v>0</v>
      </c>
      <c r="AF18" s="8">
        <f>IF($D18="","",VLOOKUP($D18,'HK1'!$D$4:$AH$259,29,0)+VLOOKUP($D18,'HK2'!$D$4:$AH$258,29,0))</f>
        <v>0</v>
      </c>
      <c r="AG18" s="8">
        <f>IF($D18="","",VLOOKUP($D18,'HK1'!$D$4:$AH$259,30,0)+VLOOKUP($D18,'HK2'!$D$4:$AH$258,30,0))</f>
        <v>0</v>
      </c>
      <c r="AH18" s="64">
        <f t="shared" si="7"/>
        <v>2.4</v>
      </c>
      <c r="AI18" s="14">
        <f t="shared" si="11"/>
        <v>8</v>
      </c>
    </row>
    <row r="19" spans="1:35" hidden="1">
      <c r="A19" s="55">
        <f>IF(D19="","",SUBTOTAL(3,$D$4:$D19))</f>
        <v>9</v>
      </c>
      <c r="B19" s="46" t="s">
        <v>523</v>
      </c>
      <c r="C19" s="75" t="s">
        <v>260</v>
      </c>
      <c r="D19" s="31" t="s">
        <v>261</v>
      </c>
      <c r="E19" s="8">
        <f>IF($D19="","",VLOOKUP($D19,'HK1'!$D$4:$AH$259,2,0)+VLOOKUP($D19,'HK2'!$D$4:$AH$258,2,0))</f>
        <v>0</v>
      </c>
      <c r="F19" s="8">
        <f>IF($D19="","",VLOOKUP($D19,'HK1'!$D$4:$AH$259,3,0)+VLOOKUP($D19,'HK2'!$D$4:$AH$258,3,0))</f>
        <v>0</v>
      </c>
      <c r="G19" s="8">
        <f>IF($D19="","",VLOOKUP($D19,'HK1'!$D$4:$AH$259,4,0)+VLOOKUP($D19,'HK2'!$D$4:$AH$258,4,0))</f>
        <v>0</v>
      </c>
      <c r="H19" s="8">
        <f>IF($D19="","",VLOOKUP($D19,'HK1'!$D$4:$AH$259,5,0)+VLOOKUP($D19,'HK2'!$D$4:$AH$258,5,0))</f>
        <v>0</v>
      </c>
      <c r="I19" s="76">
        <f t="shared" si="0"/>
        <v>0</v>
      </c>
      <c r="J19" s="8">
        <f>IF($D19="","",VLOOKUP($D19,'HK1'!$D$4:$AH$259,7,0)+VLOOKUP($D19,'HK2'!$D$4:$AH$258,7,0))</f>
        <v>0</v>
      </c>
      <c r="K19" s="8">
        <f>IF($D19="","",VLOOKUP($D19,'HK1'!$D$4:$AH$259,8,0)+VLOOKUP($D19,'HK2'!$D$4:$AH$258,8,0))</f>
        <v>0</v>
      </c>
      <c r="L19" s="8">
        <f>IF($D19="","",VLOOKUP($D19,'HK1'!$D$4:$AH$259,9,0)+VLOOKUP($D19,'HK2'!$D$4:$AH$258,9,0))</f>
        <v>0</v>
      </c>
      <c r="M19" s="8">
        <f>IF($D19="","",VLOOKUP($D19,'HK1'!$D$4:$AH$259,10,0)+VLOOKUP($D19,'HK2'!$D$4:$AH$258,10,0))</f>
        <v>0</v>
      </c>
      <c r="N19" s="21">
        <f t="shared" si="1"/>
        <v>0</v>
      </c>
      <c r="O19" s="8">
        <f>IF($D19="","",VLOOKUP($D19,'HK1'!$D$4:$AH$259,12,0)+VLOOKUP($D19,'HK2'!$D$4:$AH$258,12,0))</f>
        <v>0</v>
      </c>
      <c r="P19" s="8">
        <f>IF($D19="","",VLOOKUP($D19,'HK1'!$D$4:$AH$259,13,0)+VLOOKUP($D19,'HK2'!$D$4:$AH$258,13,0))</f>
        <v>0</v>
      </c>
      <c r="Q19" s="8">
        <f>IF($D19="","",VLOOKUP($D19,'HK1'!$D$4:$AH$259,14,0)+VLOOKUP($D19,'HK2'!$D$4:$AH$258,14,0))</f>
        <v>0</v>
      </c>
      <c r="R19" s="21">
        <f t="shared" si="2"/>
        <v>0</v>
      </c>
      <c r="S19" s="8">
        <f>IF($D19="","",VLOOKUP($D19,'HK1'!$D$4:$AH$259,16,0)+VLOOKUP($D19,'HK2'!$D$4:$AH$258,16,0))</f>
        <v>68</v>
      </c>
      <c r="T19" s="8">
        <f>IF($D19="","",VLOOKUP($D19,'HK1'!$D$4:$AH$259,17,0)+VLOOKUP($D19,'HK2'!$D$4:$AH$258,17,0))</f>
        <v>0</v>
      </c>
      <c r="U19" s="8">
        <f>IF($D19="","",VLOOKUP($D19,'HK1'!$D$4:$AH$259,18,0)+VLOOKUP($D19,'HK2'!$D$4:$AH$258,18,0))</f>
        <v>68</v>
      </c>
      <c r="V19" s="21">
        <f t="shared" si="3"/>
        <v>0</v>
      </c>
      <c r="W19" s="8">
        <f>IF($D19="","",VLOOKUP($D19,'HK1'!$D$4:$AH$259,20,0)+VLOOKUP($D19,'HK2'!$D$4:$AH$258,20,0))</f>
        <v>0</v>
      </c>
      <c r="X19" s="8">
        <f>IF($D19="","",VLOOKUP($D19,'HK1'!$D$4:$AH$259,21,0)+VLOOKUP($D19,'HK2'!$D$4:$AH$258,21,0))</f>
        <v>0</v>
      </c>
      <c r="Y19" s="21">
        <f t="shared" si="4"/>
        <v>0</v>
      </c>
      <c r="Z19" s="8">
        <f>IF($D19="","",VLOOKUP($D19,'HK1'!$D$4:$AH$259,23,0)+VLOOKUP($D19,'HK2'!$D$4:$AH$258,23,0))</f>
        <v>0</v>
      </c>
      <c r="AA19" s="8">
        <f>IF($D19="","",VLOOKUP($D19,'HK1'!$D$4:$AH$259,24,0)+VLOOKUP($D19,'HK2'!$D$4:$AH$258,24,0))</f>
        <v>0</v>
      </c>
      <c r="AB19" s="21">
        <f t="shared" si="5"/>
        <v>0</v>
      </c>
      <c r="AC19" s="8">
        <f>IF($D19="","",VLOOKUP($D19,'HK1'!$D$4:$AH$259,26,0)+VLOOKUP($D19,'HK2'!$D$4:$AH$258,26,0))</f>
        <v>0</v>
      </c>
      <c r="AD19" s="8">
        <f>IF($D19="","",VLOOKUP($D19,'HK1'!$D$4:$AH$259,27,0)+VLOOKUP($D19,'HK2'!$D$4:$AH$258,27,0))</f>
        <v>0</v>
      </c>
      <c r="AE19" s="21">
        <f t="shared" si="6"/>
        <v>0</v>
      </c>
      <c r="AF19" s="8">
        <f>IF($D19="","",VLOOKUP($D19,'HK1'!$D$4:$AH$259,29,0)+VLOOKUP($D19,'HK2'!$D$4:$AH$258,29,0))</f>
        <v>0</v>
      </c>
      <c r="AG19" s="8">
        <f>IF($D19="","",VLOOKUP($D19,'HK1'!$D$4:$AH$259,30,0)+VLOOKUP($D19,'HK2'!$D$4:$AH$258,30,0))</f>
        <v>0</v>
      </c>
      <c r="AH19" s="64">
        <f t="shared" si="7"/>
        <v>0</v>
      </c>
      <c r="AI19" s="14">
        <f t="shared" si="11"/>
        <v>0</v>
      </c>
    </row>
    <row r="20" spans="1:35" hidden="1">
      <c r="A20" s="55">
        <f>IF(D20="","",SUBTOTAL(3,$D$4:$D20))</f>
        <v>9</v>
      </c>
      <c r="B20" s="46" t="s">
        <v>525</v>
      </c>
      <c r="C20" s="75" t="s">
        <v>263</v>
      </c>
      <c r="D20" s="31" t="s">
        <v>265</v>
      </c>
      <c r="E20" s="8">
        <f>IF($D20="","",VLOOKUP($D20,'HK1'!$D$4:$AH$259,2,0)+VLOOKUP($D20,'HK2'!$D$4:$AH$258,2,0))</f>
        <v>4</v>
      </c>
      <c r="F20" s="8">
        <f>IF($D20="","",VLOOKUP($D20,'HK1'!$D$4:$AH$259,3,0)+VLOOKUP($D20,'HK2'!$D$4:$AH$258,3,0))</f>
        <v>0</v>
      </c>
      <c r="G20" s="8">
        <f>IF($D20="","",VLOOKUP($D20,'HK1'!$D$4:$AH$259,4,0)+VLOOKUP($D20,'HK2'!$D$4:$AH$258,4,0))</f>
        <v>0</v>
      </c>
      <c r="H20" s="8">
        <f>IF($D20="","",VLOOKUP($D20,'HK1'!$D$4:$AH$259,5,0)+VLOOKUP($D20,'HK2'!$D$4:$AH$258,5,0))</f>
        <v>0</v>
      </c>
      <c r="I20" s="76">
        <f t="shared" si="0"/>
        <v>4</v>
      </c>
      <c r="J20" s="8">
        <f>IF($D20="","",VLOOKUP($D20,'HK1'!$D$4:$AH$259,7,0)+VLOOKUP($D20,'HK2'!$D$4:$AH$258,7,0))</f>
        <v>0</v>
      </c>
      <c r="K20" s="8">
        <f>IF($D20="","",VLOOKUP($D20,'HK1'!$D$4:$AH$259,8,0)+VLOOKUP($D20,'HK2'!$D$4:$AH$258,8,0))</f>
        <v>0</v>
      </c>
      <c r="L20" s="8">
        <f>IF($D20="","",VLOOKUP($D20,'HK1'!$D$4:$AH$259,9,0)+VLOOKUP($D20,'HK2'!$D$4:$AH$258,9,0))</f>
        <v>0</v>
      </c>
      <c r="M20" s="8">
        <f>IF($D20="","",VLOOKUP($D20,'HK1'!$D$4:$AH$259,10,0)+VLOOKUP($D20,'HK2'!$D$4:$AH$258,10,0))</f>
        <v>0</v>
      </c>
      <c r="N20" s="21">
        <f t="shared" si="1"/>
        <v>0</v>
      </c>
      <c r="O20" s="8">
        <f>IF($D20="","",VLOOKUP($D20,'HK1'!$D$4:$AH$259,12,0)+VLOOKUP($D20,'HK2'!$D$4:$AH$258,12,0))</f>
        <v>33</v>
      </c>
      <c r="P20" s="8">
        <f>IF($D20="","",VLOOKUP($D20,'HK1'!$D$4:$AH$259,13,0)+VLOOKUP($D20,'HK2'!$D$4:$AH$258,13,0))</f>
        <v>93</v>
      </c>
      <c r="Q20" s="8">
        <f>IF($D20="","",VLOOKUP($D20,'HK1'!$D$4:$AH$259,14,0)+VLOOKUP($D20,'HK2'!$D$4:$AH$258,14,0))</f>
        <v>56</v>
      </c>
      <c r="R20" s="21">
        <f t="shared" si="2"/>
        <v>3.5</v>
      </c>
      <c r="S20" s="8">
        <f>IF($D20="","",VLOOKUP($D20,'HK1'!$D$4:$AH$259,16,0)+VLOOKUP($D20,'HK2'!$D$4:$AH$258,16,0))</f>
        <v>0</v>
      </c>
      <c r="T20" s="8">
        <f>IF($D20="","",VLOOKUP($D20,'HK1'!$D$4:$AH$259,17,0)+VLOOKUP($D20,'HK2'!$D$4:$AH$258,17,0))</f>
        <v>0</v>
      </c>
      <c r="U20" s="8">
        <f>IF($D20="","",VLOOKUP($D20,'HK1'!$D$4:$AH$259,18,0)+VLOOKUP($D20,'HK2'!$D$4:$AH$258,18,0))</f>
        <v>0</v>
      </c>
      <c r="V20" s="21">
        <f t="shared" si="3"/>
        <v>0</v>
      </c>
      <c r="W20" s="8">
        <f>IF($D20="","",VLOOKUP($D20,'HK1'!$D$4:$AH$259,20,0)+VLOOKUP($D20,'HK2'!$D$4:$AH$258,20,0))</f>
        <v>0</v>
      </c>
      <c r="X20" s="8">
        <f>IF($D20="","",VLOOKUP($D20,'HK1'!$D$4:$AH$259,21,0)+VLOOKUP($D20,'HK2'!$D$4:$AH$258,21,0))</f>
        <v>0</v>
      </c>
      <c r="Y20" s="21">
        <f t="shared" si="4"/>
        <v>0</v>
      </c>
      <c r="Z20" s="8">
        <f>IF($D20="","",VLOOKUP($D20,'HK1'!$D$4:$AH$259,23,0)+VLOOKUP($D20,'HK2'!$D$4:$AH$258,23,0))</f>
        <v>0</v>
      </c>
      <c r="AA20" s="8">
        <f>IF($D20="","",VLOOKUP($D20,'HK1'!$D$4:$AH$259,24,0)+VLOOKUP($D20,'HK2'!$D$4:$AH$258,24,0))</f>
        <v>0</v>
      </c>
      <c r="AB20" s="21">
        <f t="shared" si="5"/>
        <v>0</v>
      </c>
      <c r="AC20" s="8">
        <f>IF($D20="","",VLOOKUP($D20,'HK1'!$D$4:$AH$259,26,0)+VLOOKUP($D20,'HK2'!$D$4:$AH$258,26,0))</f>
        <v>0</v>
      </c>
      <c r="AD20" s="8">
        <f>IF($D20="","",VLOOKUP($D20,'HK1'!$D$4:$AH$259,27,0)+VLOOKUP($D20,'HK2'!$D$4:$AH$258,27,0))</f>
        <v>0</v>
      </c>
      <c r="AE20" s="21">
        <f t="shared" si="6"/>
        <v>0</v>
      </c>
      <c r="AF20" s="8">
        <f>IF($D20="","",VLOOKUP($D20,'HK1'!$D$4:$AH$259,29,0)+VLOOKUP($D20,'HK2'!$D$4:$AH$258,29,0))</f>
        <v>0</v>
      </c>
      <c r="AG20" s="8">
        <f>IF($D20="","",VLOOKUP($D20,'HK1'!$D$4:$AH$259,30,0)+VLOOKUP($D20,'HK2'!$D$4:$AH$258,30,0))</f>
        <v>0</v>
      </c>
      <c r="AH20" s="64">
        <f t="shared" si="7"/>
        <v>7.5</v>
      </c>
      <c r="AI20" s="14">
        <f t="shared" si="11"/>
        <v>25</v>
      </c>
    </row>
    <row r="21" spans="1:35" hidden="1">
      <c r="A21" s="55">
        <f>IF(D21="","",SUBTOTAL(3,$D$4:$D21))</f>
        <v>9</v>
      </c>
      <c r="B21" s="46" t="s">
        <v>524</v>
      </c>
      <c r="C21" s="75" t="s">
        <v>263</v>
      </c>
      <c r="D21" s="31" t="s">
        <v>264</v>
      </c>
      <c r="E21" s="8">
        <f>IF($D21="","",VLOOKUP($D21,'HK1'!$D$4:$AH$259,2,0)+VLOOKUP($D21,'HK2'!$D$4:$AH$258,2,0))</f>
        <v>2</v>
      </c>
      <c r="F21" s="8">
        <f>IF($D21="","",VLOOKUP($D21,'HK1'!$D$4:$AH$259,3,0)+VLOOKUP($D21,'HK2'!$D$4:$AH$258,3,0))</f>
        <v>0</v>
      </c>
      <c r="G21" s="8">
        <f>IF($D21="","",VLOOKUP($D21,'HK1'!$D$4:$AH$259,4,0)+VLOOKUP($D21,'HK2'!$D$4:$AH$258,4,0))</f>
        <v>0</v>
      </c>
      <c r="H21" s="8">
        <f>IF($D21="","",VLOOKUP($D21,'HK1'!$D$4:$AH$259,5,0)+VLOOKUP($D21,'HK2'!$D$4:$AH$258,5,0))</f>
        <v>0</v>
      </c>
      <c r="I21" s="76">
        <f t="shared" si="0"/>
        <v>2</v>
      </c>
      <c r="J21" s="8">
        <f>IF($D21="","",VLOOKUP($D21,'HK1'!$D$4:$AH$259,7,0)+VLOOKUP($D21,'HK2'!$D$4:$AH$258,7,0))</f>
        <v>0</v>
      </c>
      <c r="K21" s="8">
        <f>IF($D21="","",VLOOKUP($D21,'HK1'!$D$4:$AH$259,8,0)+VLOOKUP($D21,'HK2'!$D$4:$AH$258,8,0))</f>
        <v>3.5999999999999996</v>
      </c>
      <c r="L21" s="8">
        <f>IF($D21="","",VLOOKUP($D21,'HK1'!$D$4:$AH$259,9,0)+VLOOKUP($D21,'HK2'!$D$4:$AH$258,9,0))</f>
        <v>0</v>
      </c>
      <c r="M21" s="8">
        <f>IF($D21="","",VLOOKUP($D21,'HK1'!$D$4:$AH$259,10,0)+VLOOKUP($D21,'HK2'!$D$4:$AH$258,10,0))</f>
        <v>0</v>
      </c>
      <c r="N21" s="21">
        <f t="shared" si="1"/>
        <v>3.5999999999999996</v>
      </c>
      <c r="O21" s="8">
        <f>IF($D21="","",VLOOKUP($D21,'HK1'!$D$4:$AH$259,12,0)+VLOOKUP($D21,'HK2'!$D$4:$AH$258,12,0))</f>
        <v>13</v>
      </c>
      <c r="P21" s="8">
        <f>IF($D21="","",VLOOKUP($D21,'HK1'!$D$4:$AH$259,13,0)+VLOOKUP($D21,'HK2'!$D$4:$AH$258,13,0))</f>
        <v>0</v>
      </c>
      <c r="Q21" s="8">
        <f>IF($D21="","",VLOOKUP($D21,'HK1'!$D$4:$AH$259,14,0)+VLOOKUP($D21,'HK2'!$D$4:$AH$258,14,0))</f>
        <v>13</v>
      </c>
      <c r="R21" s="21">
        <f t="shared" si="2"/>
        <v>0</v>
      </c>
      <c r="S21" s="8">
        <f>IF($D21="","",VLOOKUP($D21,'HK1'!$D$4:$AH$259,16,0)+VLOOKUP($D21,'HK2'!$D$4:$AH$258,16,0))</f>
        <v>52</v>
      </c>
      <c r="T21" s="8">
        <f>IF($D21="","",VLOOKUP($D21,'HK1'!$D$4:$AH$259,17,0)+VLOOKUP($D21,'HK2'!$D$4:$AH$258,17,0))</f>
        <v>0</v>
      </c>
      <c r="U21" s="8">
        <f>IF($D21="","",VLOOKUP($D21,'HK1'!$D$4:$AH$259,18,0)+VLOOKUP($D21,'HK2'!$D$4:$AH$258,18,0))</f>
        <v>52</v>
      </c>
      <c r="V21" s="21">
        <f t="shared" si="3"/>
        <v>0</v>
      </c>
      <c r="W21" s="8">
        <f>IF($D21="","",VLOOKUP($D21,'HK1'!$D$4:$AH$259,20,0)+VLOOKUP($D21,'HK2'!$D$4:$AH$258,20,0))</f>
        <v>0</v>
      </c>
      <c r="X21" s="8">
        <f>IF($D21="","",VLOOKUP($D21,'HK1'!$D$4:$AH$259,21,0)+VLOOKUP($D21,'HK2'!$D$4:$AH$258,21,0))</f>
        <v>0</v>
      </c>
      <c r="Y21" s="21">
        <f t="shared" si="4"/>
        <v>0</v>
      </c>
      <c r="Z21" s="8">
        <f>IF($D21="","",VLOOKUP($D21,'HK1'!$D$4:$AH$259,23,0)+VLOOKUP($D21,'HK2'!$D$4:$AH$258,23,0))</f>
        <v>0</v>
      </c>
      <c r="AA21" s="8">
        <f>IF($D21="","",VLOOKUP($D21,'HK1'!$D$4:$AH$259,24,0)+VLOOKUP($D21,'HK2'!$D$4:$AH$258,24,0))</f>
        <v>0</v>
      </c>
      <c r="AB21" s="21">
        <f t="shared" si="5"/>
        <v>0</v>
      </c>
      <c r="AC21" s="8">
        <f>IF($D21="","",VLOOKUP($D21,'HK1'!$D$4:$AH$259,26,0)+VLOOKUP($D21,'HK2'!$D$4:$AH$258,26,0))</f>
        <v>0</v>
      </c>
      <c r="AD21" s="8">
        <f>IF($D21="","",VLOOKUP($D21,'HK1'!$D$4:$AH$259,27,0)+VLOOKUP($D21,'HK2'!$D$4:$AH$258,27,0))</f>
        <v>0</v>
      </c>
      <c r="AE21" s="21">
        <f t="shared" si="6"/>
        <v>0</v>
      </c>
      <c r="AF21" s="8">
        <f>IF($D21="","",VLOOKUP($D21,'HK1'!$D$4:$AH$259,29,0)+VLOOKUP($D21,'HK2'!$D$4:$AH$258,29,0))</f>
        <v>0</v>
      </c>
      <c r="AG21" s="8">
        <f>IF($D21="","",VLOOKUP($D21,'HK1'!$D$4:$AH$259,30,0)+VLOOKUP($D21,'HK2'!$D$4:$AH$258,30,0))</f>
        <v>0</v>
      </c>
      <c r="AH21" s="64">
        <f t="shared" si="7"/>
        <v>5.6</v>
      </c>
      <c r="AI21" s="14">
        <f t="shared" si="11"/>
        <v>18.7</v>
      </c>
    </row>
    <row r="22" spans="1:35" hidden="1">
      <c r="A22" s="55">
        <f>IF(D22="","",SUBTOTAL(3,$D$4:$D22))</f>
        <v>9</v>
      </c>
      <c r="B22" s="46" t="s">
        <v>526</v>
      </c>
      <c r="C22" s="24" t="s">
        <v>539</v>
      </c>
      <c r="D22" s="31" t="s">
        <v>270</v>
      </c>
      <c r="E22" s="8">
        <f>IF($D22="","",VLOOKUP($D22,'HK1'!$D$4:$AH$259,2,0)+VLOOKUP($D22,'HK2'!$D$4:$AH$258,2,0))</f>
        <v>0</v>
      </c>
      <c r="F22" s="8">
        <f>IF($D22="","",VLOOKUP($D22,'HK1'!$D$4:$AH$259,3,0)+VLOOKUP($D22,'HK2'!$D$4:$AH$258,3,0))</f>
        <v>0</v>
      </c>
      <c r="G22" s="8">
        <f>IF($D22="","",VLOOKUP($D22,'HK1'!$D$4:$AH$259,4,0)+VLOOKUP($D22,'HK2'!$D$4:$AH$258,4,0))</f>
        <v>0</v>
      </c>
      <c r="H22" s="8">
        <f>IF($D22="","",VLOOKUP($D22,'HK1'!$D$4:$AH$259,5,0)+VLOOKUP($D22,'HK2'!$D$4:$AH$258,5,0))</f>
        <v>0</v>
      </c>
      <c r="I22" s="76">
        <f t="shared" si="0"/>
        <v>0</v>
      </c>
      <c r="J22" s="8">
        <f>IF($D22="","",VLOOKUP($D22,'HK1'!$D$4:$AH$259,7,0)+VLOOKUP($D22,'HK2'!$D$4:$AH$258,7,0))</f>
        <v>0</v>
      </c>
      <c r="K22" s="8">
        <f>IF($D22="","",VLOOKUP($D22,'HK1'!$D$4:$AH$259,8,0)+VLOOKUP($D22,'HK2'!$D$4:$AH$258,8,0))</f>
        <v>0</v>
      </c>
      <c r="L22" s="8">
        <f>IF($D22="","",VLOOKUP($D22,'HK1'!$D$4:$AH$259,9,0)+VLOOKUP($D22,'HK2'!$D$4:$AH$258,9,0))</f>
        <v>0</v>
      </c>
      <c r="M22" s="8">
        <f>IF($D22="","",VLOOKUP($D22,'HK1'!$D$4:$AH$259,10,0)+VLOOKUP($D22,'HK2'!$D$4:$AH$258,10,0))</f>
        <v>0</v>
      </c>
      <c r="N22" s="21">
        <f t="shared" si="1"/>
        <v>0</v>
      </c>
      <c r="O22" s="8">
        <f>IF($D22="","",VLOOKUP($D22,'HK1'!$D$4:$AH$259,12,0)+VLOOKUP($D22,'HK2'!$D$4:$AH$258,12,0))</f>
        <v>0</v>
      </c>
      <c r="P22" s="8">
        <f>IF($D22="","",VLOOKUP($D22,'HK1'!$D$4:$AH$259,13,0)+VLOOKUP($D22,'HK2'!$D$4:$AH$258,13,0))</f>
        <v>0</v>
      </c>
      <c r="Q22" s="8">
        <f>IF($D22="","",VLOOKUP($D22,'HK1'!$D$4:$AH$259,14,0)+VLOOKUP($D22,'HK2'!$D$4:$AH$258,14,0))</f>
        <v>0</v>
      </c>
      <c r="R22" s="21">
        <f t="shared" si="2"/>
        <v>0</v>
      </c>
      <c r="S22" s="8">
        <f>IF($D22="","",VLOOKUP($D22,'HK1'!$D$4:$AH$259,16,0)+VLOOKUP($D22,'HK2'!$D$4:$AH$258,16,0))</f>
        <v>0</v>
      </c>
      <c r="T22" s="8">
        <f>IF($D22="","",VLOOKUP($D22,'HK1'!$D$4:$AH$259,17,0)+VLOOKUP($D22,'HK2'!$D$4:$AH$258,17,0))</f>
        <v>0</v>
      </c>
      <c r="U22" s="8">
        <f>IF($D22="","",VLOOKUP($D22,'HK1'!$D$4:$AH$259,18,0)+VLOOKUP($D22,'HK2'!$D$4:$AH$258,18,0))</f>
        <v>0</v>
      </c>
      <c r="V22" s="21">
        <f t="shared" si="3"/>
        <v>0</v>
      </c>
      <c r="W22" s="8">
        <f>IF($D22="","",VLOOKUP($D22,'HK1'!$D$4:$AH$259,20,0)+VLOOKUP($D22,'HK2'!$D$4:$AH$258,20,0))</f>
        <v>0</v>
      </c>
      <c r="X22" s="8">
        <f>IF($D22="","",VLOOKUP($D22,'HK1'!$D$4:$AH$259,21,0)+VLOOKUP($D22,'HK2'!$D$4:$AH$258,21,0))</f>
        <v>0</v>
      </c>
      <c r="Y22" s="21">
        <f t="shared" si="4"/>
        <v>0</v>
      </c>
      <c r="Z22" s="8">
        <f>IF($D22="","",VLOOKUP($D22,'HK1'!$D$4:$AH$259,23,0)+VLOOKUP($D22,'HK2'!$D$4:$AH$258,23,0))</f>
        <v>0</v>
      </c>
      <c r="AA22" s="8">
        <f>IF($D22="","",VLOOKUP($D22,'HK1'!$D$4:$AH$259,24,0)+VLOOKUP($D22,'HK2'!$D$4:$AH$258,24,0))</f>
        <v>0</v>
      </c>
      <c r="AB22" s="21">
        <f t="shared" si="5"/>
        <v>0</v>
      </c>
      <c r="AC22" s="8">
        <f>IF($D22="","",VLOOKUP($D22,'HK1'!$D$4:$AH$259,26,0)+VLOOKUP($D22,'HK2'!$D$4:$AH$258,26,0))</f>
        <v>0</v>
      </c>
      <c r="AD22" s="8">
        <f>IF($D22="","",VLOOKUP($D22,'HK1'!$D$4:$AH$259,27,0)+VLOOKUP($D22,'HK2'!$D$4:$AH$258,27,0))</f>
        <v>0</v>
      </c>
      <c r="AE22" s="21">
        <f t="shared" si="6"/>
        <v>0</v>
      </c>
      <c r="AF22" s="8">
        <f>IF($D22="","",VLOOKUP($D22,'HK1'!$D$4:$AH$259,29,0)+VLOOKUP($D22,'HK2'!$D$4:$AH$258,29,0))</f>
        <v>0</v>
      </c>
      <c r="AG22" s="8">
        <f>IF($D22="","",VLOOKUP($D22,'HK1'!$D$4:$AH$259,30,0)+VLOOKUP($D22,'HK2'!$D$4:$AH$258,30,0))</f>
        <v>0</v>
      </c>
      <c r="AH22" s="64">
        <f t="shared" si="7"/>
        <v>0</v>
      </c>
      <c r="AI22" s="14">
        <f t="shared" si="11"/>
        <v>0</v>
      </c>
    </row>
    <row r="23" spans="1:35" hidden="1">
      <c r="A23" s="55">
        <f>IF(D23="","",SUBTOTAL(3,$D$4:$D23))</f>
        <v>9</v>
      </c>
      <c r="B23" s="46" t="s">
        <v>527</v>
      </c>
      <c r="C23" s="24" t="s">
        <v>271</v>
      </c>
      <c r="D23" s="31" t="s">
        <v>262</v>
      </c>
      <c r="E23" s="8">
        <f>IF($D23="","",VLOOKUP($D23,'HK1'!$D$4:$AH$259,2,0)+VLOOKUP($D23,'HK2'!$D$4:$AH$258,2,0))</f>
        <v>0</v>
      </c>
      <c r="F23" s="8">
        <f>IF($D23="","",VLOOKUP($D23,'HK1'!$D$4:$AH$259,3,0)+VLOOKUP($D23,'HK2'!$D$4:$AH$258,3,0))</f>
        <v>0</v>
      </c>
      <c r="G23" s="8">
        <f>IF($D23="","",VLOOKUP($D23,'HK1'!$D$4:$AH$259,4,0)+VLOOKUP($D23,'HK2'!$D$4:$AH$258,4,0))</f>
        <v>0</v>
      </c>
      <c r="H23" s="8">
        <f>IF($D23="","",VLOOKUP($D23,'HK1'!$D$4:$AH$259,5,0)+VLOOKUP($D23,'HK2'!$D$4:$AH$258,5,0))</f>
        <v>0</v>
      </c>
      <c r="I23" s="76">
        <f t="shared" si="0"/>
        <v>0</v>
      </c>
      <c r="J23" s="8">
        <f>IF($D23="","",VLOOKUP($D23,'HK1'!$D$4:$AH$259,7,0)+VLOOKUP($D23,'HK2'!$D$4:$AH$258,7,0))</f>
        <v>0</v>
      </c>
      <c r="K23" s="8">
        <f>IF($D23="","",VLOOKUP($D23,'HK1'!$D$4:$AH$259,8,0)+VLOOKUP($D23,'HK2'!$D$4:$AH$258,8,0))</f>
        <v>0</v>
      </c>
      <c r="L23" s="8">
        <f>IF($D23="","",VLOOKUP($D23,'HK1'!$D$4:$AH$259,9,0)+VLOOKUP($D23,'HK2'!$D$4:$AH$258,9,0))</f>
        <v>0</v>
      </c>
      <c r="M23" s="8">
        <f>IF($D23="","",VLOOKUP($D23,'HK1'!$D$4:$AH$259,10,0)+VLOOKUP($D23,'HK2'!$D$4:$AH$258,10,0))</f>
        <v>0</v>
      </c>
      <c r="N23" s="21">
        <f t="shared" si="1"/>
        <v>0</v>
      </c>
      <c r="O23" s="8">
        <f>IF($D23="","",VLOOKUP($D23,'HK1'!$D$4:$AH$259,12,0)+VLOOKUP($D23,'HK2'!$D$4:$AH$258,12,0))</f>
        <v>94</v>
      </c>
      <c r="P23" s="8">
        <f>IF($D23="","",VLOOKUP($D23,'HK1'!$D$4:$AH$259,13,0)+VLOOKUP($D23,'HK2'!$D$4:$AH$258,13,0))</f>
        <v>87</v>
      </c>
      <c r="Q23" s="8">
        <f>IF($D23="","",VLOOKUP($D23,'HK1'!$D$4:$AH$259,14,0)+VLOOKUP($D23,'HK2'!$D$4:$AH$258,14,0))</f>
        <v>105</v>
      </c>
      <c r="R23" s="21">
        <f t="shared" si="2"/>
        <v>3.8</v>
      </c>
      <c r="S23" s="8">
        <f>IF($D23="","",VLOOKUP($D23,'HK1'!$D$4:$AH$259,16,0)+VLOOKUP($D23,'HK2'!$D$4:$AH$258,16,0))</f>
        <v>0</v>
      </c>
      <c r="T23" s="8">
        <f>IF($D23="","",VLOOKUP($D23,'HK1'!$D$4:$AH$259,17,0)+VLOOKUP($D23,'HK2'!$D$4:$AH$258,17,0))</f>
        <v>0</v>
      </c>
      <c r="U23" s="8">
        <f>IF($D23="","",VLOOKUP($D23,'HK1'!$D$4:$AH$259,18,0)+VLOOKUP($D23,'HK2'!$D$4:$AH$258,18,0))</f>
        <v>0</v>
      </c>
      <c r="V23" s="21">
        <f t="shared" si="3"/>
        <v>0</v>
      </c>
      <c r="W23" s="8">
        <f>IF($D23="","",VLOOKUP($D23,'HK1'!$D$4:$AH$259,20,0)+VLOOKUP($D23,'HK2'!$D$4:$AH$258,20,0))</f>
        <v>0</v>
      </c>
      <c r="X23" s="8">
        <f>IF($D23="","",VLOOKUP($D23,'HK1'!$D$4:$AH$259,21,0)+VLOOKUP($D23,'HK2'!$D$4:$AH$258,21,0))</f>
        <v>0</v>
      </c>
      <c r="Y23" s="21">
        <f t="shared" si="4"/>
        <v>0</v>
      </c>
      <c r="Z23" s="8">
        <f>IF($D23="","",VLOOKUP($D23,'HK1'!$D$4:$AH$259,23,0)+VLOOKUP($D23,'HK2'!$D$4:$AH$258,23,0))</f>
        <v>0</v>
      </c>
      <c r="AA23" s="8">
        <f>IF($D23="","",VLOOKUP($D23,'HK1'!$D$4:$AH$259,24,0)+VLOOKUP($D23,'HK2'!$D$4:$AH$258,24,0))</f>
        <v>0</v>
      </c>
      <c r="AB23" s="21">
        <f t="shared" si="5"/>
        <v>0</v>
      </c>
      <c r="AC23" s="8">
        <f>IF($D23="","",VLOOKUP($D23,'HK1'!$D$4:$AH$259,26,0)+VLOOKUP($D23,'HK2'!$D$4:$AH$258,26,0))</f>
        <v>0</v>
      </c>
      <c r="AD23" s="8">
        <f>IF($D23="","",VLOOKUP($D23,'HK1'!$D$4:$AH$259,27,0)+VLOOKUP($D23,'HK2'!$D$4:$AH$258,27,0))</f>
        <v>0</v>
      </c>
      <c r="AE23" s="21">
        <f t="shared" si="6"/>
        <v>0</v>
      </c>
      <c r="AF23" s="8">
        <f>IF($D23="","",VLOOKUP($D23,'HK1'!$D$4:$AH$259,29,0)+VLOOKUP($D23,'HK2'!$D$4:$AH$258,29,0))</f>
        <v>0</v>
      </c>
      <c r="AG23" s="8">
        <f>IF($D23="","",VLOOKUP($D23,'HK1'!$D$4:$AH$259,30,0)+VLOOKUP($D23,'HK2'!$D$4:$AH$258,30,0))</f>
        <v>0</v>
      </c>
      <c r="AH23" s="64">
        <f t="shared" si="7"/>
        <v>3.8</v>
      </c>
      <c r="AI23" s="14">
        <f t="shared" si="11"/>
        <v>12.7</v>
      </c>
    </row>
    <row r="24" spans="1:35" hidden="1">
      <c r="A24" s="55">
        <f>IF(D24="","",SUBTOTAL(3,$D$4:$D24))</f>
        <v>9</v>
      </c>
      <c r="B24" s="46" t="s">
        <v>530</v>
      </c>
      <c r="C24" s="75" t="s">
        <v>540</v>
      </c>
      <c r="D24" s="31" t="s">
        <v>273</v>
      </c>
      <c r="E24" s="8">
        <f>IF($D24="","",VLOOKUP($D24,'HK1'!$D$4:$AH$259,2,0)+VLOOKUP($D24,'HK2'!$D$4:$AH$258,2,0))</f>
        <v>0</v>
      </c>
      <c r="F24" s="8">
        <f>IF($D24="","",VLOOKUP($D24,'HK1'!$D$4:$AH$259,3,0)+VLOOKUP($D24,'HK2'!$D$4:$AH$258,3,0))</f>
        <v>0</v>
      </c>
      <c r="G24" s="8">
        <f>IF($D24="","",VLOOKUP($D24,'HK1'!$D$4:$AH$259,4,0)+VLOOKUP($D24,'HK2'!$D$4:$AH$258,4,0))</f>
        <v>0</v>
      </c>
      <c r="H24" s="8">
        <f>IF($D24="","",VLOOKUP($D24,'HK1'!$D$4:$AH$259,5,0)+VLOOKUP($D24,'HK2'!$D$4:$AH$258,5,0))</f>
        <v>0</v>
      </c>
      <c r="I24" s="76">
        <f t="shared" si="0"/>
        <v>0</v>
      </c>
      <c r="J24" s="8">
        <f>IF($D24="","",VLOOKUP($D24,'HK1'!$D$4:$AH$259,7,0)+VLOOKUP($D24,'HK2'!$D$4:$AH$258,7,0))</f>
        <v>0</v>
      </c>
      <c r="K24" s="8">
        <f>IF($D24="","",VLOOKUP($D24,'HK1'!$D$4:$AH$259,8,0)+VLOOKUP($D24,'HK2'!$D$4:$AH$258,8,0))</f>
        <v>0</v>
      </c>
      <c r="L24" s="8">
        <f>IF($D24="","",VLOOKUP($D24,'HK1'!$D$4:$AH$259,9,0)+VLOOKUP($D24,'HK2'!$D$4:$AH$258,9,0))</f>
        <v>0</v>
      </c>
      <c r="M24" s="8">
        <f>IF($D24="","",VLOOKUP($D24,'HK1'!$D$4:$AH$259,10,0)+VLOOKUP($D24,'HK2'!$D$4:$AH$258,10,0))</f>
        <v>0</v>
      </c>
      <c r="N24" s="21">
        <f t="shared" si="1"/>
        <v>0</v>
      </c>
      <c r="O24" s="8">
        <f>IF($D24="","",VLOOKUP($D24,'HK1'!$D$4:$AH$259,12,0)+VLOOKUP($D24,'HK2'!$D$4:$AH$258,12,0))</f>
        <v>0</v>
      </c>
      <c r="P24" s="8">
        <f>IF($D24="","",VLOOKUP($D24,'HK1'!$D$4:$AH$259,13,0)+VLOOKUP($D24,'HK2'!$D$4:$AH$258,13,0))</f>
        <v>0</v>
      </c>
      <c r="Q24" s="8">
        <f>IF($D24="","",VLOOKUP($D24,'HK1'!$D$4:$AH$259,14,0)+VLOOKUP($D24,'HK2'!$D$4:$AH$258,14,0))</f>
        <v>0</v>
      </c>
      <c r="R24" s="21">
        <f t="shared" si="2"/>
        <v>0</v>
      </c>
      <c r="S24" s="8">
        <f>IF($D24="","",VLOOKUP($D24,'HK1'!$D$4:$AH$259,16,0)+VLOOKUP($D24,'HK2'!$D$4:$AH$258,16,0))</f>
        <v>99</v>
      </c>
      <c r="T24" s="8">
        <f>IF($D24="","",VLOOKUP($D24,'HK1'!$D$4:$AH$259,17,0)+VLOOKUP($D24,'HK2'!$D$4:$AH$258,17,0))</f>
        <v>0</v>
      </c>
      <c r="U24" s="8">
        <f>IF($D24="","",VLOOKUP($D24,'HK1'!$D$4:$AH$259,18,0)+VLOOKUP($D24,'HK2'!$D$4:$AH$258,18,0))</f>
        <v>99</v>
      </c>
      <c r="V24" s="21">
        <f t="shared" si="3"/>
        <v>0</v>
      </c>
      <c r="W24" s="8">
        <f>IF($D24="","",VLOOKUP($D24,'HK1'!$D$4:$AH$259,20,0)+VLOOKUP($D24,'HK2'!$D$4:$AH$258,20,0))</f>
        <v>0</v>
      </c>
      <c r="X24" s="8">
        <f>IF($D24="","",VLOOKUP($D24,'HK1'!$D$4:$AH$259,21,0)+VLOOKUP($D24,'HK2'!$D$4:$AH$258,21,0))</f>
        <v>0</v>
      </c>
      <c r="Y24" s="21">
        <f t="shared" si="4"/>
        <v>0</v>
      </c>
      <c r="Z24" s="8">
        <f>IF($D24="","",VLOOKUP($D24,'HK1'!$D$4:$AH$259,23,0)+VLOOKUP($D24,'HK2'!$D$4:$AH$258,23,0))</f>
        <v>0</v>
      </c>
      <c r="AA24" s="8">
        <f>IF($D24="","",VLOOKUP($D24,'HK1'!$D$4:$AH$259,24,0)+VLOOKUP($D24,'HK2'!$D$4:$AH$258,24,0))</f>
        <v>0</v>
      </c>
      <c r="AB24" s="21">
        <f t="shared" si="5"/>
        <v>0</v>
      </c>
      <c r="AC24" s="8">
        <f>IF($D24="","",VLOOKUP($D24,'HK1'!$D$4:$AH$259,26,0)+VLOOKUP($D24,'HK2'!$D$4:$AH$258,26,0))</f>
        <v>0</v>
      </c>
      <c r="AD24" s="8">
        <f>IF($D24="","",VLOOKUP($D24,'HK1'!$D$4:$AH$259,27,0)+VLOOKUP($D24,'HK2'!$D$4:$AH$258,27,0))</f>
        <v>0</v>
      </c>
      <c r="AE24" s="21">
        <f t="shared" si="6"/>
        <v>0</v>
      </c>
      <c r="AF24" s="8">
        <f>IF($D24="","",VLOOKUP($D24,'HK1'!$D$4:$AH$259,29,0)+VLOOKUP($D24,'HK2'!$D$4:$AH$258,29,0))</f>
        <v>0</v>
      </c>
      <c r="AG24" s="8">
        <f>IF($D24="","",VLOOKUP($D24,'HK1'!$D$4:$AH$259,30,0)+VLOOKUP($D24,'HK2'!$D$4:$AH$258,30,0))</f>
        <v>0</v>
      </c>
      <c r="AH24" s="64">
        <f t="shared" si="7"/>
        <v>0</v>
      </c>
      <c r="AI24" s="14">
        <f t="shared" si="11"/>
        <v>0</v>
      </c>
    </row>
    <row r="25" spans="1:35" hidden="1">
      <c r="A25" s="55">
        <f>IF(D25="","",SUBTOTAL(3,$D$4:$D25))</f>
        <v>9</v>
      </c>
      <c r="B25" s="46" t="s">
        <v>528</v>
      </c>
      <c r="C25" s="75" t="s">
        <v>540</v>
      </c>
      <c r="D25" s="31" t="s">
        <v>275</v>
      </c>
      <c r="E25" s="8">
        <f>IF($D25="","",VLOOKUP($D25,'HK1'!$D$4:$AH$259,2,0)+VLOOKUP($D25,'HK2'!$D$4:$AH$258,2,0))</f>
        <v>0</v>
      </c>
      <c r="F25" s="8">
        <f>IF($D25="","",VLOOKUP($D25,'HK1'!$D$4:$AH$259,3,0)+VLOOKUP($D25,'HK2'!$D$4:$AH$258,3,0))</f>
        <v>0</v>
      </c>
      <c r="G25" s="8">
        <f>IF($D25="","",VLOOKUP($D25,'HK1'!$D$4:$AH$259,4,0)+VLOOKUP($D25,'HK2'!$D$4:$AH$258,4,0))</f>
        <v>0</v>
      </c>
      <c r="H25" s="8">
        <f>IF($D25="","",VLOOKUP($D25,'HK1'!$D$4:$AH$259,5,0)+VLOOKUP($D25,'HK2'!$D$4:$AH$258,5,0))</f>
        <v>0</v>
      </c>
      <c r="I25" s="76">
        <f t="shared" si="0"/>
        <v>0</v>
      </c>
      <c r="J25" s="8">
        <f>IF($D25="","",VLOOKUP($D25,'HK1'!$D$4:$AH$259,7,0)+VLOOKUP($D25,'HK2'!$D$4:$AH$258,7,0))</f>
        <v>0</v>
      </c>
      <c r="K25" s="8">
        <f>IF($D25="","",VLOOKUP($D25,'HK1'!$D$4:$AH$259,8,0)+VLOOKUP($D25,'HK2'!$D$4:$AH$258,8,0))</f>
        <v>0</v>
      </c>
      <c r="L25" s="8">
        <f>IF($D25="","",VLOOKUP($D25,'HK1'!$D$4:$AH$259,9,0)+VLOOKUP($D25,'HK2'!$D$4:$AH$258,9,0))</f>
        <v>0</v>
      </c>
      <c r="M25" s="8">
        <f>IF($D25="","",VLOOKUP($D25,'HK1'!$D$4:$AH$259,10,0)+VLOOKUP($D25,'HK2'!$D$4:$AH$258,10,0))</f>
        <v>0</v>
      </c>
      <c r="N25" s="21">
        <f t="shared" si="1"/>
        <v>0</v>
      </c>
      <c r="O25" s="8">
        <f>IF($D25="","",VLOOKUP($D25,'HK1'!$D$4:$AH$259,12,0)+VLOOKUP($D25,'HK2'!$D$4:$AH$258,12,0))</f>
        <v>35</v>
      </c>
      <c r="P25" s="8">
        <f>IF($D25="","",VLOOKUP($D25,'HK1'!$D$4:$AH$259,13,0)+VLOOKUP($D25,'HK2'!$D$4:$AH$258,13,0))</f>
        <v>27</v>
      </c>
      <c r="Q25" s="8">
        <f>IF($D25="","",VLOOKUP($D25,'HK1'!$D$4:$AH$259,14,0)+VLOOKUP($D25,'HK2'!$D$4:$AH$258,14,0))</f>
        <v>27</v>
      </c>
      <c r="R25" s="21">
        <f t="shared" si="2"/>
        <v>1.75</v>
      </c>
      <c r="S25" s="8">
        <f>IF($D25="","",VLOOKUP($D25,'HK1'!$D$4:$AH$259,16,0)+VLOOKUP($D25,'HK2'!$D$4:$AH$258,16,0))</f>
        <v>0</v>
      </c>
      <c r="T25" s="8">
        <f>IF($D25="","",VLOOKUP($D25,'HK1'!$D$4:$AH$259,17,0)+VLOOKUP($D25,'HK2'!$D$4:$AH$258,17,0))</f>
        <v>0</v>
      </c>
      <c r="U25" s="8">
        <f>IF($D25="","",VLOOKUP($D25,'HK1'!$D$4:$AH$259,18,0)+VLOOKUP($D25,'HK2'!$D$4:$AH$258,18,0))</f>
        <v>0</v>
      </c>
      <c r="V25" s="21">
        <f t="shared" si="3"/>
        <v>0</v>
      </c>
      <c r="W25" s="8">
        <f>IF($D25="","",VLOOKUP($D25,'HK1'!$D$4:$AH$259,20,0)+VLOOKUP($D25,'HK2'!$D$4:$AH$258,20,0))</f>
        <v>0</v>
      </c>
      <c r="X25" s="8">
        <f>IF($D25="","",VLOOKUP($D25,'HK1'!$D$4:$AH$259,21,0)+VLOOKUP($D25,'HK2'!$D$4:$AH$258,21,0))</f>
        <v>0</v>
      </c>
      <c r="Y25" s="21">
        <f t="shared" si="4"/>
        <v>0</v>
      </c>
      <c r="Z25" s="8">
        <f>IF($D25="","",VLOOKUP($D25,'HK1'!$D$4:$AH$259,23,0)+VLOOKUP($D25,'HK2'!$D$4:$AH$258,23,0))</f>
        <v>0</v>
      </c>
      <c r="AA25" s="8">
        <f>IF($D25="","",VLOOKUP($D25,'HK1'!$D$4:$AH$259,24,0)+VLOOKUP($D25,'HK2'!$D$4:$AH$258,24,0))</f>
        <v>0</v>
      </c>
      <c r="AB25" s="21">
        <f t="shared" si="5"/>
        <v>0</v>
      </c>
      <c r="AC25" s="8">
        <f>IF($D25="","",VLOOKUP($D25,'HK1'!$D$4:$AH$259,26,0)+VLOOKUP($D25,'HK2'!$D$4:$AH$258,26,0))</f>
        <v>0</v>
      </c>
      <c r="AD25" s="8">
        <f>IF($D25="","",VLOOKUP($D25,'HK1'!$D$4:$AH$259,27,0)+VLOOKUP($D25,'HK2'!$D$4:$AH$258,27,0))</f>
        <v>0</v>
      </c>
      <c r="AE25" s="21">
        <f t="shared" si="6"/>
        <v>0</v>
      </c>
      <c r="AF25" s="8">
        <f>IF($D25="","",VLOOKUP($D25,'HK1'!$D$4:$AH$259,29,0)+VLOOKUP($D25,'HK2'!$D$4:$AH$258,29,0))</f>
        <v>0</v>
      </c>
      <c r="AG25" s="8">
        <f>IF($D25="","",VLOOKUP($D25,'HK1'!$D$4:$AH$259,30,0)+VLOOKUP($D25,'HK2'!$D$4:$AH$258,30,0))</f>
        <v>0</v>
      </c>
      <c r="AH25" s="64">
        <f t="shared" si="7"/>
        <v>1.8</v>
      </c>
      <c r="AI25" s="14">
        <f t="shared" si="11"/>
        <v>6</v>
      </c>
    </row>
    <row r="26" spans="1:35" hidden="1">
      <c r="A26" s="55">
        <f>IF(D26="","",SUBTOTAL(3,$D$4:$D26))</f>
        <v>9</v>
      </c>
      <c r="B26" s="46" t="s">
        <v>533</v>
      </c>
      <c r="C26" s="75" t="s">
        <v>541</v>
      </c>
      <c r="D26" s="31" t="s">
        <v>268</v>
      </c>
      <c r="E26" s="8">
        <f>IF($D26="","",VLOOKUP($D26,'HK1'!$D$4:$AH$259,2,0)+VLOOKUP($D26,'HK2'!$D$4:$AH$258,2,0))</f>
        <v>0</v>
      </c>
      <c r="F26" s="8">
        <f>IF($D26="","",VLOOKUP($D26,'HK1'!$D$4:$AH$259,3,0)+VLOOKUP($D26,'HK2'!$D$4:$AH$258,3,0))</f>
        <v>0</v>
      </c>
      <c r="G26" s="8">
        <f>IF($D26="","",VLOOKUP($D26,'HK1'!$D$4:$AH$259,4,0)+VLOOKUP($D26,'HK2'!$D$4:$AH$258,4,0))</f>
        <v>0</v>
      </c>
      <c r="H26" s="8">
        <f>IF($D26="","",VLOOKUP($D26,'HK1'!$D$4:$AH$259,5,0)+VLOOKUP($D26,'HK2'!$D$4:$AH$258,5,0))</f>
        <v>0</v>
      </c>
      <c r="I26" s="76">
        <f t="shared" si="0"/>
        <v>0</v>
      </c>
      <c r="J26" s="8">
        <f>IF($D26="","",VLOOKUP($D26,'HK1'!$D$4:$AH$259,7,0)+VLOOKUP($D26,'HK2'!$D$4:$AH$258,7,0))</f>
        <v>0</v>
      </c>
      <c r="K26" s="8">
        <f>IF($D26="","",VLOOKUP($D26,'HK1'!$D$4:$AH$259,8,0)+VLOOKUP($D26,'HK2'!$D$4:$AH$258,8,0))</f>
        <v>0</v>
      </c>
      <c r="L26" s="8">
        <f>IF($D26="","",VLOOKUP($D26,'HK1'!$D$4:$AH$259,9,0)+VLOOKUP($D26,'HK2'!$D$4:$AH$258,9,0))</f>
        <v>0</v>
      </c>
      <c r="M26" s="8">
        <f>IF($D26="","",VLOOKUP($D26,'HK1'!$D$4:$AH$259,10,0)+VLOOKUP($D26,'HK2'!$D$4:$AH$258,10,0))</f>
        <v>0</v>
      </c>
      <c r="N26" s="21">
        <f t="shared" si="1"/>
        <v>0</v>
      </c>
      <c r="O26" s="8">
        <f>IF($D26="","",VLOOKUP($D26,'HK1'!$D$4:$AH$259,12,0)+VLOOKUP($D26,'HK2'!$D$4:$AH$258,12,0))</f>
        <v>0</v>
      </c>
      <c r="P26" s="8">
        <f>IF($D26="","",VLOOKUP($D26,'HK1'!$D$4:$AH$259,13,0)+VLOOKUP($D26,'HK2'!$D$4:$AH$258,13,0))</f>
        <v>0</v>
      </c>
      <c r="Q26" s="8">
        <f>IF($D26="","",VLOOKUP($D26,'HK1'!$D$4:$AH$259,14,0)+VLOOKUP($D26,'HK2'!$D$4:$AH$258,14,0))</f>
        <v>0</v>
      </c>
      <c r="R26" s="21">
        <f t="shared" si="2"/>
        <v>0</v>
      </c>
      <c r="S26" s="8">
        <f>IF($D26="","",VLOOKUP($D26,'HK1'!$D$4:$AH$259,16,0)+VLOOKUP($D26,'HK2'!$D$4:$AH$258,16,0))</f>
        <v>186</v>
      </c>
      <c r="T26" s="8">
        <f>IF($D26="","",VLOOKUP($D26,'HK1'!$D$4:$AH$259,17,0)+VLOOKUP($D26,'HK2'!$D$4:$AH$258,17,0))</f>
        <v>0</v>
      </c>
      <c r="U26" s="8">
        <f>IF($D26="","",VLOOKUP($D26,'HK1'!$D$4:$AH$259,18,0)+VLOOKUP($D26,'HK2'!$D$4:$AH$258,18,0))</f>
        <v>186</v>
      </c>
      <c r="V26" s="21">
        <f t="shared" si="3"/>
        <v>0</v>
      </c>
      <c r="W26" s="8">
        <f>IF($D26="","",VLOOKUP($D26,'HK1'!$D$4:$AH$259,20,0)+VLOOKUP($D26,'HK2'!$D$4:$AH$258,20,0))</f>
        <v>0</v>
      </c>
      <c r="X26" s="8">
        <f>IF($D26="","",VLOOKUP($D26,'HK1'!$D$4:$AH$259,21,0)+VLOOKUP($D26,'HK2'!$D$4:$AH$258,21,0))</f>
        <v>0</v>
      </c>
      <c r="Y26" s="21">
        <f t="shared" si="4"/>
        <v>0</v>
      </c>
      <c r="Z26" s="8">
        <f>IF($D26="","",VLOOKUP($D26,'HK1'!$D$4:$AH$259,23,0)+VLOOKUP($D26,'HK2'!$D$4:$AH$258,23,0))</f>
        <v>0</v>
      </c>
      <c r="AA26" s="8">
        <f>IF($D26="","",VLOOKUP($D26,'HK1'!$D$4:$AH$259,24,0)+VLOOKUP($D26,'HK2'!$D$4:$AH$258,24,0))</f>
        <v>0</v>
      </c>
      <c r="AB26" s="21">
        <f t="shared" si="5"/>
        <v>0</v>
      </c>
      <c r="AC26" s="8">
        <f>IF($D26="","",VLOOKUP($D26,'HK1'!$D$4:$AH$259,26,0)+VLOOKUP($D26,'HK2'!$D$4:$AH$258,26,0))</f>
        <v>0</v>
      </c>
      <c r="AD26" s="8">
        <f>IF($D26="","",VLOOKUP($D26,'HK1'!$D$4:$AH$259,27,0)+VLOOKUP($D26,'HK2'!$D$4:$AH$258,27,0))</f>
        <v>0</v>
      </c>
      <c r="AE26" s="21">
        <f t="shared" si="6"/>
        <v>0</v>
      </c>
      <c r="AF26" s="8">
        <f>IF($D26="","",VLOOKUP($D26,'HK1'!$D$4:$AH$259,29,0)+VLOOKUP($D26,'HK2'!$D$4:$AH$258,29,0))</f>
        <v>0</v>
      </c>
      <c r="AG26" s="8">
        <f>IF($D26="","",VLOOKUP($D26,'HK1'!$D$4:$AH$259,30,0)+VLOOKUP($D26,'HK2'!$D$4:$AH$258,30,0))</f>
        <v>0</v>
      </c>
      <c r="AH26" s="64">
        <f t="shared" si="7"/>
        <v>0</v>
      </c>
      <c r="AI26" s="14">
        <f t="shared" si="11"/>
        <v>0</v>
      </c>
    </row>
    <row r="27" spans="1:35" hidden="1">
      <c r="A27" s="55">
        <f>IF(D27="","",SUBTOTAL(3,$D$4:$D27))</f>
        <v>9</v>
      </c>
      <c r="B27" s="46" t="s">
        <v>532</v>
      </c>
      <c r="C27" s="75" t="s">
        <v>541</v>
      </c>
      <c r="D27" s="31" t="s">
        <v>267</v>
      </c>
      <c r="E27" s="8">
        <f>IF($D27="","",VLOOKUP($D27,'HK1'!$D$4:$AH$259,2,0)+VLOOKUP($D27,'HK2'!$D$4:$AH$258,2,0))</f>
        <v>2</v>
      </c>
      <c r="F27" s="8">
        <f>IF($D27="","",VLOOKUP($D27,'HK1'!$D$4:$AH$259,3,0)+VLOOKUP($D27,'HK2'!$D$4:$AH$258,3,0))</f>
        <v>0</v>
      </c>
      <c r="G27" s="8">
        <f>IF($D27="","",VLOOKUP($D27,'HK1'!$D$4:$AH$259,4,0)+VLOOKUP($D27,'HK2'!$D$4:$AH$258,4,0))</f>
        <v>0</v>
      </c>
      <c r="H27" s="8">
        <f>IF($D27="","",VLOOKUP($D27,'HK1'!$D$4:$AH$259,5,0)+VLOOKUP($D27,'HK2'!$D$4:$AH$258,5,0))</f>
        <v>0</v>
      </c>
      <c r="I27" s="76">
        <f t="shared" si="0"/>
        <v>2</v>
      </c>
      <c r="J27" s="8">
        <f>IF($D27="","",VLOOKUP($D27,'HK1'!$D$4:$AH$259,7,0)+VLOOKUP($D27,'HK2'!$D$4:$AH$258,7,0))</f>
        <v>0</v>
      </c>
      <c r="K27" s="8">
        <f>IF($D27="","",VLOOKUP($D27,'HK1'!$D$4:$AH$259,8,0)+VLOOKUP($D27,'HK2'!$D$4:$AH$258,8,0))</f>
        <v>1.2</v>
      </c>
      <c r="L27" s="8">
        <f>IF($D27="","",VLOOKUP($D27,'HK1'!$D$4:$AH$259,9,0)+VLOOKUP($D27,'HK2'!$D$4:$AH$258,9,0))</f>
        <v>0</v>
      </c>
      <c r="M27" s="8">
        <f>IF($D27="","",VLOOKUP($D27,'HK1'!$D$4:$AH$259,10,0)+VLOOKUP($D27,'HK2'!$D$4:$AH$258,10,0))</f>
        <v>0</v>
      </c>
      <c r="N27" s="21">
        <f t="shared" si="1"/>
        <v>1.2</v>
      </c>
      <c r="O27" s="8">
        <f>IF($D27="","",VLOOKUP($D27,'HK1'!$D$4:$AH$259,12,0)+VLOOKUP($D27,'HK2'!$D$4:$AH$258,12,0))</f>
        <v>52</v>
      </c>
      <c r="P27" s="8">
        <f>IF($D27="","",VLOOKUP($D27,'HK1'!$D$4:$AH$259,13,0)+VLOOKUP($D27,'HK2'!$D$4:$AH$258,13,0))</f>
        <v>0</v>
      </c>
      <c r="Q27" s="8">
        <f>IF($D27="","",VLOOKUP($D27,'HK1'!$D$4:$AH$259,14,0)+VLOOKUP($D27,'HK2'!$D$4:$AH$258,14,0))</f>
        <v>52</v>
      </c>
      <c r="R27" s="21">
        <f t="shared" si="2"/>
        <v>0</v>
      </c>
      <c r="S27" s="8">
        <f>IF($D27="","",VLOOKUP($D27,'HK1'!$D$4:$AH$259,16,0)+VLOOKUP($D27,'HK2'!$D$4:$AH$258,16,0))</f>
        <v>0</v>
      </c>
      <c r="T27" s="8">
        <f>IF($D27="","",VLOOKUP($D27,'HK1'!$D$4:$AH$259,17,0)+VLOOKUP($D27,'HK2'!$D$4:$AH$258,17,0))</f>
        <v>0</v>
      </c>
      <c r="U27" s="8">
        <f>IF($D27="","",VLOOKUP($D27,'HK1'!$D$4:$AH$259,18,0)+VLOOKUP($D27,'HK2'!$D$4:$AH$258,18,0))</f>
        <v>0</v>
      </c>
      <c r="V27" s="21">
        <f t="shared" si="3"/>
        <v>0</v>
      </c>
      <c r="W27" s="8">
        <f>IF($D27="","",VLOOKUP($D27,'HK1'!$D$4:$AH$259,20,0)+VLOOKUP($D27,'HK2'!$D$4:$AH$258,20,0))</f>
        <v>0</v>
      </c>
      <c r="X27" s="8">
        <f>IF($D27="","",VLOOKUP($D27,'HK1'!$D$4:$AH$259,21,0)+VLOOKUP($D27,'HK2'!$D$4:$AH$258,21,0))</f>
        <v>0</v>
      </c>
      <c r="Y27" s="21">
        <f t="shared" si="4"/>
        <v>0</v>
      </c>
      <c r="Z27" s="8">
        <f>IF($D27="","",VLOOKUP($D27,'HK1'!$D$4:$AH$259,23,0)+VLOOKUP($D27,'HK2'!$D$4:$AH$258,23,0))</f>
        <v>0</v>
      </c>
      <c r="AA27" s="8">
        <f>IF($D27="","",VLOOKUP($D27,'HK1'!$D$4:$AH$259,24,0)+VLOOKUP($D27,'HK2'!$D$4:$AH$258,24,0))</f>
        <v>0</v>
      </c>
      <c r="AB27" s="21">
        <f t="shared" si="5"/>
        <v>0</v>
      </c>
      <c r="AC27" s="8">
        <f>IF($D27="","",VLOOKUP($D27,'HK1'!$D$4:$AH$259,26,0)+VLOOKUP($D27,'HK2'!$D$4:$AH$258,26,0))</f>
        <v>0</v>
      </c>
      <c r="AD27" s="8">
        <f>IF($D27="","",VLOOKUP($D27,'HK1'!$D$4:$AH$259,27,0)+VLOOKUP($D27,'HK2'!$D$4:$AH$258,27,0))</f>
        <v>0</v>
      </c>
      <c r="AE27" s="21">
        <f t="shared" si="6"/>
        <v>0</v>
      </c>
      <c r="AF27" s="8">
        <f>IF($D27="","",VLOOKUP($D27,'HK1'!$D$4:$AH$259,29,0)+VLOOKUP($D27,'HK2'!$D$4:$AH$258,29,0))</f>
        <v>0</v>
      </c>
      <c r="AG27" s="8">
        <f>IF($D27="","",VLOOKUP($D27,'HK1'!$D$4:$AH$259,30,0)+VLOOKUP($D27,'HK2'!$D$4:$AH$258,30,0))</f>
        <v>0</v>
      </c>
      <c r="AH27" s="64">
        <f t="shared" si="7"/>
        <v>3.2</v>
      </c>
      <c r="AI27" s="14">
        <f t="shared" si="11"/>
        <v>10.7</v>
      </c>
    </row>
    <row r="28" spans="1:35" hidden="1">
      <c r="A28" s="55">
        <f>IF(D28="","",SUBTOTAL(3,$D$4:$D28))</f>
        <v>9</v>
      </c>
      <c r="B28" s="46" t="s">
        <v>534</v>
      </c>
      <c r="C28" s="75" t="s">
        <v>542</v>
      </c>
      <c r="D28" s="31" t="s">
        <v>274</v>
      </c>
      <c r="E28" s="8">
        <f>IF($D28="","",VLOOKUP($D28,'HK1'!$D$4:$AH$259,2,0)+VLOOKUP($D28,'HK2'!$D$4:$AH$258,2,0))</f>
        <v>0</v>
      </c>
      <c r="F28" s="8">
        <f>IF($D28="","",VLOOKUP($D28,'HK1'!$D$4:$AH$259,3,0)+VLOOKUP($D28,'HK2'!$D$4:$AH$258,3,0))</f>
        <v>0</v>
      </c>
      <c r="G28" s="8">
        <f>IF($D28="","",VLOOKUP($D28,'HK1'!$D$4:$AH$259,4,0)+VLOOKUP($D28,'HK2'!$D$4:$AH$258,4,0))</f>
        <v>0</v>
      </c>
      <c r="H28" s="8">
        <f>IF($D28="","",VLOOKUP($D28,'HK1'!$D$4:$AH$259,5,0)+VLOOKUP($D28,'HK2'!$D$4:$AH$258,5,0))</f>
        <v>0</v>
      </c>
      <c r="I28" s="76">
        <f t="shared" si="0"/>
        <v>0</v>
      </c>
      <c r="J28" s="8">
        <f>IF($D28="","",VLOOKUP($D28,'HK1'!$D$4:$AH$259,7,0)+VLOOKUP($D28,'HK2'!$D$4:$AH$258,7,0))</f>
        <v>0</v>
      </c>
      <c r="K28" s="8">
        <f>IF($D28="","",VLOOKUP($D28,'HK1'!$D$4:$AH$259,8,0)+VLOOKUP($D28,'HK2'!$D$4:$AH$258,8,0))</f>
        <v>0</v>
      </c>
      <c r="L28" s="8">
        <f>IF($D28="","",VLOOKUP($D28,'HK1'!$D$4:$AH$259,9,0)+VLOOKUP($D28,'HK2'!$D$4:$AH$258,9,0))</f>
        <v>0</v>
      </c>
      <c r="M28" s="8">
        <f>IF($D28="","",VLOOKUP($D28,'HK1'!$D$4:$AH$259,10,0)+VLOOKUP($D28,'HK2'!$D$4:$AH$258,10,0))</f>
        <v>0</v>
      </c>
      <c r="N28" s="21">
        <f t="shared" si="1"/>
        <v>0</v>
      </c>
      <c r="O28" s="8">
        <f>IF($D28="","",VLOOKUP($D28,'HK1'!$D$4:$AH$259,12,0)+VLOOKUP($D28,'HK2'!$D$4:$AH$258,12,0))</f>
        <v>0</v>
      </c>
      <c r="P28" s="8">
        <f>IF($D28="","",VLOOKUP($D28,'HK1'!$D$4:$AH$259,13,0)+VLOOKUP($D28,'HK2'!$D$4:$AH$258,13,0))</f>
        <v>65</v>
      </c>
      <c r="Q28" s="8">
        <f>IF($D28="","",VLOOKUP($D28,'HK1'!$D$4:$AH$259,14,0)+VLOOKUP($D28,'HK2'!$D$4:$AH$258,14,0))</f>
        <v>32</v>
      </c>
      <c r="R28" s="21">
        <f t="shared" si="2"/>
        <v>1.65</v>
      </c>
      <c r="S28" s="8">
        <f>IF($D28="","",VLOOKUP($D28,'HK1'!$D$4:$AH$259,16,0)+VLOOKUP($D28,'HK2'!$D$4:$AH$258,16,0))</f>
        <v>0</v>
      </c>
      <c r="T28" s="8">
        <f>IF($D28="","",VLOOKUP($D28,'HK1'!$D$4:$AH$259,17,0)+VLOOKUP($D28,'HK2'!$D$4:$AH$258,17,0))</f>
        <v>0</v>
      </c>
      <c r="U28" s="8">
        <f>IF($D28="","",VLOOKUP($D28,'HK1'!$D$4:$AH$259,18,0)+VLOOKUP($D28,'HK2'!$D$4:$AH$258,18,0))</f>
        <v>0</v>
      </c>
      <c r="V28" s="21">
        <f t="shared" si="3"/>
        <v>0</v>
      </c>
      <c r="W28" s="8">
        <f>IF($D28="","",VLOOKUP($D28,'HK1'!$D$4:$AH$259,20,0)+VLOOKUP($D28,'HK2'!$D$4:$AH$258,20,0))</f>
        <v>0</v>
      </c>
      <c r="X28" s="8">
        <f>IF($D28="","",VLOOKUP($D28,'HK1'!$D$4:$AH$259,21,0)+VLOOKUP($D28,'HK2'!$D$4:$AH$258,21,0))</f>
        <v>0</v>
      </c>
      <c r="Y28" s="21">
        <f t="shared" si="4"/>
        <v>0</v>
      </c>
      <c r="Z28" s="8">
        <f>IF($D28="","",VLOOKUP($D28,'HK1'!$D$4:$AH$259,23,0)+VLOOKUP($D28,'HK2'!$D$4:$AH$258,23,0))</f>
        <v>0</v>
      </c>
      <c r="AA28" s="8">
        <f>IF($D28="","",VLOOKUP($D28,'HK1'!$D$4:$AH$259,24,0)+VLOOKUP($D28,'HK2'!$D$4:$AH$258,24,0))</f>
        <v>0</v>
      </c>
      <c r="AB28" s="21">
        <f t="shared" si="5"/>
        <v>0</v>
      </c>
      <c r="AC28" s="8">
        <f>IF($D28="","",VLOOKUP($D28,'HK1'!$D$4:$AH$259,26,0)+VLOOKUP($D28,'HK2'!$D$4:$AH$258,26,0))</f>
        <v>0</v>
      </c>
      <c r="AD28" s="8">
        <f>IF($D28="","",VLOOKUP($D28,'HK1'!$D$4:$AH$259,27,0)+VLOOKUP($D28,'HK2'!$D$4:$AH$258,27,0))</f>
        <v>0</v>
      </c>
      <c r="AE28" s="21">
        <f t="shared" si="6"/>
        <v>0</v>
      </c>
      <c r="AF28" s="8">
        <f>IF($D28="","",VLOOKUP($D28,'HK1'!$D$4:$AH$259,29,0)+VLOOKUP($D28,'HK2'!$D$4:$AH$258,29,0))</f>
        <v>0</v>
      </c>
      <c r="AG28" s="8">
        <f>IF($D28="","",VLOOKUP($D28,'HK1'!$D$4:$AH$259,30,0)+VLOOKUP($D28,'HK2'!$D$4:$AH$258,30,0))</f>
        <v>0</v>
      </c>
      <c r="AH28" s="64">
        <f t="shared" si="7"/>
        <v>1.7</v>
      </c>
      <c r="AI28" s="14">
        <f t="shared" si="11"/>
        <v>5.7</v>
      </c>
    </row>
    <row r="29" spans="1:35" hidden="1">
      <c r="A29" s="55">
        <f>IF(D29="","",SUBTOTAL(3,$D$4:$D29))</f>
        <v>9</v>
      </c>
      <c r="B29" s="46" t="s">
        <v>535</v>
      </c>
      <c r="C29" s="75" t="s">
        <v>542</v>
      </c>
      <c r="D29" s="31" t="s">
        <v>106</v>
      </c>
      <c r="E29" s="8">
        <f>IF($D29="","",VLOOKUP($D29,'HK1'!$D$4:$AH$259,2,0)+VLOOKUP($D29,'HK2'!$D$4:$AH$258,2,0))</f>
        <v>0</v>
      </c>
      <c r="F29" s="8">
        <f>IF($D29="","",VLOOKUP($D29,'HK1'!$D$4:$AH$259,3,0)+VLOOKUP($D29,'HK2'!$D$4:$AH$258,3,0))</f>
        <v>0</v>
      </c>
      <c r="G29" s="8">
        <f>IF($D29="","",VLOOKUP($D29,'HK1'!$D$4:$AH$259,4,0)+VLOOKUP($D29,'HK2'!$D$4:$AH$258,4,0))</f>
        <v>0</v>
      </c>
      <c r="H29" s="8">
        <f>IF($D29="","",VLOOKUP($D29,'HK1'!$D$4:$AH$259,5,0)+VLOOKUP($D29,'HK2'!$D$4:$AH$258,5,0))</f>
        <v>0</v>
      </c>
      <c r="I29" s="76">
        <f t="shared" si="0"/>
        <v>0</v>
      </c>
      <c r="J29" s="8">
        <f>IF($D29="","",VLOOKUP($D29,'HK1'!$D$4:$AH$259,7,0)+VLOOKUP($D29,'HK2'!$D$4:$AH$258,7,0))</f>
        <v>0</v>
      </c>
      <c r="K29" s="8">
        <f>IF($D29="","",VLOOKUP($D29,'HK1'!$D$4:$AH$259,8,0)+VLOOKUP($D29,'HK2'!$D$4:$AH$258,8,0))</f>
        <v>0</v>
      </c>
      <c r="L29" s="8">
        <f>IF($D29="","",VLOOKUP($D29,'HK1'!$D$4:$AH$259,9,0)+VLOOKUP($D29,'HK2'!$D$4:$AH$258,9,0))</f>
        <v>0</v>
      </c>
      <c r="M29" s="8">
        <f>IF($D29="","",VLOOKUP($D29,'HK1'!$D$4:$AH$259,10,0)+VLOOKUP($D29,'HK2'!$D$4:$AH$258,10,0))</f>
        <v>0</v>
      </c>
      <c r="N29" s="21">
        <f t="shared" si="1"/>
        <v>0</v>
      </c>
      <c r="O29" s="8">
        <f>IF($D29="","",VLOOKUP($D29,'HK1'!$D$4:$AH$259,12,0)+VLOOKUP($D29,'HK2'!$D$4:$AH$258,12,0))</f>
        <v>0</v>
      </c>
      <c r="P29" s="8">
        <f>IF($D29="","",VLOOKUP($D29,'HK1'!$D$4:$AH$259,13,0)+VLOOKUP($D29,'HK2'!$D$4:$AH$258,13,0))</f>
        <v>0</v>
      </c>
      <c r="Q29" s="8">
        <f>IF($D29="","",VLOOKUP($D29,'HK1'!$D$4:$AH$259,14,0)+VLOOKUP($D29,'HK2'!$D$4:$AH$258,14,0))</f>
        <v>0</v>
      </c>
      <c r="R29" s="21">
        <f t="shared" si="2"/>
        <v>0</v>
      </c>
      <c r="S29" s="8">
        <f>IF($D29="","",VLOOKUP($D29,'HK1'!$D$4:$AH$259,16,0)+VLOOKUP($D29,'HK2'!$D$4:$AH$258,16,0))</f>
        <v>129</v>
      </c>
      <c r="T29" s="8">
        <f>IF($D29="","",VLOOKUP($D29,'HK1'!$D$4:$AH$259,17,0)+VLOOKUP($D29,'HK2'!$D$4:$AH$258,17,0))</f>
        <v>0</v>
      </c>
      <c r="U29" s="8">
        <f>IF($D29="","",VLOOKUP($D29,'HK1'!$D$4:$AH$259,18,0)+VLOOKUP($D29,'HK2'!$D$4:$AH$258,18,0))</f>
        <v>129</v>
      </c>
      <c r="V29" s="21">
        <f t="shared" si="3"/>
        <v>0</v>
      </c>
      <c r="W29" s="8">
        <f>IF($D29="","",VLOOKUP($D29,'HK1'!$D$4:$AH$259,20,0)+VLOOKUP($D29,'HK2'!$D$4:$AH$258,20,0))</f>
        <v>0</v>
      </c>
      <c r="X29" s="8">
        <f>IF($D29="","",VLOOKUP($D29,'HK1'!$D$4:$AH$259,21,0)+VLOOKUP($D29,'HK2'!$D$4:$AH$258,21,0))</f>
        <v>0</v>
      </c>
      <c r="Y29" s="21">
        <f t="shared" si="4"/>
        <v>0</v>
      </c>
      <c r="Z29" s="8">
        <f>IF($D29="","",VLOOKUP($D29,'HK1'!$D$4:$AH$259,23,0)+VLOOKUP($D29,'HK2'!$D$4:$AH$258,23,0))</f>
        <v>0</v>
      </c>
      <c r="AA29" s="8">
        <f>IF($D29="","",VLOOKUP($D29,'HK1'!$D$4:$AH$259,24,0)+VLOOKUP($D29,'HK2'!$D$4:$AH$258,24,0))</f>
        <v>0</v>
      </c>
      <c r="AB29" s="21">
        <f t="shared" si="5"/>
        <v>0</v>
      </c>
      <c r="AC29" s="8">
        <f>IF($D29="","",VLOOKUP($D29,'HK1'!$D$4:$AH$259,26,0)+VLOOKUP($D29,'HK2'!$D$4:$AH$258,26,0))</f>
        <v>0</v>
      </c>
      <c r="AD29" s="8">
        <f>IF($D29="","",VLOOKUP($D29,'HK1'!$D$4:$AH$259,27,0)+VLOOKUP($D29,'HK2'!$D$4:$AH$258,27,0))</f>
        <v>0</v>
      </c>
      <c r="AE29" s="21">
        <f t="shared" si="6"/>
        <v>0</v>
      </c>
      <c r="AF29" s="8">
        <f>IF($D29="","",VLOOKUP($D29,'HK1'!$D$4:$AH$259,29,0)+VLOOKUP($D29,'HK2'!$D$4:$AH$258,29,0))</f>
        <v>0</v>
      </c>
      <c r="AG29" s="8">
        <f>IF($D29="","",VLOOKUP($D29,'HK1'!$D$4:$AH$259,30,0)+VLOOKUP($D29,'HK2'!$D$4:$AH$258,30,0))</f>
        <v>0</v>
      </c>
      <c r="AH29" s="64">
        <f t="shared" si="7"/>
        <v>0</v>
      </c>
      <c r="AI29" s="14">
        <f t="shared" si="11"/>
        <v>0</v>
      </c>
    </row>
    <row r="30" spans="1:35" hidden="1">
      <c r="A30" s="55">
        <f>IF(D30="","",SUBTOTAL(3,$D$4:$D30))</f>
        <v>9</v>
      </c>
      <c r="B30" s="46" t="s">
        <v>537</v>
      </c>
      <c r="C30" s="75" t="s">
        <v>543</v>
      </c>
      <c r="D30" s="31" t="s">
        <v>279</v>
      </c>
      <c r="E30" s="8">
        <f>IF($D30="","",VLOOKUP($D30,'HK1'!$D$4:$AH$259,2,0)+VLOOKUP($D30,'HK2'!$D$4:$AH$258,2,0))</f>
        <v>0</v>
      </c>
      <c r="F30" s="8">
        <f>IF($D30="","",VLOOKUP($D30,'HK1'!$D$4:$AH$259,3,0)+VLOOKUP($D30,'HK2'!$D$4:$AH$258,3,0))</f>
        <v>0</v>
      </c>
      <c r="G30" s="8">
        <f>IF($D30="","",VLOOKUP($D30,'HK1'!$D$4:$AH$259,4,0)+VLOOKUP($D30,'HK2'!$D$4:$AH$258,4,0))</f>
        <v>0</v>
      </c>
      <c r="H30" s="8">
        <f>IF($D30="","",VLOOKUP($D30,'HK1'!$D$4:$AH$259,5,0)+VLOOKUP($D30,'HK2'!$D$4:$AH$258,5,0))</f>
        <v>0</v>
      </c>
      <c r="I30" s="76">
        <f t="shared" si="0"/>
        <v>0</v>
      </c>
      <c r="J30" s="8">
        <f>IF($D30="","",VLOOKUP($D30,'HK1'!$D$4:$AH$259,7,0)+VLOOKUP($D30,'HK2'!$D$4:$AH$258,7,0))</f>
        <v>0</v>
      </c>
      <c r="K30" s="8">
        <f>IF($D30="","",VLOOKUP($D30,'HK1'!$D$4:$AH$259,8,0)+VLOOKUP($D30,'HK2'!$D$4:$AH$258,8,0))</f>
        <v>1.2</v>
      </c>
      <c r="L30" s="8">
        <f>IF($D30="","",VLOOKUP($D30,'HK1'!$D$4:$AH$259,9,0)+VLOOKUP($D30,'HK2'!$D$4:$AH$258,9,0))</f>
        <v>0</v>
      </c>
      <c r="M30" s="8">
        <f>IF($D30="","",VLOOKUP($D30,'HK1'!$D$4:$AH$259,10,0)+VLOOKUP($D30,'HK2'!$D$4:$AH$258,10,0))</f>
        <v>0</v>
      </c>
      <c r="N30" s="21">
        <f t="shared" si="1"/>
        <v>1.2</v>
      </c>
      <c r="O30" s="8">
        <f>IF($D30="","",VLOOKUP($D30,'HK1'!$D$4:$AH$259,12,0)+VLOOKUP($D30,'HK2'!$D$4:$AH$258,12,0))</f>
        <v>0</v>
      </c>
      <c r="P30" s="8">
        <f>IF($D30="","",VLOOKUP($D30,'HK1'!$D$4:$AH$259,13,0)+VLOOKUP($D30,'HK2'!$D$4:$AH$258,13,0))</f>
        <v>0</v>
      </c>
      <c r="Q30" s="8">
        <f>IF($D30="","",VLOOKUP($D30,'HK1'!$D$4:$AH$259,14,0)+VLOOKUP($D30,'HK2'!$D$4:$AH$258,14,0))</f>
        <v>0</v>
      </c>
      <c r="R30" s="21">
        <f t="shared" si="2"/>
        <v>0</v>
      </c>
      <c r="S30" s="8">
        <f>IF($D30="","",VLOOKUP($D30,'HK1'!$D$4:$AH$259,16,0)+VLOOKUP($D30,'HK2'!$D$4:$AH$258,16,0))</f>
        <v>0</v>
      </c>
      <c r="T30" s="8">
        <f>IF($D30="","",VLOOKUP($D30,'HK1'!$D$4:$AH$259,17,0)+VLOOKUP($D30,'HK2'!$D$4:$AH$258,17,0))</f>
        <v>0</v>
      </c>
      <c r="U30" s="8">
        <f>IF($D30="","",VLOOKUP($D30,'HK1'!$D$4:$AH$259,18,0)+VLOOKUP($D30,'HK2'!$D$4:$AH$258,18,0))</f>
        <v>0</v>
      </c>
      <c r="V30" s="21">
        <f t="shared" si="3"/>
        <v>0</v>
      </c>
      <c r="W30" s="8">
        <f>IF($D30="","",VLOOKUP($D30,'HK1'!$D$4:$AH$259,20,0)+VLOOKUP($D30,'HK2'!$D$4:$AH$258,20,0))</f>
        <v>0</v>
      </c>
      <c r="X30" s="8">
        <f>IF($D30="","",VLOOKUP($D30,'HK1'!$D$4:$AH$259,21,0)+VLOOKUP($D30,'HK2'!$D$4:$AH$258,21,0))</f>
        <v>0</v>
      </c>
      <c r="Y30" s="21">
        <f t="shared" si="4"/>
        <v>0</v>
      </c>
      <c r="Z30" s="8">
        <f>IF($D30="","",VLOOKUP($D30,'HK1'!$D$4:$AH$259,23,0)+VLOOKUP($D30,'HK2'!$D$4:$AH$258,23,0))</f>
        <v>0</v>
      </c>
      <c r="AA30" s="8">
        <f>IF($D30="","",VLOOKUP($D30,'HK1'!$D$4:$AH$259,24,0)+VLOOKUP($D30,'HK2'!$D$4:$AH$258,24,0))</f>
        <v>0</v>
      </c>
      <c r="AB30" s="21">
        <f t="shared" si="5"/>
        <v>0</v>
      </c>
      <c r="AC30" s="8">
        <f>IF($D30="","",VLOOKUP($D30,'HK1'!$D$4:$AH$259,26,0)+VLOOKUP($D30,'HK2'!$D$4:$AH$258,26,0))</f>
        <v>0</v>
      </c>
      <c r="AD30" s="8">
        <f>IF($D30="","",VLOOKUP($D30,'HK1'!$D$4:$AH$259,27,0)+VLOOKUP($D30,'HK2'!$D$4:$AH$258,27,0))</f>
        <v>0</v>
      </c>
      <c r="AE30" s="21">
        <f t="shared" si="6"/>
        <v>0</v>
      </c>
      <c r="AF30" s="8">
        <f>IF($D30="","",VLOOKUP($D30,'HK1'!$D$4:$AH$259,29,0)+VLOOKUP($D30,'HK2'!$D$4:$AH$258,29,0))</f>
        <v>0</v>
      </c>
      <c r="AG30" s="8">
        <f>IF($D30="","",VLOOKUP($D30,'HK1'!$D$4:$AH$259,30,0)+VLOOKUP($D30,'HK2'!$D$4:$AH$258,30,0))</f>
        <v>0</v>
      </c>
      <c r="AH30" s="64">
        <f t="shared" si="7"/>
        <v>1.2</v>
      </c>
      <c r="AI30" s="14">
        <f t="shared" si="11"/>
        <v>4</v>
      </c>
    </row>
    <row r="31" spans="1:35" hidden="1">
      <c r="A31" s="55">
        <f>IF(D31="","",SUBTOTAL(3,$D$4:$D31))</f>
        <v>9</v>
      </c>
      <c r="B31" s="46" t="s">
        <v>536</v>
      </c>
      <c r="C31" s="75" t="s">
        <v>543</v>
      </c>
      <c r="D31" s="31" t="s">
        <v>278</v>
      </c>
      <c r="E31" s="8">
        <f>IF($D31="","",VLOOKUP($D31,'HK1'!$D$4:$AH$259,2,0)+VLOOKUP($D31,'HK2'!$D$4:$AH$258,2,0))</f>
        <v>0</v>
      </c>
      <c r="F31" s="8">
        <f>IF($D31="","",VLOOKUP($D31,'HK1'!$D$4:$AH$259,3,0)+VLOOKUP($D31,'HK2'!$D$4:$AH$258,3,0))</f>
        <v>0</v>
      </c>
      <c r="G31" s="8">
        <f>IF($D31="","",VLOOKUP($D31,'HK1'!$D$4:$AH$259,4,0)+VLOOKUP($D31,'HK2'!$D$4:$AH$258,4,0))</f>
        <v>0</v>
      </c>
      <c r="H31" s="8">
        <f>IF($D31="","",VLOOKUP($D31,'HK1'!$D$4:$AH$259,5,0)+VLOOKUP($D31,'HK2'!$D$4:$AH$258,5,0))</f>
        <v>0</v>
      </c>
      <c r="I31" s="76">
        <f t="shared" si="0"/>
        <v>0</v>
      </c>
      <c r="J31" s="8">
        <f>IF($D31="","",VLOOKUP($D31,'HK1'!$D$4:$AH$259,7,0)+VLOOKUP($D31,'HK2'!$D$4:$AH$258,7,0))</f>
        <v>0</v>
      </c>
      <c r="K31" s="8">
        <f>IF($D31="","",VLOOKUP($D31,'HK1'!$D$4:$AH$259,8,0)+VLOOKUP($D31,'HK2'!$D$4:$AH$258,8,0))</f>
        <v>0</v>
      </c>
      <c r="L31" s="8">
        <f>IF($D31="","",VLOOKUP($D31,'HK1'!$D$4:$AH$259,9,0)+VLOOKUP($D31,'HK2'!$D$4:$AH$258,9,0))</f>
        <v>0</v>
      </c>
      <c r="M31" s="8">
        <f>IF($D31="","",VLOOKUP($D31,'HK1'!$D$4:$AH$259,10,0)+VLOOKUP($D31,'HK2'!$D$4:$AH$258,10,0))</f>
        <v>0</v>
      </c>
      <c r="N31" s="21">
        <f t="shared" si="1"/>
        <v>0</v>
      </c>
      <c r="O31" s="8">
        <f>IF($D31="","",VLOOKUP($D31,'HK1'!$D$4:$AH$259,12,0)+VLOOKUP($D31,'HK2'!$D$4:$AH$258,12,0))</f>
        <v>37</v>
      </c>
      <c r="P31" s="8">
        <f>IF($D31="","",VLOOKUP($D31,'HK1'!$D$4:$AH$259,13,0)+VLOOKUP($D31,'HK2'!$D$4:$AH$258,13,0))</f>
        <v>32</v>
      </c>
      <c r="Q31" s="8">
        <f>IF($D31="","",VLOOKUP($D31,'HK1'!$D$4:$AH$259,14,0)+VLOOKUP($D31,'HK2'!$D$4:$AH$258,14,0))</f>
        <v>33</v>
      </c>
      <c r="R31" s="21">
        <f t="shared" si="2"/>
        <v>1.8</v>
      </c>
      <c r="S31" s="8">
        <f>IF($D31="","",VLOOKUP($D31,'HK1'!$D$4:$AH$259,16,0)+VLOOKUP($D31,'HK2'!$D$4:$AH$258,16,0))</f>
        <v>0</v>
      </c>
      <c r="T31" s="8">
        <f>IF($D31="","",VLOOKUP($D31,'HK1'!$D$4:$AH$259,17,0)+VLOOKUP($D31,'HK2'!$D$4:$AH$258,17,0))</f>
        <v>0</v>
      </c>
      <c r="U31" s="8">
        <f>IF($D31="","",VLOOKUP($D31,'HK1'!$D$4:$AH$259,18,0)+VLOOKUP($D31,'HK2'!$D$4:$AH$258,18,0))</f>
        <v>0</v>
      </c>
      <c r="V31" s="21">
        <f t="shared" si="3"/>
        <v>0</v>
      </c>
      <c r="W31" s="8">
        <f>IF($D31="","",VLOOKUP($D31,'HK1'!$D$4:$AH$259,20,0)+VLOOKUP($D31,'HK2'!$D$4:$AH$258,20,0))</f>
        <v>0</v>
      </c>
      <c r="X31" s="8">
        <f>IF($D31="","",VLOOKUP($D31,'HK1'!$D$4:$AH$259,21,0)+VLOOKUP($D31,'HK2'!$D$4:$AH$258,21,0))</f>
        <v>0</v>
      </c>
      <c r="Y31" s="21">
        <f t="shared" si="4"/>
        <v>0</v>
      </c>
      <c r="Z31" s="8">
        <f>IF($D31="","",VLOOKUP($D31,'HK1'!$D$4:$AH$259,23,0)+VLOOKUP($D31,'HK2'!$D$4:$AH$258,23,0))</f>
        <v>0</v>
      </c>
      <c r="AA31" s="8">
        <f>IF($D31="","",VLOOKUP($D31,'HK1'!$D$4:$AH$259,24,0)+VLOOKUP($D31,'HK2'!$D$4:$AH$258,24,0))</f>
        <v>0</v>
      </c>
      <c r="AB31" s="21">
        <f t="shared" si="5"/>
        <v>0</v>
      </c>
      <c r="AC31" s="8">
        <f>IF($D31="","",VLOOKUP($D31,'HK1'!$D$4:$AH$259,26,0)+VLOOKUP($D31,'HK2'!$D$4:$AH$258,26,0))</f>
        <v>0</v>
      </c>
      <c r="AD31" s="8">
        <f>IF($D31="","",VLOOKUP($D31,'HK1'!$D$4:$AH$259,27,0)+VLOOKUP($D31,'HK2'!$D$4:$AH$258,27,0))</f>
        <v>0</v>
      </c>
      <c r="AE31" s="21">
        <f t="shared" si="6"/>
        <v>0</v>
      </c>
      <c r="AF31" s="8">
        <f>IF($D31="","",VLOOKUP($D31,'HK1'!$D$4:$AH$259,29,0)+VLOOKUP($D31,'HK2'!$D$4:$AH$258,29,0))</f>
        <v>0</v>
      </c>
      <c r="AG31" s="8">
        <f>IF($D31="","",VLOOKUP($D31,'HK1'!$D$4:$AH$259,30,0)+VLOOKUP($D31,'HK2'!$D$4:$AH$258,30,0))</f>
        <v>0</v>
      </c>
      <c r="AH31" s="64">
        <f t="shared" si="7"/>
        <v>1.8</v>
      </c>
      <c r="AI31" s="14">
        <f t="shared" si="11"/>
        <v>6</v>
      </c>
    </row>
    <row r="32" spans="1:35">
      <c r="A32" s="55" t="str">
        <f>IF(D32="","",SUBTOTAL(3,$D$4:$D32))</f>
        <v/>
      </c>
      <c r="B32" s="46"/>
      <c r="C32" s="24"/>
      <c r="D32" s="31"/>
      <c r="E32" s="8" t="str">
        <f>IF($D32="","",VLOOKUP($D32,'HK1'!$D$4:$AH$259,2,0)+VLOOKUP($D32,'HK2'!$D$4:$AH$258,2,0))</f>
        <v/>
      </c>
      <c r="F32" s="8" t="str">
        <f>IF($D32="","",VLOOKUP($D32,'HK1'!$D$4:$AH$259,3,0)+VLOOKUP($D32,'HK2'!$D$4:$AH$258,3,0))</f>
        <v/>
      </c>
      <c r="G32" s="8" t="str">
        <f>IF($D32="","",VLOOKUP($D32,'HK1'!$D$4:$AH$259,4,0)+VLOOKUP($D32,'HK2'!$D$4:$AH$258,4,0))</f>
        <v/>
      </c>
      <c r="H32" s="8" t="str">
        <f>IF($D32="","",VLOOKUP($D32,'HK1'!$D$4:$AH$259,5,0)+VLOOKUP($D32,'HK2'!$D$4:$AH$258,5,0))</f>
        <v/>
      </c>
      <c r="I32" s="76" t="str">
        <f t="shared" si="0"/>
        <v/>
      </c>
      <c r="J32" s="8" t="str">
        <f>IF($D32="","",VLOOKUP($D32,'HK1'!$D$4:$AH$259,7,0)+VLOOKUP($D32,'HK2'!$D$4:$AH$258,7,0))</f>
        <v/>
      </c>
      <c r="K32" s="8" t="str">
        <f>IF($D32="","",VLOOKUP($D32,'HK1'!$D$4:$AH$259,8,0)+VLOOKUP($D32,'HK2'!$D$4:$AH$258,8,0))</f>
        <v/>
      </c>
      <c r="L32" s="8" t="str">
        <f>IF($D32="","",VLOOKUP($D32,'HK1'!$D$4:$AH$259,9,0)+VLOOKUP($D32,'HK2'!$D$4:$AH$258,9,0))</f>
        <v/>
      </c>
      <c r="M32" s="8" t="str">
        <f>IF($D32="","",VLOOKUP($D32,'HK1'!$D$4:$AH$259,10,0)+VLOOKUP($D32,'HK2'!$D$4:$AH$258,10,0))</f>
        <v/>
      </c>
      <c r="N32" s="21" t="str">
        <f t="shared" si="1"/>
        <v/>
      </c>
      <c r="O32" s="8" t="str">
        <f>IF($D32="","",VLOOKUP($D32,'HK1'!$D$4:$AH$259,12,0)+VLOOKUP($D32,'HK2'!$D$4:$AH$258,12,0))</f>
        <v/>
      </c>
      <c r="P32" s="8" t="str">
        <f>IF($D32="","",VLOOKUP($D32,'HK1'!$D$4:$AH$259,13,0)+VLOOKUP($D32,'HK2'!$D$4:$AH$258,13,0))</f>
        <v/>
      </c>
      <c r="Q32" s="8" t="str">
        <f>IF($D32="","",VLOOKUP($D32,'HK1'!$D$4:$AH$259,14,0)+VLOOKUP($D32,'HK2'!$D$4:$AH$258,14,0))</f>
        <v/>
      </c>
      <c r="R32" s="21" t="str">
        <f t="shared" si="2"/>
        <v/>
      </c>
      <c r="S32" s="8" t="str">
        <f>IF($D32="","",VLOOKUP($D32,'HK1'!$D$4:$AH$259,16,0)+VLOOKUP($D32,'HK2'!$D$4:$AH$258,16,0))</f>
        <v/>
      </c>
      <c r="T32" s="8" t="str">
        <f>IF($D32="","",VLOOKUP($D32,'HK1'!$D$4:$AH$259,17,0)+VLOOKUP($D32,'HK2'!$D$4:$AH$258,17,0))</f>
        <v/>
      </c>
      <c r="U32" s="8" t="str">
        <f>IF($D32="","",VLOOKUP($D32,'HK1'!$D$4:$AH$259,18,0)+VLOOKUP($D32,'HK2'!$D$4:$AH$258,18,0))</f>
        <v/>
      </c>
      <c r="V32" s="21" t="str">
        <f t="shared" si="3"/>
        <v/>
      </c>
      <c r="W32" s="8" t="str">
        <f>IF($D32="","",VLOOKUP($D32,'HK1'!$D$4:$AH$259,20,0)+VLOOKUP($D32,'HK2'!$D$4:$AH$258,20,0))</f>
        <v/>
      </c>
      <c r="X32" s="8" t="str">
        <f>IF($D32="","",VLOOKUP($D32,'HK1'!$D$4:$AH$259,21,0)+VLOOKUP($D32,'HK2'!$D$4:$AH$258,21,0))</f>
        <v/>
      </c>
      <c r="Y32" s="21" t="str">
        <f t="shared" si="4"/>
        <v/>
      </c>
      <c r="Z32" s="8" t="str">
        <f>IF($D32="","",VLOOKUP($D32,'HK1'!$D$4:$AH$259,23,0)+VLOOKUP($D32,'HK2'!$D$4:$AH$258,23,0))</f>
        <v/>
      </c>
      <c r="AA32" s="8" t="str">
        <f>IF($D32="","",VLOOKUP($D32,'HK1'!$D$4:$AH$259,24,0)+VLOOKUP($D32,'HK2'!$D$4:$AH$258,24,0))</f>
        <v/>
      </c>
      <c r="AB32" s="21" t="str">
        <f t="shared" si="5"/>
        <v/>
      </c>
      <c r="AC32" s="8" t="str">
        <f>IF($D32="","",VLOOKUP($D32,'HK1'!$D$4:$AH$259,26,0)+VLOOKUP($D32,'HK2'!$D$4:$AH$258,26,0))</f>
        <v/>
      </c>
      <c r="AD32" s="8" t="str">
        <f>IF($D32="","",VLOOKUP($D32,'HK1'!$D$4:$AH$259,27,0)+VLOOKUP($D32,'HK2'!$D$4:$AH$258,27,0))</f>
        <v/>
      </c>
      <c r="AE32" s="21" t="str">
        <f t="shared" si="6"/>
        <v/>
      </c>
      <c r="AF32" s="8" t="str">
        <f>IF($D32="","",VLOOKUP($D32,'HK1'!$D$4:$AH$259,29,0)+VLOOKUP($D32,'HK2'!$D$4:$AH$258,29,0))</f>
        <v/>
      </c>
      <c r="AG32" s="8" t="str">
        <f>IF($D32="","",VLOOKUP($D32,'HK1'!$D$4:$AH$259,30,0)+VLOOKUP($D32,'HK2'!$D$4:$AH$258,30,0))</f>
        <v/>
      </c>
      <c r="AH32" s="64" t="str">
        <f t="shared" si="7"/>
        <v/>
      </c>
      <c r="AI32" s="14" t="str">
        <f t="shared" si="11"/>
        <v/>
      </c>
    </row>
    <row r="33" spans="5:34">
      <c r="E33" s="14">
        <f t="shared" ref="E33:AH33" si="12">SUBTOTAL(9,E2:E32)</f>
        <v>0</v>
      </c>
      <c r="F33" s="14">
        <f t="shared" si="12"/>
        <v>0</v>
      </c>
      <c r="G33" s="14">
        <f t="shared" si="12"/>
        <v>0</v>
      </c>
      <c r="H33" s="14">
        <f t="shared" si="12"/>
        <v>0</v>
      </c>
      <c r="I33" s="37">
        <f t="shared" si="12"/>
        <v>0</v>
      </c>
      <c r="J33" s="14">
        <f t="shared" si="12"/>
        <v>4.8</v>
      </c>
      <c r="K33" s="14">
        <f t="shared" si="12"/>
        <v>26.399999999999995</v>
      </c>
      <c r="L33" s="14">
        <f t="shared" si="12"/>
        <v>0</v>
      </c>
      <c r="M33" s="14">
        <f t="shared" si="12"/>
        <v>0</v>
      </c>
      <c r="N33" s="37">
        <f t="shared" si="12"/>
        <v>31.199999999999996</v>
      </c>
      <c r="O33" s="14">
        <f t="shared" si="12"/>
        <v>0</v>
      </c>
      <c r="P33" s="14">
        <f t="shared" si="12"/>
        <v>0</v>
      </c>
      <c r="Q33" s="14">
        <f t="shared" si="12"/>
        <v>0</v>
      </c>
      <c r="R33" s="37">
        <f t="shared" si="12"/>
        <v>0</v>
      </c>
      <c r="S33" s="14">
        <f t="shared" si="12"/>
        <v>0</v>
      </c>
      <c r="T33" s="14">
        <f t="shared" si="12"/>
        <v>0</v>
      </c>
      <c r="U33" s="14">
        <f t="shared" si="12"/>
        <v>0</v>
      </c>
      <c r="V33" s="37">
        <f t="shared" si="12"/>
        <v>0</v>
      </c>
      <c r="W33" s="14">
        <f t="shared" si="12"/>
        <v>0</v>
      </c>
      <c r="X33" s="14">
        <f t="shared" si="12"/>
        <v>0</v>
      </c>
      <c r="Y33" s="37">
        <f t="shared" si="12"/>
        <v>0</v>
      </c>
      <c r="Z33" s="14">
        <f t="shared" si="12"/>
        <v>0</v>
      </c>
      <c r="AA33" s="14">
        <f t="shared" si="12"/>
        <v>0</v>
      </c>
      <c r="AB33" s="37">
        <f t="shared" si="12"/>
        <v>0</v>
      </c>
      <c r="AC33" s="14">
        <f t="shared" si="12"/>
        <v>0</v>
      </c>
      <c r="AD33" s="14">
        <f t="shared" si="12"/>
        <v>0</v>
      </c>
      <c r="AE33" s="37">
        <f t="shared" si="12"/>
        <v>0</v>
      </c>
      <c r="AF33" s="14">
        <f t="shared" si="12"/>
        <v>1.2</v>
      </c>
      <c r="AG33" s="14">
        <f t="shared" si="12"/>
        <v>3.6</v>
      </c>
      <c r="AH33" s="37">
        <f t="shared" si="12"/>
        <v>36</v>
      </c>
    </row>
  </sheetData>
  <sheetProtection formatCells="0" formatColumns="0" formatRows="0" autoFilter="0"/>
  <autoFilter ref="A3:AI32">
    <filterColumn colId="3">
      <filters blank="1">
        <filter val="Lê Thị Hà Giang"/>
        <filter val="Lương Minh Dũng"/>
        <filter val="Mai Nguyễn Hoàng Yến"/>
        <filter val="Nguyễn Thanh Sơn"/>
        <filter val="Nguyễn Thị Hải Hà"/>
        <filter val="Nguyễn Thị Thảo"/>
        <filter val="Sỹ Thị Chung"/>
        <filter val="Võ Thị Lệ Trân"/>
        <filter val="Võ Thị Tuyết"/>
      </filters>
    </filterColumn>
  </autoFilter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33:AH1048576 E4:H8 E10:H32 J10:M32 J4:M8 O10:Q32 O4:Q8 S10:U32 S4:U8 W10:X32 W4:X8 Z10:AA32 Z4:AA8 AC10:AD32 AC4:AD8 AF10:AG32 AF4:AG8">
    <cfRule type="cellIs" dxfId="11" priority="13" stopIfTrue="1" operator="lessThan">
      <formula>0</formula>
    </cfRule>
  </conditionalFormatting>
  <conditionalFormatting sqref="Q3">
    <cfRule type="cellIs" dxfId="10" priority="11" stopIfTrue="1" operator="lessThan">
      <formula>0</formula>
    </cfRule>
  </conditionalFormatting>
  <conditionalFormatting sqref="U3">
    <cfRule type="cellIs" dxfId="9" priority="10" stopIfTrue="1" operator="lessThan">
      <formula>0</formula>
    </cfRule>
  </conditionalFormatting>
  <conditionalFormatting sqref="E9:H9 J9:M9 O9:Q9 S9:U9 W9:X9 Z9:AA9 AC9:AD9 AF9:AG9">
    <cfRule type="cellIs" dxfId="8" priority="9" stopIfTrue="1" operator="lessThan">
      <formula>0</formula>
    </cfRule>
  </conditionalFormatting>
  <conditionalFormatting sqref="I4:I32">
    <cfRule type="cellIs" dxfId="7" priority="8" stopIfTrue="1" operator="lessThan">
      <formula>0</formula>
    </cfRule>
  </conditionalFormatting>
  <conditionalFormatting sqref="N4:N32">
    <cfRule type="cellIs" dxfId="6" priority="7" stopIfTrue="1" operator="lessThan">
      <formula>0</formula>
    </cfRule>
  </conditionalFormatting>
  <conditionalFormatting sqref="R4:R32">
    <cfRule type="cellIs" dxfId="5" priority="6" stopIfTrue="1" operator="lessThan">
      <formula>0</formula>
    </cfRule>
  </conditionalFormatting>
  <conditionalFormatting sqref="V4:V32">
    <cfRule type="cellIs" dxfId="4" priority="5" stopIfTrue="1" operator="lessThan">
      <formula>0</formula>
    </cfRule>
  </conditionalFormatting>
  <conditionalFormatting sqref="Y4:Y32">
    <cfRule type="cellIs" dxfId="3" priority="4" stopIfTrue="1" operator="lessThan">
      <formula>0</formula>
    </cfRule>
  </conditionalFormatting>
  <conditionalFormatting sqref="AB4:AB32">
    <cfRule type="cellIs" dxfId="2" priority="3" stopIfTrue="1" operator="lessThan">
      <formula>0</formula>
    </cfRule>
  </conditionalFormatting>
  <conditionalFormatting sqref="AE4:AE32">
    <cfRule type="cellIs" dxfId="1" priority="2" stopIfTrue="1" operator="lessThan">
      <formula>0</formula>
    </cfRule>
  </conditionalFormatting>
  <conditionalFormatting sqref="AH4:AH32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16</vt:i4>
      </vt:variant>
    </vt:vector>
  </HeadingPairs>
  <TitlesOfParts>
    <vt:vector size="34" baseType="lpstr">
      <vt:lpstr>HK1</vt:lpstr>
      <vt:lpstr>HK2</vt:lpstr>
      <vt:lpstr>CA NĂM</vt:lpstr>
      <vt:lpstr>KHCB HK1</vt:lpstr>
      <vt:lpstr>KHCB HK2</vt:lpstr>
      <vt:lpstr>KHCB CN</vt:lpstr>
      <vt:lpstr>XUAT HK1 KHOA</vt:lpstr>
      <vt:lpstr>XUAT HK2 KHOA</vt:lpstr>
      <vt:lpstr>XUAT CN KHOA</vt:lpstr>
      <vt:lpstr>LLCT</vt:lpstr>
      <vt:lpstr>K-TE</vt:lpstr>
      <vt:lpstr>CNTT</vt:lpstr>
      <vt:lpstr>N-LA</vt:lpstr>
      <vt:lpstr>M-TT</vt:lpstr>
      <vt:lpstr>ĐLUC</vt:lpstr>
      <vt:lpstr>Đ-ĐT</vt:lpstr>
      <vt:lpstr>CKHI</vt:lpstr>
      <vt:lpstr>KIEM CHUC</vt:lpstr>
      <vt:lpstr>'CA NĂM'!Print_Titles</vt:lpstr>
      <vt:lpstr>CKHI!Print_Titles</vt:lpstr>
      <vt:lpstr>CNTT!Print_Titles</vt:lpstr>
      <vt:lpstr>'Đ-ĐT'!Print_Titles</vt:lpstr>
      <vt:lpstr>ĐLUC!Print_Titles</vt:lpstr>
      <vt:lpstr>'KHCB CN'!Print_Titles</vt:lpstr>
      <vt:lpstr>'KHCB HK1'!Print_Titles</vt:lpstr>
      <vt:lpstr>'KHCB HK2'!Print_Titles</vt:lpstr>
      <vt:lpstr>'KIEM CHUC'!Print_Titles</vt:lpstr>
      <vt:lpstr>'K-TE'!Print_Titles</vt:lpstr>
      <vt:lpstr>LLCT!Print_Titles</vt:lpstr>
      <vt:lpstr>'M-TT'!Print_Titles</vt:lpstr>
      <vt:lpstr>'N-LA'!Print_Titles</vt:lpstr>
      <vt:lpstr>'XUAT CN KHOA'!Print_Titles</vt:lpstr>
      <vt:lpstr>'XUAT HK1 KHOA'!Print_Titles</vt:lpstr>
      <vt:lpstr>'XUAT HK2 KHOA'!Print_Titles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Hà Phước Tuấn</cp:lastModifiedBy>
  <cp:lastPrinted>2016-08-22T00:46:48Z</cp:lastPrinted>
  <dcterms:created xsi:type="dcterms:W3CDTF">2016-08-12T02:27:38Z</dcterms:created>
  <dcterms:modified xsi:type="dcterms:W3CDTF">2017-10-27T07:37:54Z</dcterms:modified>
</cp:coreProperties>
</file>